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A1826AC-2E9C-4E88-839C-D84604C909B0}" xr6:coauthVersionLast="47" xr6:coauthVersionMax="47" xr10:uidLastSave="{00000000-0000-0000-0000-000000000000}"/>
  <bookViews>
    <workbookView xWindow="13830" yWindow="540" windowWidth="13380" windowHeight="1449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82" i="2" l="1"/>
  <c r="F82" i="2" s="1"/>
  <c r="G82" i="2" s="1"/>
  <c r="Q82" i="2"/>
  <c r="E21" i="2"/>
  <c r="F21" i="2"/>
  <c r="N21" i="2"/>
  <c r="E22" i="2"/>
  <c r="F22" i="2"/>
  <c r="N22" i="2"/>
  <c r="E23" i="2"/>
  <c r="F23" i="2"/>
  <c r="N23" i="2"/>
  <c r="E24" i="2"/>
  <c r="F24" i="2"/>
  <c r="N24" i="2"/>
  <c r="E25" i="2"/>
  <c r="F25" i="2"/>
  <c r="N25" i="2"/>
  <c r="E26" i="2"/>
  <c r="F26" i="2"/>
  <c r="N26" i="2"/>
  <c r="E27" i="2"/>
  <c r="F27" i="2"/>
  <c r="N27" i="2"/>
  <c r="E28" i="2"/>
  <c r="F28" i="2"/>
  <c r="N28" i="2"/>
  <c r="E29" i="2"/>
  <c r="F29" i="2"/>
  <c r="N29" i="2"/>
  <c r="E30" i="2"/>
  <c r="F30" i="2"/>
  <c r="N30" i="2"/>
  <c r="E31" i="2"/>
  <c r="F31" i="2"/>
  <c r="N31" i="2"/>
  <c r="E32" i="2"/>
  <c r="F32" i="2"/>
  <c r="N32" i="2"/>
  <c r="E34" i="2"/>
  <c r="F34" i="2"/>
  <c r="N34" i="2"/>
  <c r="E35" i="2"/>
  <c r="F35" i="2"/>
  <c r="N35" i="2"/>
  <c r="E36" i="2"/>
  <c r="F36" i="2"/>
  <c r="N36" i="2"/>
  <c r="E37" i="2"/>
  <c r="F37" i="2"/>
  <c r="N37" i="2"/>
  <c r="E38" i="2"/>
  <c r="F38" i="2"/>
  <c r="N38" i="2"/>
  <c r="E39" i="2"/>
  <c r="F39" i="2"/>
  <c r="N39" i="2"/>
  <c r="E40" i="2"/>
  <c r="F40" i="2"/>
  <c r="N40" i="2"/>
  <c r="E41" i="2"/>
  <c r="F41" i="2"/>
  <c r="N41" i="2"/>
  <c r="E42" i="2"/>
  <c r="F42" i="2"/>
  <c r="N42" i="2"/>
  <c r="E43" i="2"/>
  <c r="F43" i="2"/>
  <c r="N43" i="2"/>
  <c r="E44" i="2"/>
  <c r="F44" i="2"/>
  <c r="N44" i="2"/>
  <c r="E45" i="2"/>
  <c r="F45" i="2"/>
  <c r="N45" i="2"/>
  <c r="E46" i="2"/>
  <c r="F46" i="2"/>
  <c r="N46" i="2"/>
  <c r="E47" i="2"/>
  <c r="F47" i="2"/>
  <c r="N47" i="2"/>
  <c r="E48" i="2"/>
  <c r="F48" i="2"/>
  <c r="N48" i="2"/>
  <c r="E49" i="2"/>
  <c r="F49" i="2"/>
  <c r="N49" i="2"/>
  <c r="E50" i="2"/>
  <c r="F50" i="2"/>
  <c r="N50" i="2"/>
  <c r="E52" i="2"/>
  <c r="F52" i="2"/>
  <c r="N52" i="2"/>
  <c r="E53" i="2"/>
  <c r="F53" i="2"/>
  <c r="N53" i="2"/>
  <c r="E54" i="2"/>
  <c r="F54" i="2"/>
  <c r="N54" i="2"/>
  <c r="E58" i="2"/>
  <c r="F58" i="2"/>
  <c r="N58" i="2"/>
  <c r="E60" i="2"/>
  <c r="F60" i="2"/>
  <c r="N60" i="2"/>
  <c r="E62" i="2"/>
  <c r="F62" i="2"/>
  <c r="N62" i="2"/>
  <c r="E51" i="2"/>
  <c r="F51" i="2"/>
  <c r="G51" i="2"/>
  <c r="I51" i="2"/>
  <c r="E55" i="2"/>
  <c r="F55" i="2"/>
  <c r="G55" i="2"/>
  <c r="K55" i="2"/>
  <c r="E56" i="2"/>
  <c r="F56" i="2"/>
  <c r="G56" i="2"/>
  <c r="J56" i="2"/>
  <c r="E57" i="2"/>
  <c r="F57" i="2"/>
  <c r="G57" i="2"/>
  <c r="J57" i="2"/>
  <c r="E59" i="2"/>
  <c r="F59" i="2"/>
  <c r="G59" i="2"/>
  <c r="M59" i="2"/>
  <c r="E61" i="2"/>
  <c r="F61" i="2"/>
  <c r="G61" i="2"/>
  <c r="M61" i="2"/>
  <c r="E63" i="2"/>
  <c r="F63" i="2"/>
  <c r="G63" i="2"/>
  <c r="M63" i="2"/>
  <c r="E64" i="2"/>
  <c r="F64" i="2"/>
  <c r="G64" i="2"/>
  <c r="L64" i="2"/>
  <c r="E65" i="2"/>
  <c r="F65" i="2"/>
  <c r="G65" i="2"/>
  <c r="M65" i="2"/>
  <c r="E66" i="2"/>
  <c r="F66" i="2"/>
  <c r="G66" i="2"/>
  <c r="M66" i="2"/>
  <c r="E67" i="2"/>
  <c r="F67" i="2"/>
  <c r="G67" i="2"/>
  <c r="M67" i="2"/>
  <c r="E68" i="2"/>
  <c r="F68" i="2"/>
  <c r="G68" i="2"/>
  <c r="M68" i="2"/>
  <c r="E69" i="2"/>
  <c r="F69" i="2"/>
  <c r="G69" i="2"/>
  <c r="M69" i="2"/>
  <c r="E70" i="2"/>
  <c r="F70" i="2"/>
  <c r="G70" i="2"/>
  <c r="M70" i="2"/>
  <c r="E71" i="2"/>
  <c r="F71" i="2"/>
  <c r="G71" i="2"/>
  <c r="M71" i="2"/>
  <c r="E74" i="2"/>
  <c r="F74" i="2"/>
  <c r="G74" i="2"/>
  <c r="J74" i="2"/>
  <c r="E75" i="2"/>
  <c r="F75" i="2"/>
  <c r="G75" i="2"/>
  <c r="J75" i="2"/>
  <c r="E76" i="2"/>
  <c r="F76" i="2"/>
  <c r="G76" i="2"/>
  <c r="M76" i="2"/>
  <c r="E77" i="2"/>
  <c r="F77" i="2"/>
  <c r="G77" i="2"/>
  <c r="M77" i="2"/>
  <c r="E78" i="2"/>
  <c r="F78" i="2"/>
  <c r="G78" i="2"/>
  <c r="M78" i="2"/>
  <c r="E79" i="2"/>
  <c r="F79" i="2"/>
  <c r="G79" i="2"/>
  <c r="M79" i="2"/>
  <c r="E80" i="2"/>
  <c r="F80" i="2"/>
  <c r="G80" i="2"/>
  <c r="M80" i="2"/>
  <c r="E81" i="2"/>
  <c r="F81" i="2"/>
  <c r="G81" i="2"/>
  <c r="E33" i="2"/>
  <c r="F33" i="2"/>
  <c r="E72" i="2"/>
  <c r="F72" i="2"/>
  <c r="E73" i="2"/>
  <c r="F73" i="2"/>
  <c r="Q21" i="2"/>
  <c r="Q22" i="2"/>
  <c r="Q23" i="2"/>
  <c r="Q24" i="2"/>
  <c r="Q25" i="2"/>
  <c r="Q26" i="2"/>
  <c r="Q27" i="2"/>
  <c r="Q28" i="2"/>
  <c r="Q29" i="2"/>
  <c r="Q30" i="2"/>
  <c r="Q31" i="2"/>
  <c r="Q32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2" i="2"/>
  <c r="Q53" i="2"/>
  <c r="Q54" i="2"/>
  <c r="Q58" i="2"/>
  <c r="Q60" i="2"/>
  <c r="Q62" i="2"/>
  <c r="G28" i="3"/>
  <c r="C28" i="3"/>
  <c r="E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G17" i="3"/>
  <c r="C17" i="3"/>
  <c r="E17" i="3"/>
  <c r="G63" i="3"/>
  <c r="C63" i="3"/>
  <c r="E63" i="3"/>
  <c r="G16" i="3"/>
  <c r="C16" i="3"/>
  <c r="E16" i="3"/>
  <c r="G62" i="3"/>
  <c r="C62" i="3"/>
  <c r="E62" i="3"/>
  <c r="G61" i="3"/>
  <c r="C61" i="3"/>
  <c r="E61" i="3"/>
  <c r="G15" i="3"/>
  <c r="C15" i="3"/>
  <c r="E15" i="3"/>
  <c r="G14" i="3"/>
  <c r="C14" i="3"/>
  <c r="E14" i="3"/>
  <c r="G13" i="3"/>
  <c r="C13" i="3"/>
  <c r="E13" i="3"/>
  <c r="G60" i="3"/>
  <c r="C60" i="3"/>
  <c r="E60" i="3"/>
  <c r="G59" i="3"/>
  <c r="C59" i="3"/>
  <c r="E59" i="3"/>
  <c r="G58" i="3"/>
  <c r="C58" i="3"/>
  <c r="E58" i="3"/>
  <c r="G12" i="3"/>
  <c r="C12" i="3"/>
  <c r="E12" i="3"/>
  <c r="G57" i="3"/>
  <c r="C57" i="3"/>
  <c r="E57" i="3"/>
  <c r="G56" i="3"/>
  <c r="C56" i="3"/>
  <c r="E56" i="3"/>
  <c r="G55" i="3"/>
  <c r="C55" i="3"/>
  <c r="E55" i="3"/>
  <c r="G54" i="3"/>
  <c r="C54" i="3"/>
  <c r="E54" i="3"/>
  <c r="G53" i="3"/>
  <c r="C53" i="3"/>
  <c r="E53" i="3"/>
  <c r="G52" i="3"/>
  <c r="C52" i="3"/>
  <c r="E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46" i="3"/>
  <c r="C46" i="3"/>
  <c r="E46" i="3"/>
  <c r="G45" i="3"/>
  <c r="C45" i="3"/>
  <c r="E45" i="3"/>
  <c r="G44" i="3"/>
  <c r="C44" i="3"/>
  <c r="E44" i="3"/>
  <c r="G43" i="3"/>
  <c r="C43" i="3"/>
  <c r="E43" i="3"/>
  <c r="G42" i="3"/>
  <c r="C42" i="3"/>
  <c r="E42" i="3"/>
  <c r="G41" i="3"/>
  <c r="C41" i="3"/>
  <c r="E41" i="3"/>
  <c r="G11" i="3"/>
  <c r="C11" i="3"/>
  <c r="E11" i="3"/>
  <c r="G40" i="3"/>
  <c r="C40" i="3"/>
  <c r="E40" i="3"/>
  <c r="G39" i="3"/>
  <c r="C39" i="3"/>
  <c r="E39" i="3"/>
  <c r="G38" i="3"/>
  <c r="C38" i="3"/>
  <c r="E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63" i="3"/>
  <c r="B63" i="3"/>
  <c r="D63" i="3"/>
  <c r="A63" i="3"/>
  <c r="H16" i="3"/>
  <c r="B16" i="3"/>
  <c r="D16" i="3"/>
  <c r="A16" i="3"/>
  <c r="H62" i="3"/>
  <c r="B62" i="3"/>
  <c r="D62" i="3"/>
  <c r="A62" i="3"/>
  <c r="H61" i="3"/>
  <c r="B61" i="3"/>
  <c r="D61" i="3"/>
  <c r="A61" i="3"/>
  <c r="H15" i="3"/>
  <c r="B15" i="3"/>
  <c r="D15" i="3"/>
  <c r="A15" i="3"/>
  <c r="H14" i="3"/>
  <c r="B14" i="3"/>
  <c r="D14" i="3"/>
  <c r="A14" i="3"/>
  <c r="H13" i="3"/>
  <c r="B13" i="3"/>
  <c r="D13" i="3"/>
  <c r="A13" i="3"/>
  <c r="H60" i="3"/>
  <c r="B60" i="3"/>
  <c r="D60" i="3"/>
  <c r="A60" i="3"/>
  <c r="H59" i="3"/>
  <c r="B59" i="3"/>
  <c r="D59" i="3"/>
  <c r="A59" i="3"/>
  <c r="H58" i="3"/>
  <c r="B58" i="3"/>
  <c r="D58" i="3"/>
  <c r="A58" i="3"/>
  <c r="H12" i="3"/>
  <c r="B12" i="3"/>
  <c r="D12" i="3"/>
  <c r="A12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11" i="3"/>
  <c r="B11" i="3"/>
  <c r="D11" i="3"/>
  <c r="A1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Q81" i="2"/>
  <c r="F11" i="2"/>
  <c r="Q80" i="2"/>
  <c r="Q79" i="2"/>
  <c r="Q78" i="2"/>
  <c r="Q77" i="2"/>
  <c r="Q76" i="2"/>
  <c r="Q75" i="2"/>
  <c r="G11" i="2"/>
  <c r="Q74" i="2"/>
  <c r="Q73" i="2"/>
  <c r="R72" i="2"/>
  <c r="R73" i="2"/>
  <c r="Q72" i="2"/>
  <c r="Q71" i="2"/>
  <c r="Q70" i="2"/>
  <c r="Q69" i="2"/>
  <c r="Q68" i="2"/>
  <c r="Q67" i="2"/>
  <c r="Q66" i="2"/>
  <c r="Q65" i="2"/>
  <c r="Q63" i="2"/>
  <c r="E14" i="2"/>
  <c r="E15" i="2" s="1"/>
  <c r="C17" i="2"/>
  <c r="Q61" i="2"/>
  <c r="Q59" i="2"/>
  <c r="Q33" i="2"/>
  <c r="Q51" i="2"/>
  <c r="Q55" i="2"/>
  <c r="Q56" i="2"/>
  <c r="Q57" i="2"/>
  <c r="Q64" i="2"/>
  <c r="F11" i="1"/>
  <c r="Q26" i="1"/>
  <c r="G11" i="1"/>
  <c r="E15" i="1"/>
  <c r="C17" i="1"/>
  <c r="E23" i="1"/>
  <c r="F23" i="1"/>
  <c r="E22" i="1"/>
  <c r="F22" i="1"/>
  <c r="E24" i="1"/>
  <c r="F24" i="1"/>
  <c r="Q23" i="1"/>
  <c r="Q24" i="1"/>
  <c r="Q25" i="1"/>
  <c r="C7" i="1"/>
  <c r="G24" i="1"/>
  <c r="J24" i="1"/>
  <c r="C8" i="1"/>
  <c r="E21" i="1"/>
  <c r="F21" i="1"/>
  <c r="Q22" i="1"/>
  <c r="Q21" i="1"/>
  <c r="G22" i="1"/>
  <c r="E26" i="1"/>
  <c r="F26" i="1"/>
  <c r="G26" i="1"/>
  <c r="L26" i="1"/>
  <c r="E25" i="1"/>
  <c r="F25" i="1"/>
  <c r="G25" i="1"/>
  <c r="J25" i="1"/>
  <c r="G23" i="1"/>
  <c r="K23" i="1"/>
  <c r="I22" i="1"/>
  <c r="C12" i="2"/>
  <c r="C11" i="1"/>
  <c r="C11" i="2"/>
  <c r="C12" i="1"/>
  <c r="O82" i="2" l="1"/>
  <c r="C16" i="1"/>
  <c r="D18" i="1" s="1"/>
  <c r="O56" i="2"/>
  <c r="O71" i="2"/>
  <c r="O76" i="2"/>
  <c r="O52" i="2"/>
  <c r="O60" i="2"/>
  <c r="O81" i="2"/>
  <c r="O78" i="2"/>
  <c r="O54" i="2"/>
  <c r="C15" i="2"/>
  <c r="O35" i="2"/>
  <c r="O39" i="2"/>
  <c r="O43" i="2"/>
  <c r="O47" i="2"/>
  <c r="O31" i="2"/>
  <c r="O36" i="2"/>
  <c r="O40" i="2"/>
  <c r="O44" i="2"/>
  <c r="O48" i="2"/>
  <c r="O53" i="2"/>
  <c r="O62" i="2"/>
  <c r="O70" i="2"/>
  <c r="O63" i="2"/>
  <c r="O61" i="2"/>
  <c r="O24" i="2"/>
  <c r="O28" i="2"/>
  <c r="O67" i="2"/>
  <c r="O59" i="2"/>
  <c r="O49" i="2"/>
  <c r="O72" i="2"/>
  <c r="O69" i="2"/>
  <c r="O33" i="2"/>
  <c r="O58" i="2"/>
  <c r="O74" i="2"/>
  <c r="O66" i="2"/>
  <c r="O22" i="2"/>
  <c r="O65" i="2"/>
  <c r="O57" i="2"/>
  <c r="O23" i="2"/>
  <c r="O27" i="2"/>
  <c r="O64" i="2"/>
  <c r="O51" i="2"/>
  <c r="O80" i="2"/>
  <c r="O75" i="2"/>
  <c r="O38" i="2"/>
  <c r="O46" i="2"/>
  <c r="O26" i="2"/>
  <c r="O73" i="2"/>
  <c r="O55" i="2"/>
  <c r="O77" i="2"/>
  <c r="O68" i="2"/>
  <c r="O79" i="2"/>
  <c r="O42" i="2"/>
  <c r="O30" i="2"/>
  <c r="O32" i="2"/>
  <c r="O37" i="2"/>
  <c r="O41" i="2"/>
  <c r="O45" i="2"/>
  <c r="O21" i="2"/>
  <c r="O25" i="2"/>
  <c r="O29" i="2"/>
  <c r="O34" i="2"/>
  <c r="O50" i="2"/>
  <c r="O22" i="1"/>
  <c r="O21" i="1"/>
  <c r="O26" i="1"/>
  <c r="O23" i="1"/>
  <c r="O25" i="1"/>
  <c r="C15" i="1"/>
  <c r="E16" i="1" s="1"/>
  <c r="O24" i="1"/>
  <c r="C16" i="2"/>
  <c r="D18" i="2" s="1"/>
  <c r="C18" i="1" l="1"/>
  <c r="E17" i="1"/>
  <c r="E16" i="2"/>
  <c r="E17" i="2" s="1"/>
  <c r="C18" i="2"/>
</calcChain>
</file>

<file path=xl/sharedStrings.xml><?xml version="1.0" encoding="utf-8"?>
<sst xmlns="http://schemas.openxmlformats.org/spreadsheetml/2006/main" count="640" uniqueCount="285">
  <si>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</si>
  <si>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</si>
  <si>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</si>
  <si>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</si>
  <si>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</si>
  <si>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</si>
  <si>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</si>
  <si>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</si>
  <si>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</si>
  <si>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</si>
  <si>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</si>
  <si>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</si>
  <si>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</si>
  <si>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</si>
  <si>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</si>
  <si>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</si>
  <si>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</si>
  <si>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</si>
  <si>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</si>
  <si>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</si>
  <si>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</si>
  <si>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</si>
  <si>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</si>
  <si>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</si>
  <si>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</si>
  <si>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</si>
  <si>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</si>
  <si>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B</t>
  </si>
  <si>
    <t>Paschke A</t>
  </si>
  <si>
    <t>BBSAG Bull.111</t>
  </si>
  <si>
    <t>BBSAG</t>
  </si>
  <si>
    <t># of data points:</t>
  </si>
  <si>
    <t>IW Lyr / GSC 03104-01859</t>
  </si>
  <si>
    <t>EA/SD</t>
  </si>
  <si>
    <t>IBVS 5731</t>
  </si>
  <si>
    <t>IBVS</t>
  </si>
  <si>
    <t>IBVS 5438</t>
  </si>
  <si>
    <t>I</t>
  </si>
  <si>
    <t>OEJV 0074</t>
  </si>
  <si>
    <t>OEJV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</si>
  <si>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</si>
  <si>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</si>
  <si>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</si>
  <si>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</si>
  <si>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</si>
  <si>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</si>
  <si>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</si>
  <si>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RHN 2009</t>
  </si>
  <si>
    <t>Nelson</t>
  </si>
  <si>
    <t>OEJV 0107</t>
  </si>
  <si>
    <t>IBVS 5929</t>
  </si>
  <si>
    <t>Add cycle</t>
  </si>
  <si>
    <t>Old Cycle</t>
  </si>
  <si>
    <t>OEJV 0137</t>
  </si>
  <si>
    <t>OEJV 0160</t>
  </si>
  <si>
    <t>II</t>
  </si>
  <si>
    <t>BAD?</t>
  </si>
  <si>
    <t>IBVS 6094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</si>
  <si>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</si>
  <si>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</si>
  <si>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</si>
  <si>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</si>
  <si>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</si>
  <si>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</si>
  <si>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</si>
  <si>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</si>
  <si>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</si>
  <si>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</si>
  <si>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</si>
  <si>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</si>
  <si>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2430104.43 </t>
  </si>
  <si>
    <t> 19.04.1941 22:19 </t>
  </si>
  <si>
    <t> -0.02 </t>
  </si>
  <si>
    <t>P </t>
  </si>
  <si>
    <t> C.Hoffmeister </t>
  </si>
  <si>
    <t> VSS 1.437 </t>
  </si>
  <si>
    <t>2430128.39 </t>
  </si>
  <si>
    <t> 13.05.1941 21:21 </t>
  </si>
  <si>
    <t> -0.01 </t>
  </si>
  <si>
    <t>2430813.54 </t>
  </si>
  <si>
    <t> 30.03.1943 00:57 </t>
  </si>
  <si>
    <t> 0.02 </t>
  </si>
  <si>
    <t>2430873.44 </t>
  </si>
  <si>
    <t> 28.05.1943 22:33 </t>
  </si>
  <si>
    <t> 0.03 </t>
  </si>
  <si>
    <t>2430972.39 </t>
  </si>
  <si>
    <t> 04.09.1943 21:21 </t>
  </si>
  <si>
    <t> -0.04 </t>
  </si>
  <si>
    <t>2431313.39 </t>
  </si>
  <si>
    <t> 10.08.1944 21:21 </t>
  </si>
  <si>
    <t> 0.00 </t>
  </si>
  <si>
    <t>2431345.34 </t>
  </si>
  <si>
    <t> 11.09.1944 20:09 </t>
  </si>
  <si>
    <t> 0.01 </t>
  </si>
  <si>
    <t>2431450.69 </t>
  </si>
  <si>
    <t> 26.12.1944 04:33 </t>
  </si>
  <si>
    <t>2432110.34 </t>
  </si>
  <si>
    <t> 16.10.1946 20:09 </t>
  </si>
  <si>
    <t> 0.04 </t>
  </si>
  <si>
    <t>2442672.296 </t>
  </si>
  <si>
    <t> 16.09.1975 19:06 </t>
  </si>
  <si>
    <t> 0.117 </t>
  </si>
  <si>
    <t>V </t>
  </si>
  <si>
    <t> V.Znojil </t>
  </si>
  <si>
    <t> BRNO 20 </t>
  </si>
  <si>
    <t>2442672.300 </t>
  </si>
  <si>
    <t> 16.09.1975 19:12 </t>
  </si>
  <si>
    <t> 0.121 </t>
  </si>
  <si>
    <t> P.Hajek </t>
  </si>
  <si>
    <t>2442992.506 </t>
  </si>
  <si>
    <t> 02.08.1976 00:08 </t>
  </si>
  <si>
    <t> 0.125 </t>
  </si>
  <si>
    <t> BRNO 21 </t>
  </si>
  <si>
    <t>2443942.607 </t>
  </si>
  <si>
    <t> 10.03.1979 02:34 </t>
  </si>
  <si>
    <t> 0.000 </t>
  </si>
  <si>
    <t> K.Locher </t>
  </si>
  <si>
    <t> BBS 42 </t>
  </si>
  <si>
    <t>2444849.920 </t>
  </si>
  <si>
    <t> 02.09.1981 10:04 </t>
  </si>
  <si>
    <t> 0.207 </t>
  </si>
  <si>
    <t> J.Silhan </t>
  </si>
  <si>
    <t> BRNO 26 </t>
  </si>
  <si>
    <t>2444852.287 </t>
  </si>
  <si>
    <t> 04.09.1981 18:53 </t>
  </si>
  <si>
    <t> 0.178 </t>
  </si>
  <si>
    <t> J.Mrazek </t>
  </si>
  <si>
    <t>2445200.453 </t>
  </si>
  <si>
    <t> 18.08.1982 22:52 </t>
  </si>
  <si>
    <t> 0.194 </t>
  </si>
  <si>
    <t>2445200.455 </t>
  </si>
  <si>
    <t> 18.08.1982 22:55 </t>
  </si>
  <si>
    <t> 0.196 </t>
  </si>
  <si>
    <t> A.Slatinsky </t>
  </si>
  <si>
    <t>2445200.459 </t>
  </si>
  <si>
    <t> 18.08.1982 23:00 </t>
  </si>
  <si>
    <t> 0.200 </t>
  </si>
  <si>
    <t> V.Wagner </t>
  </si>
  <si>
    <t>2445200.460 </t>
  </si>
  <si>
    <t> 18.08.1982 23:02 </t>
  </si>
  <si>
    <t> 0.201 </t>
  </si>
  <si>
    <t> J.Pleinerova </t>
  </si>
  <si>
    <t>2445200.465 </t>
  </si>
  <si>
    <t> 18.08.1982 23:09 </t>
  </si>
  <si>
    <t> 0.206 </t>
  </si>
  <si>
    <t> V.Svoboda </t>
  </si>
  <si>
    <t>2446266.474 </t>
  </si>
  <si>
    <t> 19.07.1985 23:22 </t>
  </si>
  <si>
    <t> J.Zahajsky </t>
  </si>
  <si>
    <t> BRNO 27 </t>
  </si>
  <si>
    <t>2446266.477 </t>
  </si>
  <si>
    <t> 19.07.1985 23:26 </t>
  </si>
  <si>
    <t> 0.209 </t>
  </si>
  <si>
    <t>2446627.412 </t>
  </si>
  <si>
    <t> 15.07.1986 21:53 </t>
  </si>
  <si>
    <t> 0.218 </t>
  </si>
  <si>
    <t> T.Cervinka </t>
  </si>
  <si>
    <t> BRNO 28 </t>
  </si>
  <si>
    <t>2446627.423 </t>
  </si>
  <si>
    <t> 15.07.1986 22:09 </t>
  </si>
  <si>
    <t> 0.229 </t>
  </si>
  <si>
    <t> M.Berka </t>
  </si>
  <si>
    <t> BRNO 30 </t>
  </si>
  <si>
    <t>2447356.460 </t>
  </si>
  <si>
    <t> 13.07.1988 23:02 </t>
  </si>
  <si>
    <t> 0.227 </t>
  </si>
  <si>
    <t>2447669.478 </t>
  </si>
  <si>
    <t> 22.05.1989 23:28 </t>
  </si>
  <si>
    <t> J.Borovicka </t>
  </si>
  <si>
    <t> A.Dedoch </t>
  </si>
  <si>
    <t> J.Manek </t>
  </si>
  <si>
    <t>2449120.379 </t>
  </si>
  <si>
    <t> 12.05.1993 21:05 </t>
  </si>
  <si>
    <t> -0.160 </t>
  </si>
  <si>
    <t> P.Stepan </t>
  </si>
  <si>
    <t> BRNO 31 </t>
  </si>
  <si>
    <t>2449861.4264 </t>
  </si>
  <si>
    <t> 23.05.1995 22:14 </t>
  </si>
  <si>
    <t> -0.1286 </t>
  </si>
  <si>
    <t> P.Sobotka </t>
  </si>
  <si>
    <t> BRNO 32 </t>
  </si>
  <si>
    <t>2449948.452 </t>
  </si>
  <si>
    <t> 18.08.1995 22:50 </t>
  </si>
  <si>
    <t> -0.140 </t>
  </si>
  <si>
    <t>E </t>
  </si>
  <si>
    <t>?</t>
  </si>
  <si>
    <t> A.Paschke </t>
  </si>
  <si>
    <t> BBS 111 </t>
  </si>
  <si>
    <t>2450241.4948 </t>
  </si>
  <si>
    <t> 06.06.1996 23:52 </t>
  </si>
  <si>
    <t> -0.1504 </t>
  </si>
  <si>
    <t> K.Koss </t>
  </si>
  <si>
    <t>2452084.4962 </t>
  </si>
  <si>
    <t> 23.06.2001 23:54 </t>
  </si>
  <si>
    <t> -0.1078 </t>
  </si>
  <si>
    <t> R.Diethelm </t>
  </si>
  <si>
    <t> BBS 125 </t>
  </si>
  <si>
    <t>2452086.502 </t>
  </si>
  <si>
    <t> 26.06.2001 00:02 </t>
  </si>
  <si>
    <t> -0.098 </t>
  </si>
  <si>
    <t> E.Blättler </t>
  </si>
  <si>
    <t> BBS 126 </t>
  </si>
  <si>
    <t>2452140.39268 </t>
  </si>
  <si>
    <t> 18.08.2001 21:25 </t>
  </si>
  <si>
    <t> -0.10697 </t>
  </si>
  <si>
    <t>C </t>
  </si>
  <si>
    <t>o</t>
  </si>
  <si>
    <t> J.Šafár </t>
  </si>
  <si>
    <t>OEJV 0074 </t>
  </si>
  <si>
    <t>2452548.4372 </t>
  </si>
  <si>
    <t> 30.09.2002 22:29 </t>
  </si>
  <si>
    <t> -0.1005 </t>
  </si>
  <si>
    <t> BBS 129 </t>
  </si>
  <si>
    <t>2453517.4465 </t>
  </si>
  <si>
    <t> 26.05.2005 22:42 </t>
  </si>
  <si>
    <t> -0.0819 </t>
  </si>
  <si>
    <t>-I</t>
  </si>
  <si>
    <t> F.Agerer </t>
  </si>
  <si>
    <t>BAVM 178 </t>
  </si>
  <si>
    <t>2453868.3936 </t>
  </si>
  <si>
    <t> 12.05.2006 21:26 </t>
  </si>
  <si>
    <t>12430.5</t>
  </si>
  <si>
    <t> -0.0795 </t>
  </si>
  <si>
    <t>R</t>
  </si>
  <si>
    <t> M.Lehky </t>
  </si>
  <si>
    <t>OEJV 0107 </t>
  </si>
  <si>
    <t>2454172.6324 </t>
  </si>
  <si>
    <t> 13.03.2007 03:10 </t>
  </si>
  <si>
    <t>12811.5</t>
  </si>
  <si>
    <t> -0.0727 </t>
  </si>
  <si>
    <t> Moschner &amp; Frank </t>
  </si>
  <si>
    <t>BAVM 203 </t>
  </si>
  <si>
    <t>2454172.6328 </t>
  </si>
  <si>
    <t> 13.03.2007 03:11 </t>
  </si>
  <si>
    <t> -0.0723 </t>
  </si>
  <si>
    <t>2455029.4484 </t>
  </si>
  <si>
    <t> 16.07.2009 22:45 </t>
  </si>
  <si>
    <t>13884.5</t>
  </si>
  <si>
    <t> -0.0568 </t>
  </si>
  <si>
    <t>OEJV 0137 </t>
  </si>
  <si>
    <t>2455065.781 </t>
  </si>
  <si>
    <t> 22.08.2009 06:44 </t>
  </si>
  <si>
    <t>13930</t>
  </si>
  <si>
    <t> -0.056 </t>
  </si>
  <si>
    <t> R.Nelson </t>
  </si>
  <si>
    <t>IBVS 5929 </t>
  </si>
  <si>
    <t>2455830.36464 </t>
  </si>
  <si>
    <t> 25.09.2011 20:45 </t>
  </si>
  <si>
    <t>14887.5</t>
  </si>
  <si>
    <t> -0.04510 </t>
  </si>
  <si>
    <t>OEJV 0160 </t>
  </si>
  <si>
    <t>2455830.36483 </t>
  </si>
  <si>
    <t> -0.04491 </t>
  </si>
  <si>
    <t>2455830.36513 </t>
  </si>
  <si>
    <t> -0.04461 </t>
  </si>
  <si>
    <t>2456011.62911 </t>
  </si>
  <si>
    <t> 25.03.2012 03:05 </t>
  </si>
  <si>
    <t>15114.5</t>
  </si>
  <si>
    <t> -0.04217 </t>
  </si>
  <si>
    <t>2456011.62923 </t>
  </si>
  <si>
    <t> 25.03.2012 03:06 </t>
  </si>
  <si>
    <t> -0.04205 </t>
  </si>
  <si>
    <t>2456011.6293 </t>
  </si>
  <si>
    <t> -0.0420 </t>
  </si>
  <si>
    <t>2456065.53239 </t>
  </si>
  <si>
    <t> 18.05.2012 00:46 </t>
  </si>
  <si>
    <t>15182</t>
  </si>
  <si>
    <t> -0.03825 </t>
  </si>
  <si>
    <t>2456065.53625 </t>
  </si>
  <si>
    <t> 18.05.2012 00:52 </t>
  </si>
  <si>
    <t> -0.03439 </t>
  </si>
  <si>
    <t>2456065.53904 </t>
  </si>
  <si>
    <t> 18.05.2012 00:56 </t>
  </si>
  <si>
    <t> -0.03160 </t>
  </si>
  <si>
    <t>2456446.4314 </t>
  </si>
  <si>
    <t> 02.06.2013 22:21 </t>
  </si>
  <si>
    <t>15659</t>
  </si>
  <si>
    <t> -0.0280 </t>
  </si>
  <si>
    <t> N.Ruocco </t>
  </si>
  <si>
    <t>IBVS 6094 </t>
  </si>
  <si>
    <t>2456448.4215 </t>
  </si>
  <si>
    <t> 04.06.2013 22:06 </t>
  </si>
  <si>
    <t>15661.5</t>
  </si>
  <si>
    <t> -0.0342 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</si>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</sst>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 Unicode MS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4"/>
      <name val="Arial"/>
      <family val="2"/>
    </font>
    <font>
      <sz val="10"/>
      <color indexed="12"/>
      <name val="Arial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8" fillId="0" borderId="4" xfId="0" applyFont="1" applyFill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2" fillId="2" borderId="12" xfId="7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176" fontId="24" fillId="0" borderId="0" xfId="0" applyNumberFormat="1" applyFont="1" applyAlignment="1" applyProtection="1">
      <alignment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Lyr - O-C Diagr.</a:t>
            </a:r>
          </a:p>
        </c:rich>
      </c:tx>
      <c:layout>
        <c:manualLayout>
          <c:xMode val="edge"/>
          <c:yMode val="edge"/>
          <c:x val="0.38983083200886481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9332235389357"/>
          <c:y val="0.14285755806349418"/>
          <c:w val="0.81510076733192838"/>
          <c:h val="0.66964480342262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8-4710-8CCB-8B40BDEA86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30">
                  <c:v>1.3697207905352116E-3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68-4710-8CCB-8B40BDEA86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12">
                    <c:v>0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35">
                  <c:v>-1.716334925731644E-3</c:v>
                </c:pt>
                <c:pt idx="36">
                  <c:v>8.9290075266035274E-4</c:v>
                </c:pt>
                <c:pt idx="53">
                  <c:v>6.3600836874684319E-3</c:v>
                </c:pt>
                <c:pt idx="54">
                  <c:v>1.5458148845937103E-4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68-4710-8CCB-8B40BDEA86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4">
                  <c:v>-1.3916867537773214E-3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68-4710-8CCB-8B40BDEA86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  <c:pt idx="43">
                  <c:v>8.4540012903744355E-4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68-4710-8CCB-8B40BDEA86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  <c:pt idx="38">
                  <c:v>-2.4243847219622694E-3</c:v>
                </c:pt>
                <c:pt idx="40">
                  <c:v>-2.7291887818137184E-4</c:v>
                </c:pt>
                <c:pt idx="42">
                  <c:v>1.0155400304938667E-3</c:v>
                </c:pt>
                <c:pt idx="44">
                  <c:v>-5.219396625761874E-4</c:v>
                </c:pt>
                <c:pt idx="45">
                  <c:v>-3.3193966373801231E-4</c:v>
                </c:pt>
                <c:pt idx="46">
                  <c:v>-3.1939664040692151E-5</c:v>
                </c:pt>
                <c:pt idx="47">
                  <c:v>-5.9153875190531835E-4</c:v>
                </c:pt>
                <c:pt idx="48">
                  <c:v>-4.7153875493677333E-4</c:v>
                </c:pt>
                <c:pt idx="49">
                  <c:v>-4.0153875306714326E-4</c:v>
                </c:pt>
                <c:pt idx="50">
                  <c:v>2.4399020403507166E-3</c:v>
                </c:pt>
                <c:pt idx="55">
                  <c:v>6.0257271979935467E-4</c:v>
                </c:pt>
                <c:pt idx="56">
                  <c:v>6.7257272166898474E-4</c:v>
                </c:pt>
                <c:pt idx="57">
                  <c:v>7.7257271914277226E-4</c:v>
                </c:pt>
                <c:pt idx="58">
                  <c:v>1.5899771606200375E-3</c:v>
                </c:pt>
                <c:pt idx="59">
                  <c:v>1.8899771603173576E-3</c:v>
                </c:pt>
                <c:pt idx="60">
                  <c:v>1.9499771588016301E-3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68-4710-8CCB-8B40BDEA86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  <c:pt idx="0">
                  <c:v>5.4583716711931629E-2</c:v>
                </c:pt>
                <c:pt idx="1">
                  <c:v>5.8917690395901445E-2</c:v>
                </c:pt>
                <c:pt idx="2">
                  <c:v>7.686933787772432E-2</c:v>
                </c:pt>
                <c:pt idx="3">
                  <c:v>8.7704272096743807E-2</c:v>
                </c:pt>
                <c:pt idx="4">
                  <c:v>2.0951363341737306E-2</c:v>
                </c:pt>
                <c:pt idx="5">
                  <c:v>5.1971588833112037E-2</c:v>
                </c:pt>
                <c:pt idx="6">
                  <c:v>6.1083553751814179E-2</c:v>
                </c:pt>
                <c:pt idx="7">
                  <c:v>6.1530379789473955E-3</c:v>
                </c:pt>
                <c:pt idx="8">
                  <c:v>7.681511352348025E-2</c:v>
                </c:pt>
                <c:pt idx="9">
                  <c:v>-2.0335887398687191E-2</c:v>
                </c:pt>
                <c:pt idx="10">
                  <c:v>-1.6335887397872284E-2</c:v>
                </c:pt>
                <c:pt idx="11">
                  <c:v>-1.7738439106324222E-2</c:v>
                </c:pt>
                <c:pt idx="13">
                  <c:v>3.362232084327843E-2</c:v>
                </c:pt>
                <c:pt idx="14">
                  <c:v>5.0557182112243026E-3</c:v>
                </c:pt>
                <c:pt idx="15">
                  <c:v>1.5376135816040915E-2</c:v>
                </c:pt>
                <c:pt idx="16">
                  <c:v>1.7376135816448368E-2</c:v>
                </c:pt>
                <c:pt idx="17">
                  <c:v>2.1376135817263275E-2</c:v>
                </c:pt>
                <c:pt idx="18">
                  <c:v>2.2376135813829023E-2</c:v>
                </c:pt>
                <c:pt idx="19">
                  <c:v>2.7376135811209679E-2</c:v>
                </c:pt>
                <c:pt idx="20">
                  <c:v>9.2379649358917959E-3</c:v>
                </c:pt>
                <c:pt idx="21">
                  <c:v>1.2237964932864998E-2</c:v>
                </c:pt>
                <c:pt idx="22">
                  <c:v>1.5203168499283493E-2</c:v>
                </c:pt>
                <c:pt idx="23">
                  <c:v>2.6203168505162466E-2</c:v>
                </c:pt>
                <c:pt idx="24">
                  <c:v>1.2433767740731128E-2</c:v>
                </c:pt>
                <c:pt idx="25">
                  <c:v>9.7310239361831918E-3</c:v>
                </c:pt>
                <c:pt idx="26">
                  <c:v>9.7310239361831918E-3</c:v>
                </c:pt>
                <c:pt idx="27">
                  <c:v>9.7310239361831918E-3</c:v>
                </c:pt>
                <c:pt idx="28">
                  <c:v>-4.1079696893575601E-3</c:v>
                </c:pt>
                <c:pt idx="29">
                  <c:v>1.4689616386021953E-2</c:v>
                </c:pt>
                <c:pt idx="31">
                  <c:v>-1.3478001092153136E-2</c:v>
                </c:pt>
                <c:pt idx="32">
                  <c:v>-1.3176253560231999E-3</c:v>
                </c:pt>
                <c:pt idx="33">
                  <c:v>8.1768724558060057E-3</c:v>
                </c:pt>
                <c:pt idx="37">
                  <c:v>-2.5143847160506994E-3</c:v>
                </c:pt>
                <c:pt idx="39">
                  <c:v>-6.7291887535247952E-4</c:v>
                </c:pt>
                <c:pt idx="41">
                  <c:v>1.0055400343844667E-3</c:v>
                </c:pt>
                <c:pt idx="61">
                  <c:v>-6.720962657709606E-3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68-4710-8CCB-8B40BDEA86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2.912243460707543E-3</c:v>
                </c:pt>
                <c:pt idx="1">
                  <c:v>2.9097131344802268E-3</c:v>
                </c:pt>
                <c:pt idx="2">
                  <c:v>2.8373458043789764E-3</c:v>
                </c:pt>
                <c:pt idx="3">
                  <c:v>2.8310199888106854E-3</c:v>
                </c:pt>
                <c:pt idx="4">
                  <c:v>2.8205613070711108E-3</c:v>
                </c:pt>
                <c:pt idx="5">
                  <c:v>2.7845463304356399E-3</c:v>
                </c:pt>
                <c:pt idx="6">
                  <c:v>2.7811725621325516E-3</c:v>
                </c:pt>
                <c:pt idx="7">
                  <c:v>2.7700391267323592E-3</c:v>
                </c:pt>
                <c:pt idx="8">
                  <c:v>2.7003708112735797E-3</c:v>
                </c:pt>
                <c:pt idx="9">
                  <c:v>1.5847499776497601E-3</c:v>
                </c:pt>
                <c:pt idx="10">
                  <c:v>1.5847499776497601E-3</c:v>
                </c:pt>
                <c:pt idx="11">
                  <c:v>1.5509279504112971E-3</c:v>
                </c:pt>
                <c:pt idx="12">
                  <c:v>1.4505583433944112E-3</c:v>
                </c:pt>
                <c:pt idx="13">
                  <c:v>1.3547433235866955E-3</c:v>
                </c:pt>
                <c:pt idx="14">
                  <c:v>1.3544902909639637E-3</c:v>
                </c:pt>
                <c:pt idx="15">
                  <c:v>1.3177162164602981E-3</c:v>
                </c:pt>
                <c:pt idx="16">
                  <c:v>1.3177162164602981E-3</c:v>
                </c:pt>
                <c:pt idx="17">
                  <c:v>1.3177162164602981E-3</c:v>
                </c:pt>
                <c:pt idx="18">
                  <c:v>1.3177162164602981E-3</c:v>
                </c:pt>
                <c:pt idx="19">
                  <c:v>1.3177162164602981E-3</c:v>
                </c:pt>
                <c:pt idx="20">
                  <c:v>1.2051166993447163E-3</c:v>
                </c:pt>
                <c:pt idx="21">
                  <c:v>1.2051166993447163E-3</c:v>
                </c:pt>
                <c:pt idx="22">
                  <c:v>1.1669931175198153E-3</c:v>
                </c:pt>
                <c:pt idx="23">
                  <c:v>1.1669931175198153E-3</c:v>
                </c:pt>
                <c:pt idx="24">
                  <c:v>1.0899868560018183E-3</c:v>
                </c:pt>
                <c:pt idx="25">
                  <c:v>1.0569239266315501E-3</c:v>
                </c:pt>
                <c:pt idx="26">
                  <c:v>1.0569239266315501E-3</c:v>
                </c:pt>
                <c:pt idx="27">
                  <c:v>1.0569239266315501E-3</c:v>
                </c:pt>
                <c:pt idx="28">
                  <c:v>9.036705014637507E-4</c:v>
                </c:pt>
                <c:pt idx="29">
                  <c:v>8.2539907683209536E-4</c:v>
                </c:pt>
                <c:pt idx="30">
                  <c:v>8.1620555820617906E-4</c:v>
                </c:pt>
                <c:pt idx="31">
                  <c:v>7.8525123402534115E-4</c:v>
                </c:pt>
                <c:pt idx="32">
                  <c:v>5.9058480293712945E-4</c:v>
                </c:pt>
                <c:pt idx="33">
                  <c:v>5.903739424181864E-4</c:v>
                </c:pt>
                <c:pt idx="34">
                  <c:v>5.8468070840672452E-4</c:v>
                </c:pt>
                <c:pt idx="35">
                  <c:v>5.4158081833476774E-4</c:v>
                </c:pt>
                <c:pt idx="36">
                  <c:v>4.3922912243981758E-4</c:v>
                </c:pt>
                <c:pt idx="37">
                  <c:v>4.021598432096317E-4</c:v>
                </c:pt>
                <c:pt idx="38">
                  <c:v>4.021598432096317E-4</c:v>
                </c:pt>
                <c:pt idx="39">
                  <c:v>3.7002470012271289E-4</c:v>
                </c:pt>
                <c:pt idx="40">
                  <c:v>3.7002470012271289E-4</c:v>
                </c:pt>
                <c:pt idx="41">
                  <c:v>2.7952336539236144E-4</c:v>
                </c:pt>
                <c:pt idx="42">
                  <c:v>2.7952336539236144E-4</c:v>
                </c:pt>
                <c:pt idx="43">
                  <c:v>2.7568570394759814E-4</c:v>
                </c:pt>
                <c:pt idx="44">
                  <c:v>1.94926125192415E-4</c:v>
                </c:pt>
                <c:pt idx="45">
                  <c:v>1.94926125192415E-4</c:v>
                </c:pt>
                <c:pt idx="46">
                  <c:v>1.94926125192415E-4</c:v>
                </c:pt>
                <c:pt idx="47">
                  <c:v>1.7577999007238723E-4</c:v>
                </c:pt>
                <c:pt idx="48">
                  <c:v>1.7577999007238723E-4</c:v>
                </c:pt>
                <c:pt idx="49">
                  <c:v>1.7577999007238723E-4</c:v>
                </c:pt>
                <c:pt idx="50">
                  <c:v>1.7008675606092525E-4</c:v>
                </c:pt>
                <c:pt idx="51">
                  <c:v>1.7008675606092525E-4</c:v>
                </c:pt>
                <c:pt idx="52">
                  <c:v>1.7008675606092525E-4</c:v>
                </c:pt>
                <c:pt idx="53">
                  <c:v>1.298545690465938E-4</c:v>
                </c:pt>
                <c:pt idx="54">
                  <c:v>1.2964370852765075E-4</c:v>
                </c:pt>
                <c:pt idx="55">
                  <c:v>1.2880026645187861E-4</c:v>
                </c:pt>
                <c:pt idx="56">
                  <c:v>1.2880026645187861E-4</c:v>
                </c:pt>
                <c:pt idx="57">
                  <c:v>1.2880026645187861E-4</c:v>
                </c:pt>
                <c:pt idx="58">
                  <c:v>9.0761028834554746E-5</c:v>
                </c:pt>
                <c:pt idx="59">
                  <c:v>9.0761028834554746E-5</c:v>
                </c:pt>
                <c:pt idx="60">
                  <c:v>9.0761028834554746E-5</c:v>
                </c:pt>
                <c:pt idx="61">
                  <c:v>-2.3042171361947912E-4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68-4710-8CCB-8B40BDEA86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  <c:pt idx="51">
                  <c:v>6.2999020374263637E-3</c:v>
                </c:pt>
                <c:pt idx="52">
                  <c:v>9.0899020433425903E-3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68-4710-8CCB-8B40BDEA8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055224"/>
        <c:axId val="1"/>
      </c:scatterChart>
      <c:valAx>
        <c:axId val="550055224"/>
        <c:scaling>
          <c:orientation val="minMax"/>
          <c:min val="-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34238824923462"/>
              <c:y val="0.869050118735158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0662557781202E-2"/>
              <c:y val="0.38690601174853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055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5531587057010786E-2"/>
          <c:y val="0.92262185976752908"/>
          <c:w val="0.89830573181433981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Lyr - O-C Diagr.</a:t>
            </a:r>
          </a:p>
        </c:rich>
      </c:tx>
      <c:layout>
        <c:manualLayout>
          <c:xMode val="edge"/>
          <c:yMode val="edge"/>
          <c:x val="0.38983083200886481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9332235389357"/>
          <c:y val="0.14371278494688106"/>
          <c:w val="0.81818243374906241"/>
          <c:h val="0.667665646732384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17-404E-8FEB-68C1FAF6B92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(old)'!$I$21:$I$991</c:f>
              <c:numCache>
                <c:formatCode>General</c:formatCode>
                <c:ptCount val="971"/>
                <c:pt idx="1">
                  <c:v>-0.14044350000767736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17-404E-8FEB-68C1FAF6B92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(old)'!$J$21:$J$991</c:f>
              <c:numCache>
                <c:formatCode>General</c:formatCode>
                <c:ptCount val="971"/>
                <c:pt idx="3">
                  <c:v>-0.10054750000563217</c:v>
                </c:pt>
                <c:pt idx="4">
                  <c:v>-8.1919000003836118E-2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17-404E-8FEB-68C1FAF6B92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(old)'!$K$21:$K$991</c:f>
              <c:numCache>
                <c:formatCode>General</c:formatCode>
                <c:ptCount val="971"/>
                <c:pt idx="2">
                  <c:v>-0.10696850000385894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17-404E-8FEB-68C1FAF6B92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(old)'!$L$21:$L$991</c:f>
              <c:numCache>
                <c:formatCode>General</c:formatCode>
                <c:ptCount val="971"/>
                <c:pt idx="5">
                  <c:v>-5.6370000005699694E-2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17-404E-8FEB-68C1FAF6B92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17-404E-8FEB-68C1FAF6B92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17-404E-8FEB-68C1FAF6B92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(old)'!$O$21:$O$991</c:f>
              <c:numCache>
                <c:formatCode>General</c:formatCode>
                <c:ptCount val="971"/>
                <c:pt idx="0">
                  <c:v>-0.24110361763721228</c:v>
                </c:pt>
                <c:pt idx="1">
                  <c:v>-0.14181322079871828</c:v>
                </c:pt>
                <c:pt idx="2">
                  <c:v>-0.10557681325744775</c:v>
                </c:pt>
                <c:pt idx="3">
                  <c:v>-9.8831165077633815E-2</c:v>
                </c:pt>
                <c:pt idx="4">
                  <c:v>-8.2811900760208779E-2</c:v>
                </c:pt>
                <c:pt idx="5">
                  <c:v>-5.721540013269566E-2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17-404E-8FEB-68C1FAF6B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052344"/>
        <c:axId val="1"/>
      </c:scatterChart>
      <c:valAx>
        <c:axId val="550052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8322029854129"/>
              <c:y val="0.86826473038175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0662557781202E-2"/>
              <c:y val="0.38622817357411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052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178752694433995"/>
          <c:y val="0.92215694595061837"/>
          <c:w val="0.94144919096206958"/>
          <c:h val="0.982037185471576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15</xdr:col>
      <xdr:colOff>504825</xdr:colOff>
      <xdr:row>18</xdr:row>
      <xdr:rowOff>152400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165FBB8-A069-9C5F-DA38-D0AB42817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15</xdr:col>
      <xdr:colOff>504825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26FEB5-4835-C372-BF55-0EA9C2EA3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konkoly.hu/cgi-bin/IBVS?6094" TargetMode="External"/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www.konkoly.hu/cgi-bin/IBVS?5929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www.konkoly.hu/cgi-bin/IBVS?6094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07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03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1150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32</v>
      </c>
    </row>
    <row r="2" spans="1:7">
      <c r="A2" t="s">
        <v>24</v>
      </c>
      <c r="B2" s="9" t="s">
        <v>33</v>
      </c>
    </row>
    <row r="4" spans="1:7">
      <c r="A4" s="6" t="s">
        <v>0</v>
      </c>
      <c r="C4" s="3">
        <v>43942.607000000004</v>
      </c>
      <c r="D4" s="4">
        <v>0.79850900000000002</v>
      </c>
    </row>
    <row r="6" spans="1:7">
      <c r="A6" s="6" t="s">
        <v>1</v>
      </c>
    </row>
    <row r="7" spans="1:7">
      <c r="A7" t="s">
        <v>2</v>
      </c>
      <c r="C7">
        <v>55065.780154599874</v>
      </c>
    </row>
    <row r="8" spans="1:7">
      <c r="A8" t="s">
        <v>3</v>
      </c>
      <c r="C8">
        <v>0.79852220087706405</v>
      </c>
    </row>
    <row r="9" spans="1:7">
      <c r="A9" s="21" t="s">
        <v>40</v>
      </c>
      <c r="B9" s="10"/>
      <c r="C9" s="22">
        <v>-9.5</v>
      </c>
      <c r="D9" s="10" t="s">
        <v>41</v>
      </c>
      <c r="E9" s="10"/>
    </row>
    <row r="10" spans="1:7" ht="13.5" thickBot="1">
      <c r="A10" s="10"/>
      <c r="B10" s="10"/>
      <c r="C10" s="5" t="s">
        <v>20</v>
      </c>
      <c r="D10" s="5" t="s">
        <v>21</v>
      </c>
      <c r="E10" s="10"/>
    </row>
    <row r="11" spans="1:7">
      <c r="A11" s="10" t="s">
        <v>16</v>
      </c>
      <c r="B11" s="10"/>
      <c r="C11" s="23">
        <f ca="1">INTERCEPT(INDIRECT($G$11):G992,INDIRECT($F$11):F992)</f>
        <v>2.7568570394759814E-4</v>
      </c>
      <c r="D11" s="24"/>
      <c r="E11" s="10"/>
      <c r="F11" s="25" t="str">
        <f>"F"&amp;E19</f>
        <v>F22</v>
      </c>
      <c r="G11" s="13" t="str">
        <f>"G"&amp;E19</f>
        <v>G22</v>
      </c>
    </row>
    <row r="12" spans="1:7">
      <c r="A12" s="10" t="s">
        <v>17</v>
      </c>
      <c r="B12" s="10"/>
      <c r="C12" s="23">
        <f ca="1">SLOPE(INDIRECT($G$11):G992,INDIRECT($F$11):F992)</f>
        <v>-8.4344207577214771E-8</v>
      </c>
      <c r="D12" s="24"/>
      <c r="E12" s="10"/>
    </row>
    <row r="13" spans="1:7">
      <c r="A13" s="10" t="s">
        <v>19</v>
      </c>
      <c r="B13" s="10"/>
      <c r="C13" s="24" t="s">
        <v>14</v>
      </c>
      <c r="D13" s="28" t="s">
        <v>51</v>
      </c>
      <c r="E13" s="22">
        <v>1</v>
      </c>
    </row>
    <row r="14" spans="1:7">
      <c r="A14" s="10"/>
      <c r="B14" s="10"/>
      <c r="C14" s="10"/>
      <c r="D14" s="28" t="s">
        <v>42</v>
      </c>
      <c r="E14" s="29">
        <f ca="1">NOW()+15018.5+$C$9/24</f>
        <v>60178.732890046296</v>
      </c>
    </row>
    <row r="15" spans="1:7">
      <c r="A15" s="26" t="s">
        <v>18</v>
      </c>
      <c r="B15" s="10"/>
      <c r="C15" s="27">
        <f ca="1">(C7+C11)+(C8+C12)*INT(MAX(F21:F3533))</f>
        <v>59856.913129482717</v>
      </c>
      <c r="D15" s="28" t="s">
        <v>52</v>
      </c>
      <c r="E15" s="29">
        <f ca="1">ROUND(2*(E14-$C$7)/$C$8,0)/2+E13</f>
        <v>6404</v>
      </c>
    </row>
    <row r="16" spans="1:7">
      <c r="A16" s="30" t="s">
        <v>4</v>
      </c>
      <c r="B16" s="10"/>
      <c r="C16" s="31">
        <f ca="1">+C8+C12</f>
        <v>0.79852211653285643</v>
      </c>
      <c r="D16" s="28" t="s">
        <v>43</v>
      </c>
      <c r="E16" s="13">
        <f ca="1">ROUND(2*(E14-$C$15)/$C$16,0)/2+E13</f>
        <v>404</v>
      </c>
    </row>
    <row r="17" spans="1:18" ht="13.5" thickBot="1">
      <c r="A17" s="28" t="s">
        <v>31</v>
      </c>
      <c r="B17" s="10"/>
      <c r="C17" s="10">
        <f>COUNT(C21:C2191)</f>
        <v>62</v>
      </c>
      <c r="D17" s="28" t="s">
        <v>44</v>
      </c>
      <c r="E17" s="32">
        <f ca="1">+$C$15+$C$16*E16-15018.5-$C$9/24</f>
        <v>45161.411897895327</v>
      </c>
    </row>
    <row r="18" spans="1:18" ht="14.25" thickTop="1" thickBot="1">
      <c r="A18" s="30" t="s">
        <v>5</v>
      </c>
      <c r="B18" s="10"/>
      <c r="C18" s="33">
        <f ca="1">+C15</f>
        <v>59856.913129482717</v>
      </c>
      <c r="D18" s="34">
        <f ca="1">+C16</f>
        <v>0.79852211653285643</v>
      </c>
      <c r="E18" s="35" t="s">
        <v>45</v>
      </c>
    </row>
    <row r="19" spans="1:18" ht="13.5" thickTop="1">
      <c r="A19" s="36" t="s">
        <v>46</v>
      </c>
      <c r="E19" s="37">
        <v>22</v>
      </c>
    </row>
    <row r="20" spans="1:18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30</v>
      </c>
      <c r="J20" s="8" t="s">
        <v>35</v>
      </c>
      <c r="K20" s="8" t="s">
        <v>39</v>
      </c>
      <c r="L20" s="8" t="s">
        <v>48</v>
      </c>
      <c r="M20" s="8" t="s">
        <v>39</v>
      </c>
      <c r="N20" s="8" t="s">
        <v>26</v>
      </c>
      <c r="O20" s="8" t="s">
        <v>23</v>
      </c>
      <c r="P20" s="7" t="s">
        <v>22</v>
      </c>
      <c r="Q20" s="5" t="s">
        <v>15</v>
      </c>
      <c r="R20" s="44" t="s">
        <v>56</v>
      </c>
    </row>
    <row r="21" spans="1:18">
      <c r="A21" s="63" t="s">
        <v>75</v>
      </c>
      <c r="B21" s="65" t="s">
        <v>37</v>
      </c>
      <c r="C21" s="64">
        <v>30104.43</v>
      </c>
      <c r="D21" s="12"/>
      <c r="E21" s="41">
        <f t="shared" ref="E21:E52" si="0">+(C21-C$7)/C$8</f>
        <v>-31259.431644083721</v>
      </c>
      <c r="F21">
        <f t="shared" ref="F21:F52" si="1">ROUND(2*E21,0)/2</f>
        <v>-31259.5</v>
      </c>
      <c r="N21">
        <f t="shared" ref="N21:N32" si="2">+C21-(C$7+F21*C$8)</f>
        <v>5.4583716711931629E-2</v>
      </c>
      <c r="O21">
        <f t="shared" ref="O21:O52" ca="1" si="3">+C$11+C$12*F21</f>
        <v>2.912243460707543E-3</v>
      </c>
      <c r="Q21" s="2">
        <f t="shared" ref="Q21:Q52" si="4">+C21-15018.5</f>
        <v>15085.93</v>
      </c>
    </row>
    <row r="22" spans="1:18">
      <c r="A22" s="63" t="s">
        <v>75</v>
      </c>
      <c r="B22" s="65" t="s">
        <v>37</v>
      </c>
      <c r="C22" s="64">
        <v>30128.39</v>
      </c>
      <c r="D22" s="12"/>
      <c r="E22" s="41">
        <f t="shared" si="0"/>
        <v>-31229.42621659068</v>
      </c>
      <c r="F22">
        <f t="shared" si="1"/>
        <v>-31229.5</v>
      </c>
      <c r="N22">
        <f t="shared" si="2"/>
        <v>5.8917690395901445E-2</v>
      </c>
      <c r="O22">
        <f t="shared" ca="1" si="3"/>
        <v>2.9097131344802268E-3</v>
      </c>
      <c r="Q22" s="2">
        <f t="shared" si="4"/>
        <v>15109.89</v>
      </c>
    </row>
    <row r="23" spans="1:18">
      <c r="A23" s="63" t="s">
        <v>75</v>
      </c>
      <c r="B23" s="65" t="s">
        <v>37</v>
      </c>
      <c r="C23" s="64">
        <v>30813.54</v>
      </c>
      <c r="D23" s="12"/>
      <c r="E23" s="41">
        <f t="shared" si="0"/>
        <v>-30371.403735503165</v>
      </c>
      <c r="F23">
        <f t="shared" si="1"/>
        <v>-30371.5</v>
      </c>
      <c r="N23">
        <f t="shared" si="2"/>
        <v>7.686933787772432E-2</v>
      </c>
      <c r="O23">
        <f t="shared" ca="1" si="3"/>
        <v>2.8373458043789764E-3</v>
      </c>
      <c r="Q23" s="2">
        <f t="shared" si="4"/>
        <v>15795.04</v>
      </c>
    </row>
    <row r="24" spans="1:18">
      <c r="A24" s="63" t="s">
        <v>75</v>
      </c>
      <c r="B24" s="65" t="s">
        <v>37</v>
      </c>
      <c r="C24" s="64">
        <v>30873.439999999999</v>
      </c>
      <c r="D24" s="12"/>
      <c r="E24" s="41">
        <f t="shared" si="0"/>
        <v>-30296.390166770569</v>
      </c>
      <c r="F24">
        <f t="shared" si="1"/>
        <v>-30296.5</v>
      </c>
      <c r="N24">
        <f t="shared" si="2"/>
        <v>8.7704272096743807E-2</v>
      </c>
      <c r="O24">
        <f t="shared" ca="1" si="3"/>
        <v>2.8310199888106854E-3</v>
      </c>
      <c r="Q24" s="2">
        <f t="shared" si="4"/>
        <v>15854.939999999999</v>
      </c>
    </row>
    <row r="25" spans="1:18">
      <c r="A25" s="63" t="s">
        <v>75</v>
      </c>
      <c r="B25" s="65" t="s">
        <v>37</v>
      </c>
      <c r="C25" s="64">
        <v>30972.39</v>
      </c>
      <c r="D25" s="12"/>
      <c r="E25" s="41">
        <f t="shared" si="0"/>
        <v>-30172.473762328314</v>
      </c>
      <c r="F25">
        <f t="shared" si="1"/>
        <v>-30172.5</v>
      </c>
      <c r="N25">
        <f t="shared" si="2"/>
        <v>2.0951363341737306E-2</v>
      </c>
      <c r="O25">
        <f t="shared" ca="1" si="3"/>
        <v>2.8205613070711108E-3</v>
      </c>
      <c r="Q25" s="2">
        <f t="shared" si="4"/>
        <v>15953.89</v>
      </c>
    </row>
    <row r="26" spans="1:18">
      <c r="A26" s="63" t="s">
        <v>75</v>
      </c>
      <c r="B26" s="65" t="s">
        <v>37</v>
      </c>
      <c r="C26" s="64">
        <v>31313.39</v>
      </c>
      <c r="D26" s="12"/>
      <c r="E26" s="41">
        <f t="shared" si="0"/>
        <v>-29745.434915286292</v>
      </c>
      <c r="F26">
        <f t="shared" si="1"/>
        <v>-29745.5</v>
      </c>
      <c r="N26">
        <f t="shared" si="2"/>
        <v>5.1971588833112037E-2</v>
      </c>
      <c r="O26">
        <f t="shared" ca="1" si="3"/>
        <v>2.7845463304356399E-3</v>
      </c>
      <c r="Q26" s="2">
        <f t="shared" si="4"/>
        <v>16294.89</v>
      </c>
    </row>
    <row r="27" spans="1:18">
      <c r="A27" s="63" t="s">
        <v>75</v>
      </c>
      <c r="B27" s="65" t="s">
        <v>37</v>
      </c>
      <c r="C27" s="64">
        <v>31345.34</v>
      </c>
      <c r="D27" s="12"/>
      <c r="E27" s="41">
        <f t="shared" si="0"/>
        <v>-29705.423504251121</v>
      </c>
      <c r="F27">
        <f t="shared" si="1"/>
        <v>-29705.5</v>
      </c>
      <c r="N27">
        <f t="shared" si="2"/>
        <v>6.1083553751814179E-2</v>
      </c>
      <c r="O27">
        <f t="shared" ca="1" si="3"/>
        <v>2.7811725621325516E-3</v>
      </c>
      <c r="Q27" s="2">
        <f t="shared" si="4"/>
        <v>16326.84</v>
      </c>
    </row>
    <row r="28" spans="1:18">
      <c r="A28" s="63" t="s">
        <v>75</v>
      </c>
      <c r="B28" s="65" t="s">
        <v>37</v>
      </c>
      <c r="C28" s="64">
        <v>31450.69</v>
      </c>
      <c r="D28" s="12"/>
      <c r="E28" s="41">
        <f t="shared" si="0"/>
        <v>-29573.492294468491</v>
      </c>
      <c r="F28">
        <f t="shared" si="1"/>
        <v>-29573.5</v>
      </c>
      <c r="N28">
        <f t="shared" si="2"/>
        <v>6.1530379789473955E-3</v>
      </c>
      <c r="O28">
        <f t="shared" ca="1" si="3"/>
        <v>2.7700391267323592E-3</v>
      </c>
      <c r="Q28" s="2">
        <f t="shared" si="4"/>
        <v>16432.189999999999</v>
      </c>
    </row>
    <row r="29" spans="1:18">
      <c r="A29" s="63" t="s">
        <v>75</v>
      </c>
      <c r="B29" s="65" t="s">
        <v>37</v>
      </c>
      <c r="C29" s="64">
        <v>32110.34</v>
      </c>
      <c r="D29" s="12"/>
      <c r="E29" s="41">
        <f t="shared" si="0"/>
        <v>-28747.403803409044</v>
      </c>
      <c r="F29">
        <f t="shared" si="1"/>
        <v>-28747.5</v>
      </c>
      <c r="N29">
        <f t="shared" si="2"/>
        <v>7.681511352348025E-2</v>
      </c>
      <c r="O29">
        <f t="shared" ca="1" si="3"/>
        <v>2.7003708112735797E-3</v>
      </c>
      <c r="Q29" s="2">
        <f t="shared" si="4"/>
        <v>17091.84</v>
      </c>
    </row>
    <row r="30" spans="1:18">
      <c r="A30" s="63" t="s">
        <v>104</v>
      </c>
      <c r="B30" s="65" t="s">
        <v>37</v>
      </c>
      <c r="C30" s="64">
        <v>42672.296000000002</v>
      </c>
      <c r="D30" s="12"/>
      <c r="E30" s="41">
        <f t="shared" si="0"/>
        <v>-15520.525466902958</v>
      </c>
      <c r="F30">
        <f t="shared" si="1"/>
        <v>-15520.5</v>
      </c>
      <c r="N30">
        <f t="shared" si="2"/>
        <v>-2.0335887398687191E-2</v>
      </c>
      <c r="O30">
        <f t="shared" ca="1" si="3"/>
        <v>1.5847499776497601E-3</v>
      </c>
      <c r="Q30" s="2">
        <f t="shared" si="4"/>
        <v>27653.796000000002</v>
      </c>
    </row>
    <row r="31" spans="1:18">
      <c r="A31" s="63" t="s">
        <v>104</v>
      </c>
      <c r="B31" s="65" t="s">
        <v>37</v>
      </c>
      <c r="C31" s="64">
        <v>42672.3</v>
      </c>
      <c r="D31" s="12"/>
      <c r="E31" s="41">
        <f t="shared" si="0"/>
        <v>-15520.520457649618</v>
      </c>
      <c r="F31">
        <f t="shared" si="1"/>
        <v>-15520.5</v>
      </c>
      <c r="N31">
        <f t="shared" si="2"/>
        <v>-1.6335887397872284E-2</v>
      </c>
      <c r="O31">
        <f t="shared" ca="1" si="3"/>
        <v>1.5847499776497601E-3</v>
      </c>
      <c r="Q31" s="2">
        <f t="shared" si="4"/>
        <v>27653.800000000003</v>
      </c>
    </row>
    <row r="32" spans="1:18">
      <c r="A32" s="63" t="s">
        <v>112</v>
      </c>
      <c r="B32" s="65" t="s">
        <v>37</v>
      </c>
      <c r="C32" s="64">
        <v>42992.506000000001</v>
      </c>
      <c r="D32" s="12"/>
      <c r="E32" s="41">
        <f t="shared" si="0"/>
        <v>-15119.52221408382</v>
      </c>
      <c r="F32">
        <f t="shared" si="1"/>
        <v>-15119.5</v>
      </c>
      <c r="N32">
        <f t="shared" si="2"/>
        <v>-1.7738439106324222E-2</v>
      </c>
      <c r="O32">
        <f t="shared" ca="1" si="3"/>
        <v>1.5509279504112971E-3</v>
      </c>
      <c r="Q32" s="2">
        <f t="shared" si="4"/>
        <v>27974.006000000001</v>
      </c>
    </row>
    <row r="33" spans="1:17">
      <c r="A33" t="s">
        <v>12</v>
      </c>
      <c r="C33" s="12">
        <v>43942.607000000004</v>
      </c>
      <c r="D33" s="12" t="s">
        <v>14</v>
      </c>
      <c r="E33">
        <f t="shared" si="0"/>
        <v>-13929.698062724659</v>
      </c>
      <c r="F33">
        <f t="shared" si="1"/>
        <v>-13929.5</v>
      </c>
      <c r="H33" s="13">
        <v>0</v>
      </c>
      <c r="O33">
        <f t="shared" ca="1" si="3"/>
        <v>1.4505583433944112E-3</v>
      </c>
      <c r="Q33" s="2">
        <f t="shared" si="4"/>
        <v>28924.107000000004</v>
      </c>
    </row>
    <row r="34" spans="1:17">
      <c r="A34" s="63" t="s">
        <v>122</v>
      </c>
      <c r="B34" s="65" t="s">
        <v>37</v>
      </c>
      <c r="C34" s="64">
        <v>44849.919999999998</v>
      </c>
      <c r="D34" s="12"/>
      <c r="E34" s="41">
        <f t="shared" si="0"/>
        <v>-12793.457894319274</v>
      </c>
      <c r="F34">
        <f t="shared" si="1"/>
        <v>-12793.5</v>
      </c>
      <c r="N34">
        <f t="shared" ref="N34:N50" si="5">+C34-(C$7+F34*C$8)</f>
        <v>3.362232084327843E-2</v>
      </c>
      <c r="O34">
        <f t="shared" ca="1" si="3"/>
        <v>1.3547433235866955E-3</v>
      </c>
      <c r="Q34" s="2">
        <f t="shared" si="4"/>
        <v>29831.42</v>
      </c>
    </row>
    <row r="35" spans="1:17">
      <c r="A35" s="63" t="s">
        <v>122</v>
      </c>
      <c r="B35" s="65" t="s">
        <v>37</v>
      </c>
      <c r="C35" s="64">
        <v>44852.286999999997</v>
      </c>
      <c r="D35" s="12"/>
      <c r="E35" s="41">
        <f t="shared" si="0"/>
        <v>-12790.493668656669</v>
      </c>
      <c r="F35">
        <f t="shared" si="1"/>
        <v>-12790.5</v>
      </c>
      <c r="N35">
        <f t="shared" si="5"/>
        <v>5.0557182112243026E-3</v>
      </c>
      <c r="O35">
        <f t="shared" ca="1" si="3"/>
        <v>1.3544902909639637E-3</v>
      </c>
      <c r="Q35" s="2">
        <f t="shared" si="4"/>
        <v>29833.786999999997</v>
      </c>
    </row>
    <row r="36" spans="1:17">
      <c r="A36" s="63" t="s">
        <v>122</v>
      </c>
      <c r="B36" s="65" t="s">
        <v>37</v>
      </c>
      <c r="C36" s="64">
        <v>45200.453000000001</v>
      </c>
      <c r="D36" s="12"/>
      <c r="E36" s="41">
        <f t="shared" si="0"/>
        <v>-12354.480744260087</v>
      </c>
      <c r="F36">
        <f t="shared" si="1"/>
        <v>-12354.5</v>
      </c>
      <c r="N36">
        <f t="shared" si="5"/>
        <v>1.5376135816040915E-2</v>
      </c>
      <c r="O36">
        <f t="shared" ca="1" si="3"/>
        <v>1.3177162164602981E-3</v>
      </c>
      <c r="Q36" s="2">
        <f t="shared" si="4"/>
        <v>30181.953000000001</v>
      </c>
    </row>
    <row r="37" spans="1:17">
      <c r="A37" s="63" t="s">
        <v>122</v>
      </c>
      <c r="B37" s="65" t="s">
        <v>37</v>
      </c>
      <c r="C37" s="64">
        <v>45200.455000000002</v>
      </c>
      <c r="D37" s="12"/>
      <c r="E37" s="41">
        <f t="shared" si="0"/>
        <v>-12354.478239633418</v>
      </c>
      <c r="F37">
        <f t="shared" si="1"/>
        <v>-12354.5</v>
      </c>
      <c r="N37">
        <f t="shared" si="5"/>
        <v>1.7376135816448368E-2</v>
      </c>
      <c r="O37">
        <f t="shared" ca="1" si="3"/>
        <v>1.3177162164602981E-3</v>
      </c>
      <c r="Q37" s="2">
        <f t="shared" si="4"/>
        <v>30181.955000000002</v>
      </c>
    </row>
    <row r="38" spans="1:17">
      <c r="A38" s="63" t="s">
        <v>122</v>
      </c>
      <c r="B38" s="65" t="s">
        <v>37</v>
      </c>
      <c r="C38" s="64">
        <v>45200.459000000003</v>
      </c>
      <c r="D38" s="12"/>
      <c r="E38" s="41">
        <f t="shared" si="0"/>
        <v>-12354.473230380077</v>
      </c>
      <c r="F38">
        <f t="shared" si="1"/>
        <v>-12354.5</v>
      </c>
      <c r="N38">
        <f t="shared" si="5"/>
        <v>2.1376135817263275E-2</v>
      </c>
      <c r="O38">
        <f t="shared" ca="1" si="3"/>
        <v>1.3177162164602981E-3</v>
      </c>
      <c r="Q38" s="2">
        <f t="shared" si="4"/>
        <v>30181.959000000003</v>
      </c>
    </row>
    <row r="39" spans="1:17">
      <c r="A39" s="63" t="s">
        <v>122</v>
      </c>
      <c r="B39" s="65" t="s">
        <v>37</v>
      </c>
      <c r="C39" s="64">
        <v>45200.46</v>
      </c>
      <c r="D39" s="12"/>
      <c r="E39" s="41">
        <f t="shared" si="0"/>
        <v>-12354.471978066747</v>
      </c>
      <c r="F39">
        <f t="shared" si="1"/>
        <v>-12354.5</v>
      </c>
      <c r="N39">
        <f t="shared" si="5"/>
        <v>2.2376135813829023E-2</v>
      </c>
      <c r="O39">
        <f t="shared" ca="1" si="3"/>
        <v>1.3177162164602981E-3</v>
      </c>
      <c r="Q39" s="2">
        <f t="shared" si="4"/>
        <v>30181.96</v>
      </c>
    </row>
    <row r="40" spans="1:17">
      <c r="A40" s="63" t="s">
        <v>122</v>
      </c>
      <c r="B40" s="65" t="s">
        <v>37</v>
      </c>
      <c r="C40" s="64">
        <v>45200.464999999997</v>
      </c>
      <c r="D40" s="12"/>
      <c r="E40" s="41">
        <f t="shared" si="0"/>
        <v>-12354.465716500079</v>
      </c>
      <c r="F40">
        <f t="shared" si="1"/>
        <v>-12354.5</v>
      </c>
      <c r="N40">
        <f t="shared" si="5"/>
        <v>2.7376135811209679E-2</v>
      </c>
      <c r="O40">
        <f t="shared" ca="1" si="3"/>
        <v>1.3177162164602981E-3</v>
      </c>
      <c r="Q40" s="2">
        <f t="shared" si="4"/>
        <v>30181.964999999997</v>
      </c>
    </row>
    <row r="41" spans="1:17">
      <c r="A41" s="63" t="s">
        <v>149</v>
      </c>
      <c r="B41" s="65" t="s">
        <v>37</v>
      </c>
      <c r="C41" s="64">
        <v>46266.474000000002</v>
      </c>
      <c r="D41" s="12"/>
      <c r="E41" s="41">
        <f t="shared" si="0"/>
        <v>-11019.488431173328</v>
      </c>
      <c r="F41">
        <f t="shared" si="1"/>
        <v>-11019.5</v>
      </c>
      <c r="N41">
        <f t="shared" si="5"/>
        <v>9.2379649358917959E-3</v>
      </c>
      <c r="O41">
        <f t="shared" ca="1" si="3"/>
        <v>1.2051166993447163E-3</v>
      </c>
      <c r="Q41" s="2">
        <f t="shared" si="4"/>
        <v>31247.974000000002</v>
      </c>
    </row>
    <row r="42" spans="1:17">
      <c r="A42" s="63" t="s">
        <v>149</v>
      </c>
      <c r="B42" s="65" t="s">
        <v>37</v>
      </c>
      <c r="C42" s="64">
        <v>46266.476999999999</v>
      </c>
      <c r="D42" s="12"/>
      <c r="E42" s="41">
        <f t="shared" si="0"/>
        <v>-11019.484674233328</v>
      </c>
      <c r="F42">
        <f t="shared" si="1"/>
        <v>-11019.5</v>
      </c>
      <c r="N42">
        <f t="shared" si="5"/>
        <v>1.2237964932864998E-2</v>
      </c>
      <c r="O42">
        <f t="shared" ca="1" si="3"/>
        <v>1.2051166993447163E-3</v>
      </c>
      <c r="Q42" s="2">
        <f t="shared" si="4"/>
        <v>31247.976999999999</v>
      </c>
    </row>
    <row r="43" spans="1:17">
      <c r="A43" s="63" t="s">
        <v>157</v>
      </c>
      <c r="B43" s="65" t="s">
        <v>37</v>
      </c>
      <c r="C43" s="64">
        <v>46627.411999999997</v>
      </c>
      <c r="D43" s="12"/>
      <c r="E43" s="41">
        <f t="shared" si="0"/>
        <v>-10567.480960869365</v>
      </c>
      <c r="F43">
        <f t="shared" si="1"/>
        <v>-10567.5</v>
      </c>
      <c r="N43">
        <f t="shared" si="5"/>
        <v>1.5203168499283493E-2</v>
      </c>
      <c r="O43">
        <f t="shared" ca="1" si="3"/>
        <v>1.1669931175198153E-3</v>
      </c>
      <c r="Q43" s="2">
        <f t="shared" si="4"/>
        <v>31608.911999999997</v>
      </c>
    </row>
    <row r="44" spans="1:17">
      <c r="A44" s="63" t="s">
        <v>162</v>
      </c>
      <c r="B44" s="65" t="s">
        <v>37</v>
      </c>
      <c r="C44" s="64">
        <v>46627.423000000003</v>
      </c>
      <c r="D44" s="12"/>
      <c r="E44" s="41">
        <f t="shared" si="0"/>
        <v>-10567.46718542268</v>
      </c>
      <c r="F44">
        <f t="shared" si="1"/>
        <v>-10567.5</v>
      </c>
      <c r="N44">
        <f t="shared" si="5"/>
        <v>2.6203168505162466E-2</v>
      </c>
      <c r="O44">
        <f t="shared" ca="1" si="3"/>
        <v>1.1669931175198153E-3</v>
      </c>
      <c r="Q44" s="2">
        <f t="shared" si="4"/>
        <v>31608.923000000003</v>
      </c>
    </row>
    <row r="45" spans="1:17">
      <c r="A45" s="63" t="s">
        <v>162</v>
      </c>
      <c r="B45" s="65" t="s">
        <v>37</v>
      </c>
      <c r="C45" s="64">
        <v>47356.46</v>
      </c>
      <c r="D45" s="12"/>
      <c r="E45" s="41">
        <f t="shared" si="0"/>
        <v>-9654.4844290268611</v>
      </c>
      <c r="F45">
        <f t="shared" si="1"/>
        <v>-9654.5</v>
      </c>
      <c r="N45">
        <f t="shared" si="5"/>
        <v>1.2433767740731128E-2</v>
      </c>
      <c r="O45">
        <f t="shared" ca="1" si="3"/>
        <v>1.0899868560018183E-3</v>
      </c>
      <c r="Q45" s="2">
        <f t="shared" si="4"/>
        <v>32337.96</v>
      </c>
    </row>
    <row r="46" spans="1:17">
      <c r="A46" s="63" t="s">
        <v>162</v>
      </c>
      <c r="B46" s="65" t="s">
        <v>37</v>
      </c>
      <c r="C46" s="64">
        <v>47669.478000000003</v>
      </c>
      <c r="D46" s="12"/>
      <c r="E46" s="41">
        <f t="shared" si="0"/>
        <v>-9262.487813708969</v>
      </c>
      <c r="F46">
        <f t="shared" si="1"/>
        <v>-9262.5</v>
      </c>
      <c r="N46">
        <f t="shared" si="5"/>
        <v>9.7310239361831918E-3</v>
      </c>
      <c r="O46">
        <f t="shared" ca="1" si="3"/>
        <v>1.0569239266315501E-3</v>
      </c>
      <c r="Q46" s="2">
        <f t="shared" si="4"/>
        <v>32650.978000000003</v>
      </c>
    </row>
    <row r="47" spans="1:17">
      <c r="A47" s="63" t="s">
        <v>162</v>
      </c>
      <c r="B47" s="65" t="s">
        <v>37</v>
      </c>
      <c r="C47" s="64">
        <v>47669.478000000003</v>
      </c>
      <c r="D47" s="12"/>
      <c r="E47" s="41">
        <f t="shared" si="0"/>
        <v>-9262.487813708969</v>
      </c>
      <c r="F47">
        <f t="shared" si="1"/>
        <v>-9262.5</v>
      </c>
      <c r="N47">
        <f t="shared" si="5"/>
        <v>9.7310239361831918E-3</v>
      </c>
      <c r="O47">
        <f t="shared" ca="1" si="3"/>
        <v>1.0569239266315501E-3</v>
      </c>
      <c r="Q47" s="2">
        <f t="shared" si="4"/>
        <v>32650.978000000003</v>
      </c>
    </row>
    <row r="48" spans="1:17">
      <c r="A48" s="63" t="s">
        <v>162</v>
      </c>
      <c r="B48" s="65" t="s">
        <v>37</v>
      </c>
      <c r="C48" s="64">
        <v>47669.478000000003</v>
      </c>
      <c r="D48" s="12"/>
      <c r="E48" s="41">
        <f t="shared" si="0"/>
        <v>-9262.487813708969</v>
      </c>
      <c r="F48">
        <f t="shared" si="1"/>
        <v>-9262.5</v>
      </c>
      <c r="N48">
        <f t="shared" si="5"/>
        <v>9.7310239361831918E-3</v>
      </c>
      <c r="O48">
        <f t="shared" ca="1" si="3"/>
        <v>1.0569239266315501E-3</v>
      </c>
      <c r="Q48" s="2">
        <f t="shared" si="4"/>
        <v>32650.978000000003</v>
      </c>
    </row>
    <row r="49" spans="1:31">
      <c r="A49" s="63" t="s">
        <v>175</v>
      </c>
      <c r="B49" s="65" t="s">
        <v>55</v>
      </c>
      <c r="C49" s="64">
        <v>49120.379000000001</v>
      </c>
      <c r="D49" s="12"/>
      <c r="E49" s="41">
        <f t="shared" si="0"/>
        <v>-7445.5051444652236</v>
      </c>
      <c r="F49">
        <f t="shared" si="1"/>
        <v>-7445.5</v>
      </c>
      <c r="N49">
        <f t="shared" si="5"/>
        <v>-4.1079696893575601E-3</v>
      </c>
      <c r="O49">
        <f t="shared" ca="1" si="3"/>
        <v>9.036705014637507E-4</v>
      </c>
      <c r="Q49" s="2">
        <f t="shared" si="4"/>
        <v>34101.879000000001</v>
      </c>
    </row>
    <row r="50" spans="1:31">
      <c r="A50" s="63" t="s">
        <v>180</v>
      </c>
      <c r="B50" s="65" t="s">
        <v>55</v>
      </c>
      <c r="C50" s="64">
        <v>49861.426399999997</v>
      </c>
      <c r="D50" s="12"/>
      <c r="E50" s="41">
        <f t="shared" si="0"/>
        <v>-6517.4816039975194</v>
      </c>
      <c r="F50">
        <f t="shared" si="1"/>
        <v>-6517.5</v>
      </c>
      <c r="N50">
        <f t="shared" si="5"/>
        <v>1.4689616386021953E-2</v>
      </c>
      <c r="O50">
        <f t="shared" ca="1" si="3"/>
        <v>8.2539907683209536E-4</v>
      </c>
      <c r="Q50" s="2">
        <f t="shared" si="4"/>
        <v>34842.926399999997</v>
      </c>
    </row>
    <row r="51" spans="1:31">
      <c r="A51" t="s">
        <v>29</v>
      </c>
      <c r="C51" s="14">
        <v>49948.451999999997</v>
      </c>
      <c r="D51" s="12">
        <v>5.0000000000000001E-3</v>
      </c>
      <c r="E51">
        <f t="shared" si="0"/>
        <v>-6408.4982846803914</v>
      </c>
      <c r="F51">
        <f t="shared" si="1"/>
        <v>-6408.5</v>
      </c>
      <c r="G51">
        <f>+C51-(C$7+F51*C$8)</f>
        <v>1.3697207905352116E-3</v>
      </c>
      <c r="I51">
        <f>+G51</f>
        <v>1.3697207905352116E-3</v>
      </c>
      <c r="O51">
        <f t="shared" ca="1" si="3"/>
        <v>8.1620555820617906E-4</v>
      </c>
      <c r="Q51" s="2">
        <f t="shared" si="4"/>
        <v>34929.951999999997</v>
      </c>
      <c r="AA51">
        <v>32</v>
      </c>
      <c r="AC51" t="s">
        <v>28</v>
      </c>
      <c r="AE51" t="s">
        <v>27</v>
      </c>
    </row>
    <row r="52" spans="1:31">
      <c r="A52" s="63" t="s">
        <v>180</v>
      </c>
      <c r="B52" s="65" t="s">
        <v>55</v>
      </c>
      <c r="C52" s="64">
        <v>50241.4948</v>
      </c>
      <c r="D52" s="12"/>
      <c r="E52" s="41">
        <f t="shared" si="0"/>
        <v>-6041.5168786804879</v>
      </c>
      <c r="F52">
        <f t="shared" si="1"/>
        <v>-6041.5</v>
      </c>
      <c r="N52">
        <f>+C52-(C$7+F52*C$8)</f>
        <v>-1.3478001092153136E-2</v>
      </c>
      <c r="O52">
        <f t="shared" ca="1" si="3"/>
        <v>7.8525123402534115E-4</v>
      </c>
      <c r="Q52" s="2">
        <f t="shared" si="4"/>
        <v>35222.9948</v>
      </c>
    </row>
    <row r="53" spans="1:31">
      <c r="A53" s="63" t="s">
        <v>196</v>
      </c>
      <c r="B53" s="65" t="s">
        <v>55</v>
      </c>
      <c r="C53" s="64">
        <v>52084.496200000001</v>
      </c>
      <c r="D53" s="12"/>
      <c r="E53" s="41">
        <f t="shared" ref="E53:E81" si="6">+(C53-C$7)/C$8</f>
        <v>-3733.5016500798001</v>
      </c>
      <c r="F53">
        <f t="shared" ref="F53:F81" si="7">ROUND(2*E53,0)/2</f>
        <v>-3733.5</v>
      </c>
      <c r="N53">
        <f>+C53-(C$7+F53*C$8)</f>
        <v>-1.3176253560231999E-3</v>
      </c>
      <c r="O53">
        <f t="shared" ref="O53:O81" ca="1" si="8">+C$11+C$12*F53</f>
        <v>5.9058480293712945E-4</v>
      </c>
      <c r="Q53" s="2">
        <f t="shared" ref="Q53:Q81" si="9">+C53-15018.5</f>
        <v>37065.996200000001</v>
      </c>
    </row>
    <row r="54" spans="1:31">
      <c r="A54" s="63" t="s">
        <v>201</v>
      </c>
      <c r="B54" s="65" t="s">
        <v>37</v>
      </c>
      <c r="C54" s="64">
        <v>52086.502</v>
      </c>
      <c r="D54" s="12"/>
      <c r="E54" s="41">
        <f t="shared" si="6"/>
        <v>-3730.9897599935935</v>
      </c>
      <c r="F54">
        <f t="shared" si="7"/>
        <v>-3731</v>
      </c>
      <c r="N54">
        <f>+C54-(C$7+F54*C$8)</f>
        <v>8.1768724558060057E-3</v>
      </c>
      <c r="O54">
        <f t="shared" ca="1" si="8"/>
        <v>5.903739424181864E-4</v>
      </c>
      <c r="Q54" s="2">
        <f t="shared" si="9"/>
        <v>37068.002</v>
      </c>
    </row>
    <row r="55" spans="1:31">
      <c r="A55" s="18" t="s">
        <v>38</v>
      </c>
      <c r="B55" s="19" t="s">
        <v>37</v>
      </c>
      <c r="C55" s="20">
        <v>52140.392679999997</v>
      </c>
      <c r="D55" s="20">
        <v>3.0999999999999999E-3</v>
      </c>
      <c r="E55">
        <f t="shared" si="6"/>
        <v>-3663.5017428278775</v>
      </c>
      <c r="F55">
        <f t="shared" si="7"/>
        <v>-3663.5</v>
      </c>
      <c r="G55">
        <f>+C55-(C$7+F55*C$8)</f>
        <v>-1.3916867537773214E-3</v>
      </c>
      <c r="K55">
        <f>+G55</f>
        <v>-1.3916867537773214E-3</v>
      </c>
      <c r="O55">
        <f t="shared" ca="1" si="8"/>
        <v>5.8468070840672452E-4</v>
      </c>
      <c r="Q55" s="2">
        <f t="shared" si="9"/>
        <v>37121.892679999997</v>
      </c>
    </row>
    <row r="56" spans="1:31">
      <c r="A56" s="15" t="s">
        <v>36</v>
      </c>
      <c r="B56" s="16" t="s">
        <v>37</v>
      </c>
      <c r="C56" s="17">
        <v>52548.4372</v>
      </c>
      <c r="D56" s="17">
        <v>8.0000000000000004E-4</v>
      </c>
      <c r="E56">
        <f t="shared" si="6"/>
        <v>-3152.5021493891177</v>
      </c>
      <c r="F56">
        <f t="shared" si="7"/>
        <v>-3152.5</v>
      </c>
      <c r="G56">
        <f>+C56-(C$7+F56*C$8)</f>
        <v>-1.716334925731644E-3</v>
      </c>
      <c r="J56">
        <f>+G56</f>
        <v>-1.716334925731644E-3</v>
      </c>
      <c r="O56">
        <f t="shared" ca="1" si="8"/>
        <v>5.4158081833476774E-4</v>
      </c>
      <c r="Q56" s="2">
        <f t="shared" si="9"/>
        <v>37529.9372</v>
      </c>
    </row>
    <row r="57" spans="1:31">
      <c r="A57" s="38" t="s">
        <v>34</v>
      </c>
      <c r="B57" s="39"/>
      <c r="C57" s="40">
        <v>53517.446499999998</v>
      </c>
      <c r="D57" s="40">
        <v>2.8E-3</v>
      </c>
      <c r="E57" s="41">
        <f t="shared" si="6"/>
        <v>-1938.9988818084823</v>
      </c>
      <c r="F57">
        <f t="shared" si="7"/>
        <v>-1939</v>
      </c>
      <c r="G57">
        <f>+C57-(C$7+F57*C$8)</f>
        <v>8.9290075266035274E-4</v>
      </c>
      <c r="J57">
        <f>+G57</f>
        <v>8.9290075266035274E-4</v>
      </c>
      <c r="O57">
        <f t="shared" ca="1" si="8"/>
        <v>4.3922912243981758E-4</v>
      </c>
      <c r="Q57" s="2">
        <f t="shared" si="9"/>
        <v>38498.946499999998</v>
      </c>
    </row>
    <row r="58" spans="1:31">
      <c r="A58" s="63" t="s">
        <v>225</v>
      </c>
      <c r="B58" s="65" t="s">
        <v>55</v>
      </c>
      <c r="C58" s="64">
        <v>53868.393600000003</v>
      </c>
      <c r="D58" s="12"/>
      <c r="E58" s="41">
        <f t="shared" si="6"/>
        <v>-1499.5031487975041</v>
      </c>
      <c r="F58">
        <f t="shared" si="7"/>
        <v>-1499.5</v>
      </c>
      <c r="N58">
        <f>+C58-(C$7+F58*C$8)</f>
        <v>-2.5143847160506994E-3</v>
      </c>
      <c r="O58">
        <f t="shared" ca="1" si="8"/>
        <v>4.021598432096317E-4</v>
      </c>
      <c r="Q58" s="2">
        <f t="shared" si="9"/>
        <v>38849.893600000003</v>
      </c>
    </row>
    <row r="59" spans="1:31">
      <c r="A59" s="38" t="s">
        <v>49</v>
      </c>
      <c r="B59" s="42" t="s">
        <v>37</v>
      </c>
      <c r="C59" s="40">
        <v>53868.393689999997</v>
      </c>
      <c r="D59" s="40">
        <v>2.0000000000000001E-4</v>
      </c>
      <c r="E59" s="41">
        <f t="shared" si="6"/>
        <v>-1499.5030360893113</v>
      </c>
      <c r="F59">
        <f t="shared" si="7"/>
        <v>-1499.5</v>
      </c>
      <c r="G59">
        <f>+C59-(C$7+F59*C$8)</f>
        <v>-2.4243847219622694E-3</v>
      </c>
      <c r="M59">
        <f>+G59</f>
        <v>-2.4243847219622694E-3</v>
      </c>
      <c r="O59">
        <f t="shared" ca="1" si="8"/>
        <v>4.021598432096317E-4</v>
      </c>
      <c r="Q59" s="2">
        <f t="shared" si="9"/>
        <v>38849.893689999997</v>
      </c>
    </row>
    <row r="60" spans="1:31">
      <c r="A60" s="63" t="s">
        <v>231</v>
      </c>
      <c r="B60" s="65" t="s">
        <v>55</v>
      </c>
      <c r="C60" s="64">
        <v>54172.632400000002</v>
      </c>
      <c r="D60" s="12"/>
      <c r="E60" s="41">
        <f t="shared" si="6"/>
        <v>-1118.5008427052805</v>
      </c>
      <c r="F60">
        <f t="shared" si="7"/>
        <v>-1118.5</v>
      </c>
      <c r="N60">
        <f>+C60-(C$7+F60*C$8)</f>
        <v>-6.7291887535247952E-4</v>
      </c>
      <c r="O60">
        <f t="shared" ca="1" si="8"/>
        <v>3.7002470012271289E-4</v>
      </c>
      <c r="Q60" s="2">
        <f t="shared" si="9"/>
        <v>39154.132400000002</v>
      </c>
    </row>
    <row r="61" spans="1:31">
      <c r="A61" s="38" t="s">
        <v>49</v>
      </c>
      <c r="B61" s="42" t="s">
        <v>37</v>
      </c>
      <c r="C61" s="40">
        <v>54172.632799999999</v>
      </c>
      <c r="D61" s="40">
        <v>2.0000000000000001E-4</v>
      </c>
      <c r="E61" s="41">
        <f t="shared" si="6"/>
        <v>-1118.5003417799503</v>
      </c>
      <c r="F61">
        <f t="shared" si="7"/>
        <v>-1118.5</v>
      </c>
      <c r="G61">
        <f>+C61-(C$7+F61*C$8)</f>
        <v>-2.7291887818137184E-4</v>
      </c>
      <c r="M61">
        <f>+G61</f>
        <v>-2.7291887818137184E-4</v>
      </c>
      <c r="O61">
        <f t="shared" ca="1" si="8"/>
        <v>3.7002470012271289E-4</v>
      </c>
      <c r="Q61" s="2">
        <f t="shared" si="9"/>
        <v>39154.132799999999</v>
      </c>
    </row>
    <row r="62" spans="1:31">
      <c r="A62" s="63" t="s">
        <v>239</v>
      </c>
      <c r="B62" s="65" t="s">
        <v>55</v>
      </c>
      <c r="C62" s="64">
        <v>55029.448400000001</v>
      </c>
      <c r="D62" s="12"/>
      <c r="E62" s="41">
        <f t="shared" si="6"/>
        <v>-45.498740748807236</v>
      </c>
      <c r="F62">
        <f t="shared" si="7"/>
        <v>-45.5</v>
      </c>
      <c r="N62">
        <f>+C62-(C$7+F62*C$8)</f>
        <v>1.0055400343844667E-3</v>
      </c>
      <c r="O62">
        <f t="shared" ca="1" si="8"/>
        <v>2.7952336539236144E-4</v>
      </c>
      <c r="Q62" s="2">
        <f t="shared" si="9"/>
        <v>40010.948400000001</v>
      </c>
    </row>
    <row r="63" spans="1:31">
      <c r="A63" s="38" t="s">
        <v>53</v>
      </c>
      <c r="B63" s="42" t="s">
        <v>37</v>
      </c>
      <c r="C63" s="40">
        <v>55029.448409999997</v>
      </c>
      <c r="D63" s="40">
        <v>4.0000000000000002E-4</v>
      </c>
      <c r="E63" s="41">
        <f t="shared" si="6"/>
        <v>-45.498728225678761</v>
      </c>
      <c r="F63">
        <f t="shared" si="7"/>
        <v>-45.5</v>
      </c>
      <c r="G63">
        <f t="shared" ref="G63:G71" si="10">+C63-(C$7+F63*C$8)</f>
        <v>1.0155400304938667E-3</v>
      </c>
      <c r="M63">
        <f>+G63</f>
        <v>1.0155400304938667E-3</v>
      </c>
      <c r="O63">
        <f t="shared" ca="1" si="8"/>
        <v>2.7952336539236144E-4</v>
      </c>
      <c r="Q63" s="2">
        <f t="shared" si="9"/>
        <v>40010.948409999997</v>
      </c>
    </row>
    <row r="64" spans="1:31">
      <c r="A64" s="43" t="s">
        <v>50</v>
      </c>
      <c r="B64" s="41"/>
      <c r="C64" s="40">
        <v>55065.781000000003</v>
      </c>
      <c r="D64" s="40">
        <v>1E-3</v>
      </c>
      <c r="E64" s="41">
        <f t="shared" si="6"/>
        <v>1.0587058545258863E-3</v>
      </c>
      <c r="F64">
        <f t="shared" si="7"/>
        <v>0</v>
      </c>
      <c r="G64">
        <f t="shared" si="10"/>
        <v>8.4540012903744355E-4</v>
      </c>
      <c r="L64">
        <f>+G64</f>
        <v>8.4540012903744355E-4</v>
      </c>
      <c r="O64">
        <f t="shared" ca="1" si="8"/>
        <v>2.7568570394759814E-4</v>
      </c>
      <c r="Q64" s="2">
        <f t="shared" si="9"/>
        <v>40047.281000000003</v>
      </c>
    </row>
    <row r="65" spans="1:18">
      <c r="A65" s="38" t="s">
        <v>54</v>
      </c>
      <c r="B65" s="42" t="s">
        <v>37</v>
      </c>
      <c r="C65" s="40">
        <v>55830.36464</v>
      </c>
      <c r="D65" s="40">
        <v>2.0000000000000001E-4</v>
      </c>
      <c r="E65" s="41">
        <f t="shared" si="6"/>
        <v>957.4993463680006</v>
      </c>
      <c r="F65">
        <f t="shared" si="7"/>
        <v>957.5</v>
      </c>
      <c r="G65">
        <f t="shared" si="10"/>
        <v>-5.219396625761874E-4</v>
      </c>
      <c r="M65">
        <f t="shared" ref="M65:M71" si="11">+G65</f>
        <v>-5.219396625761874E-4</v>
      </c>
      <c r="O65">
        <f t="shared" ca="1" si="8"/>
        <v>1.94926125192415E-4</v>
      </c>
      <c r="Q65" s="2">
        <f t="shared" si="9"/>
        <v>40811.86464</v>
      </c>
    </row>
    <row r="66" spans="1:18">
      <c r="A66" s="38" t="s">
        <v>54</v>
      </c>
      <c r="B66" s="42" t="s">
        <v>37</v>
      </c>
      <c r="C66" s="40">
        <v>55830.364829999999</v>
      </c>
      <c r="D66" s="40">
        <v>2.9999999999999997E-4</v>
      </c>
      <c r="E66" s="41">
        <f t="shared" si="6"/>
        <v>957.4995843075327</v>
      </c>
      <c r="F66">
        <f t="shared" si="7"/>
        <v>957.5</v>
      </c>
      <c r="G66">
        <f t="shared" si="10"/>
        <v>-3.3193966373801231E-4</v>
      </c>
      <c r="M66">
        <f t="shared" si="11"/>
        <v>-3.3193966373801231E-4</v>
      </c>
      <c r="O66">
        <f t="shared" ca="1" si="8"/>
        <v>1.94926125192415E-4</v>
      </c>
      <c r="Q66" s="2">
        <f t="shared" si="9"/>
        <v>40811.864829999999</v>
      </c>
    </row>
    <row r="67" spans="1:18">
      <c r="A67" s="38" t="s">
        <v>54</v>
      </c>
      <c r="B67" s="42" t="s">
        <v>37</v>
      </c>
      <c r="C67" s="40">
        <v>55830.365129999998</v>
      </c>
      <c r="D67" s="40">
        <v>2.0000000000000001E-4</v>
      </c>
      <c r="E67" s="41">
        <f t="shared" si="6"/>
        <v>957.49996000153271</v>
      </c>
      <c r="F67">
        <f t="shared" si="7"/>
        <v>957.5</v>
      </c>
      <c r="G67">
        <f t="shared" si="10"/>
        <v>-3.1939664040692151E-5</v>
      </c>
      <c r="M67">
        <f t="shared" si="11"/>
        <v>-3.1939664040692151E-5</v>
      </c>
      <c r="O67">
        <f t="shared" ca="1" si="8"/>
        <v>1.94926125192415E-4</v>
      </c>
      <c r="Q67" s="2">
        <f t="shared" si="9"/>
        <v>40811.865129999998</v>
      </c>
    </row>
    <row r="68" spans="1:18">
      <c r="A68" s="38" t="s">
        <v>54</v>
      </c>
      <c r="B68" s="42" t="s">
        <v>37</v>
      </c>
      <c r="C68" s="40">
        <v>56011.629110000002</v>
      </c>
      <c r="D68" s="40">
        <v>1E-4</v>
      </c>
      <c r="E68" s="41">
        <f t="shared" si="6"/>
        <v>1184.4992592081301</v>
      </c>
      <c r="F68">
        <f t="shared" si="7"/>
        <v>1184.5</v>
      </c>
      <c r="G68">
        <f t="shared" si="10"/>
        <v>-5.9153875190531835E-4</v>
      </c>
      <c r="M68">
        <f t="shared" si="11"/>
        <v>-5.9153875190531835E-4</v>
      </c>
      <c r="O68">
        <f t="shared" ca="1" si="8"/>
        <v>1.7577999007238723E-4</v>
      </c>
      <c r="Q68" s="2">
        <f t="shared" si="9"/>
        <v>40993.129110000002</v>
      </c>
    </row>
    <row r="69" spans="1:18">
      <c r="A69" s="38" t="s">
        <v>54</v>
      </c>
      <c r="B69" s="42" t="s">
        <v>37</v>
      </c>
      <c r="C69" s="40">
        <v>56011.629229999999</v>
      </c>
      <c r="D69" s="40">
        <v>6.9999999999999999E-4</v>
      </c>
      <c r="E69" s="41">
        <f t="shared" si="6"/>
        <v>1184.4994094857263</v>
      </c>
      <c r="F69">
        <f t="shared" si="7"/>
        <v>1184.5</v>
      </c>
      <c r="G69">
        <f t="shared" si="10"/>
        <v>-4.7153875493677333E-4</v>
      </c>
      <c r="M69">
        <f t="shared" si="11"/>
        <v>-4.7153875493677333E-4</v>
      </c>
      <c r="O69">
        <f t="shared" ca="1" si="8"/>
        <v>1.7577999007238723E-4</v>
      </c>
      <c r="Q69" s="2">
        <f t="shared" si="9"/>
        <v>40993.129229999999</v>
      </c>
    </row>
    <row r="70" spans="1:18">
      <c r="A70" s="38" t="s">
        <v>54</v>
      </c>
      <c r="B70" s="42" t="s">
        <v>37</v>
      </c>
      <c r="C70" s="40">
        <v>56011.629300000001</v>
      </c>
      <c r="D70" s="40">
        <v>2.0000000000000001E-4</v>
      </c>
      <c r="E70" s="41">
        <f t="shared" si="6"/>
        <v>1184.4994971476622</v>
      </c>
      <c r="F70">
        <f t="shared" si="7"/>
        <v>1184.5</v>
      </c>
      <c r="G70">
        <f t="shared" si="10"/>
        <v>-4.0153875306714326E-4</v>
      </c>
      <c r="M70">
        <f t="shared" si="11"/>
        <v>-4.0153875306714326E-4</v>
      </c>
      <c r="O70">
        <f t="shared" ca="1" si="8"/>
        <v>1.7577999007238723E-4</v>
      </c>
      <c r="Q70" s="2">
        <f t="shared" si="9"/>
        <v>40993.129300000001</v>
      </c>
    </row>
    <row r="71" spans="1:18">
      <c r="A71" s="38" t="s">
        <v>54</v>
      </c>
      <c r="B71" s="42" t="s">
        <v>55</v>
      </c>
      <c r="C71" s="40">
        <v>56065.53239</v>
      </c>
      <c r="D71" s="40">
        <v>3.0000000000000001E-3</v>
      </c>
      <c r="E71" s="41">
        <f t="shared" si="6"/>
        <v>1252.0030555218625</v>
      </c>
      <c r="F71">
        <f t="shared" si="7"/>
        <v>1252</v>
      </c>
      <c r="G71">
        <f t="shared" si="10"/>
        <v>2.4399020403507166E-3</v>
      </c>
      <c r="M71">
        <f t="shared" si="11"/>
        <v>2.4399020403507166E-3</v>
      </c>
      <c r="O71">
        <f t="shared" ca="1" si="8"/>
        <v>1.7008675606092525E-4</v>
      </c>
      <c r="Q71" s="2">
        <f t="shared" si="9"/>
        <v>41047.03239</v>
      </c>
    </row>
    <row r="72" spans="1:18">
      <c r="A72" s="38" t="s">
        <v>54</v>
      </c>
      <c r="B72" s="42" t="s">
        <v>55</v>
      </c>
      <c r="C72" s="40">
        <v>56065.536249999997</v>
      </c>
      <c r="D72" s="40">
        <v>8.9999999999999998E-4</v>
      </c>
      <c r="E72" s="41">
        <f t="shared" si="6"/>
        <v>1252.0078894513297</v>
      </c>
      <c r="F72">
        <f t="shared" si="7"/>
        <v>1252</v>
      </c>
      <c r="O72">
        <f t="shared" ca="1" si="8"/>
        <v>1.7008675606092525E-4</v>
      </c>
      <c r="Q72" s="2">
        <f t="shared" si="9"/>
        <v>41047.036249999997</v>
      </c>
      <c r="R72">
        <f>+C72-(C$7+F72*C$8)</f>
        <v>6.2999020374263637E-3</v>
      </c>
    </row>
    <row r="73" spans="1:18">
      <c r="A73" s="38" t="s">
        <v>54</v>
      </c>
      <c r="B73" s="42" t="s">
        <v>55</v>
      </c>
      <c r="C73" s="40">
        <v>56065.539040000003</v>
      </c>
      <c r="D73" s="40">
        <v>3.5000000000000001E-3</v>
      </c>
      <c r="E73" s="41">
        <f t="shared" si="6"/>
        <v>1252.0113834055403</v>
      </c>
      <c r="F73">
        <f t="shared" si="7"/>
        <v>1252</v>
      </c>
      <c r="O73">
        <f t="shared" ca="1" si="8"/>
        <v>1.7008675606092525E-4</v>
      </c>
      <c r="Q73" s="2">
        <f t="shared" si="9"/>
        <v>41047.039040000003</v>
      </c>
      <c r="R73">
        <f>+C73-(C$7+F73*C$8)</f>
        <v>9.0899020433425903E-3</v>
      </c>
    </row>
    <row r="74" spans="1:18">
      <c r="A74" s="39" t="s">
        <v>57</v>
      </c>
      <c r="B74" s="45" t="s">
        <v>55</v>
      </c>
      <c r="C74" s="46">
        <v>56446.431400000001</v>
      </c>
      <c r="D74" s="46">
        <v>8.9999999999999998E-4</v>
      </c>
      <c r="E74" s="41">
        <f t="shared" si="6"/>
        <v>1729.0079648176054</v>
      </c>
      <c r="F74">
        <f t="shared" si="7"/>
        <v>1729</v>
      </c>
      <c r="G74">
        <f t="shared" ref="G74:G81" si="12">+C74-(C$7+F74*C$8)</f>
        <v>6.3600836874684319E-3</v>
      </c>
      <c r="J74">
        <f>+G74</f>
        <v>6.3600836874684319E-3</v>
      </c>
      <c r="O74">
        <f t="shared" ca="1" si="8"/>
        <v>1.298545690465938E-4</v>
      </c>
      <c r="Q74" s="2">
        <f t="shared" si="9"/>
        <v>41427.931400000001</v>
      </c>
    </row>
    <row r="75" spans="1:18">
      <c r="A75" s="39" t="s">
        <v>57</v>
      </c>
      <c r="B75" s="45" t="s">
        <v>37</v>
      </c>
      <c r="C75" s="46">
        <v>56448.421499999997</v>
      </c>
      <c r="D75" s="46">
        <v>2.9999999999999997E-4</v>
      </c>
      <c r="E75" s="41">
        <f t="shared" si="6"/>
        <v>1731.5001935844571</v>
      </c>
      <c r="F75">
        <f t="shared" si="7"/>
        <v>1731.5</v>
      </c>
      <c r="G75">
        <f t="shared" si="12"/>
        <v>1.5458148845937103E-4</v>
      </c>
      <c r="J75">
        <f>+G75</f>
        <v>1.5458148845937103E-4</v>
      </c>
      <c r="O75">
        <f t="shared" ca="1" si="8"/>
        <v>1.2964370852765075E-4</v>
      </c>
      <c r="Q75" s="2">
        <f t="shared" si="9"/>
        <v>41429.921499999997</v>
      </c>
    </row>
    <row r="76" spans="1:18">
      <c r="A76" s="47" t="s">
        <v>58</v>
      </c>
      <c r="B76" s="48" t="s">
        <v>37</v>
      </c>
      <c r="C76" s="49">
        <v>56456.407169999999</v>
      </c>
      <c r="D76" s="47">
        <v>1E-4</v>
      </c>
      <c r="E76" s="41">
        <f t="shared" si="6"/>
        <v>1741.5007546098495</v>
      </c>
      <c r="F76">
        <f t="shared" si="7"/>
        <v>1741.5</v>
      </c>
      <c r="G76">
        <f t="shared" si="12"/>
        <v>6.0257271979935467E-4</v>
      </c>
      <c r="M76">
        <f>+G76</f>
        <v>6.0257271979935467E-4</v>
      </c>
      <c r="O76">
        <f t="shared" ca="1" si="8"/>
        <v>1.2880026645187861E-4</v>
      </c>
      <c r="Q76" s="2">
        <f t="shared" si="9"/>
        <v>41437.907169999999</v>
      </c>
    </row>
    <row r="77" spans="1:18">
      <c r="A77" s="47" t="s">
        <v>58</v>
      </c>
      <c r="B77" s="48" t="s">
        <v>37</v>
      </c>
      <c r="C77" s="49">
        <v>56456.40724</v>
      </c>
      <c r="D77" s="47">
        <v>2.9999999999999997E-4</v>
      </c>
      <c r="E77" s="41">
        <f t="shared" si="6"/>
        <v>1741.5008422717854</v>
      </c>
      <c r="F77">
        <f t="shared" si="7"/>
        <v>1741.5</v>
      </c>
      <c r="G77">
        <f t="shared" si="12"/>
        <v>6.7257272166898474E-4</v>
      </c>
      <c r="M77">
        <f>+G77</f>
        <v>6.7257272166898474E-4</v>
      </c>
      <c r="O77">
        <f t="shared" ca="1" si="8"/>
        <v>1.2880026645187861E-4</v>
      </c>
      <c r="Q77" s="2">
        <f t="shared" si="9"/>
        <v>41437.90724</v>
      </c>
    </row>
    <row r="78" spans="1:18">
      <c r="A78" s="47" t="s">
        <v>58</v>
      </c>
      <c r="B78" s="48" t="s">
        <v>37</v>
      </c>
      <c r="C78" s="49">
        <v>56456.407339999998</v>
      </c>
      <c r="D78" s="47">
        <v>1E-4</v>
      </c>
      <c r="E78" s="41">
        <f t="shared" si="6"/>
        <v>1741.5009675031156</v>
      </c>
      <c r="F78">
        <f t="shared" si="7"/>
        <v>1741.5</v>
      </c>
      <c r="G78">
        <f t="shared" si="12"/>
        <v>7.7257271914277226E-4</v>
      </c>
      <c r="M78">
        <f>+G78</f>
        <v>7.7257271914277226E-4</v>
      </c>
      <c r="O78">
        <f t="shared" ca="1" si="8"/>
        <v>1.2880026645187861E-4</v>
      </c>
      <c r="Q78" s="2">
        <f t="shared" si="9"/>
        <v>41437.907339999998</v>
      </c>
    </row>
    <row r="79" spans="1:18">
      <c r="A79" s="47" t="s">
        <v>58</v>
      </c>
      <c r="B79" s="48" t="s">
        <v>37</v>
      </c>
      <c r="C79" s="49">
        <v>56816.541669999999</v>
      </c>
      <c r="D79" s="47">
        <v>2.9999999999999997E-4</v>
      </c>
      <c r="E79" s="41">
        <f t="shared" si="6"/>
        <v>2192.5019911496015</v>
      </c>
      <c r="F79">
        <f t="shared" si="7"/>
        <v>2192.5</v>
      </c>
      <c r="G79">
        <f t="shared" si="12"/>
        <v>1.5899771606200375E-3</v>
      </c>
      <c r="M79">
        <f>+G79</f>
        <v>1.5899771606200375E-3</v>
      </c>
      <c r="O79">
        <f t="shared" ca="1" si="8"/>
        <v>9.0761028834554746E-5</v>
      </c>
      <c r="Q79" s="2">
        <f t="shared" si="9"/>
        <v>41798.041669999999</v>
      </c>
    </row>
    <row r="80" spans="1:18">
      <c r="A80" s="47" t="s">
        <v>58</v>
      </c>
      <c r="B80" s="48" t="s">
        <v>37</v>
      </c>
      <c r="C80" s="49">
        <v>56816.541969999998</v>
      </c>
      <c r="D80" s="47">
        <v>5.9999999999999995E-4</v>
      </c>
      <c r="E80" s="41">
        <f t="shared" si="6"/>
        <v>2192.5023668436015</v>
      </c>
      <c r="F80">
        <f t="shared" si="7"/>
        <v>2192.5</v>
      </c>
      <c r="G80">
        <f t="shared" si="12"/>
        <v>1.8899771603173576E-3</v>
      </c>
      <c r="M80">
        <f>+G80</f>
        <v>1.8899771603173576E-3</v>
      </c>
      <c r="O80">
        <f t="shared" ca="1" si="8"/>
        <v>9.0761028834554746E-5</v>
      </c>
      <c r="Q80" s="2">
        <f t="shared" si="9"/>
        <v>41798.041969999998</v>
      </c>
    </row>
    <row r="81" spans="1:17">
      <c r="A81" s="47" t="s">
        <v>58</v>
      </c>
      <c r="B81" s="48" t="s">
        <v>37</v>
      </c>
      <c r="C81" s="49">
        <v>56816.542029999997</v>
      </c>
      <c r="D81" s="47">
        <v>2.9999999999999997E-4</v>
      </c>
      <c r="E81" s="41">
        <f t="shared" si="6"/>
        <v>2192.5024419823999</v>
      </c>
      <c r="F81">
        <f t="shared" si="7"/>
        <v>2192.5</v>
      </c>
      <c r="G81">
        <f t="shared" si="12"/>
        <v>1.9499771588016301E-3</v>
      </c>
      <c r="M81">
        <v>1.9499771588016301E-3</v>
      </c>
      <c r="O81">
        <f t="shared" ca="1" si="8"/>
        <v>9.0761028834554746E-5</v>
      </c>
      <c r="Q81" s="2">
        <f t="shared" si="9"/>
        <v>41798.042029999997</v>
      </c>
    </row>
    <row r="82" spans="1:17">
      <c r="A82" s="66" t="s">
        <v>284</v>
      </c>
      <c r="B82" s="67" t="s">
        <v>37</v>
      </c>
      <c r="C82" s="68">
        <v>59857.305900000036</v>
      </c>
      <c r="D82" s="12"/>
      <c r="E82" s="41">
        <f t="shared" ref="E82" si="13">+(C82-C$7)/C$8</f>
        <v>6000.4915832488396</v>
      </c>
      <c r="F82">
        <f t="shared" ref="F82" si="14">ROUND(2*E82,0)/2</f>
        <v>6000.5</v>
      </c>
      <c r="G82">
        <f t="shared" ref="G82" si="15">+C82-(C$7+F82*C$8)</f>
        <v>-6.720962657709606E-3</v>
      </c>
      <c r="N82">
        <v>-6.720962657709606E-3</v>
      </c>
      <c r="O82">
        <f t="shared" ref="O82" ca="1" si="16">+C$11+C$12*F82</f>
        <v>-2.3042171361947912E-4</v>
      </c>
      <c r="Q82" s="2">
        <f t="shared" ref="Q82" si="17">+C82-15018.5</f>
        <v>44838.805900000036</v>
      </c>
    </row>
    <row r="83" spans="1:17">
      <c r="B83" s="24"/>
      <c r="C83" s="12"/>
      <c r="D83" s="12"/>
    </row>
    <row r="84" spans="1:17">
      <c r="B84" s="24"/>
      <c r="C84" s="12"/>
      <c r="D84" s="12"/>
    </row>
    <row r="85" spans="1:17">
      <c r="B85" s="24"/>
      <c r="C85" s="12"/>
      <c r="D85" s="12"/>
    </row>
    <row r="86" spans="1:17">
      <c r="B86" s="24"/>
      <c r="C86" s="12"/>
      <c r="D86" s="12"/>
    </row>
    <row r="87" spans="1:17">
      <c r="B87" s="24"/>
      <c r="C87" s="12"/>
      <c r="D87" s="12"/>
    </row>
    <row r="88" spans="1:17">
      <c r="B88" s="24"/>
      <c r="C88" s="12"/>
      <c r="D88" s="12"/>
    </row>
    <row r="89" spans="1:17">
      <c r="B89" s="24"/>
      <c r="C89" s="12"/>
      <c r="D89" s="12"/>
    </row>
    <row r="90" spans="1:17">
      <c r="B90" s="24"/>
      <c r="C90" s="12"/>
      <c r="D90" s="12"/>
    </row>
    <row r="91" spans="1:17">
      <c r="B91" s="24"/>
      <c r="C91" s="12"/>
      <c r="D91" s="12"/>
    </row>
    <row r="92" spans="1:17">
      <c r="B92" s="24"/>
      <c r="C92" s="12"/>
      <c r="D92" s="12"/>
    </row>
    <row r="93" spans="1:17">
      <c r="B93" s="24"/>
      <c r="C93" s="12"/>
      <c r="D93" s="12"/>
    </row>
    <row r="94" spans="1:17">
      <c r="B94" s="24"/>
      <c r="C94" s="12"/>
      <c r="D94" s="12"/>
    </row>
    <row r="95" spans="1:17">
      <c r="B95" s="24"/>
      <c r="C95" s="12"/>
      <c r="D95" s="12"/>
    </row>
    <row r="96" spans="1:17">
      <c r="B96" s="24"/>
      <c r="C96" s="12"/>
      <c r="D96" s="12"/>
    </row>
    <row r="97" spans="2:4">
      <c r="B97" s="24"/>
      <c r="C97" s="12"/>
      <c r="D97" s="12"/>
    </row>
    <row r="98" spans="2:4">
      <c r="B98" s="24"/>
      <c r="C98" s="12"/>
      <c r="D98" s="12"/>
    </row>
    <row r="99" spans="2:4">
      <c r="B99" s="24"/>
      <c r="C99" s="12"/>
      <c r="D99" s="12"/>
    </row>
    <row r="100" spans="2:4">
      <c r="B100" s="24"/>
      <c r="C100" s="12"/>
      <c r="D100" s="12"/>
    </row>
    <row r="101" spans="2:4">
      <c r="B101" s="24"/>
      <c r="C101" s="12"/>
      <c r="D101" s="12"/>
    </row>
    <row r="102" spans="2:4">
      <c r="B102" s="24"/>
      <c r="C102" s="12"/>
      <c r="D102" s="12"/>
    </row>
    <row r="103" spans="2:4">
      <c r="B103" s="24"/>
      <c r="C103" s="12"/>
      <c r="D103" s="12"/>
    </row>
    <row r="104" spans="2:4">
      <c r="B104" s="24"/>
      <c r="C104" s="12"/>
      <c r="D104" s="12"/>
    </row>
    <row r="105" spans="2:4">
      <c r="B105" s="24"/>
      <c r="C105" s="12"/>
      <c r="D105" s="12"/>
    </row>
    <row r="106" spans="2:4">
      <c r="B106" s="24"/>
      <c r="C106" s="12"/>
      <c r="D106" s="12"/>
    </row>
    <row r="107" spans="2:4">
      <c r="B107" s="24"/>
      <c r="C107" s="12"/>
      <c r="D107" s="12"/>
    </row>
    <row r="108" spans="2:4">
      <c r="B108" s="24"/>
      <c r="C108" s="12"/>
      <c r="D108" s="12"/>
    </row>
    <row r="109" spans="2:4">
      <c r="B109" s="24"/>
      <c r="C109" s="12"/>
      <c r="D109" s="12"/>
    </row>
    <row r="110" spans="2:4">
      <c r="B110" s="24"/>
      <c r="C110" s="12"/>
      <c r="D110" s="12"/>
    </row>
    <row r="111" spans="2:4">
      <c r="B111" s="24"/>
      <c r="C111" s="12"/>
      <c r="D111" s="12"/>
    </row>
    <row r="112" spans="2:4">
      <c r="B112" s="24"/>
      <c r="C112" s="12"/>
      <c r="D112" s="12"/>
    </row>
    <row r="113" spans="2:4">
      <c r="B113" s="24"/>
      <c r="C113" s="12"/>
      <c r="D113" s="12"/>
    </row>
    <row r="114" spans="2:4">
      <c r="B114" s="24"/>
      <c r="C114" s="12"/>
      <c r="D114" s="12"/>
    </row>
    <row r="115" spans="2:4">
      <c r="B115" s="24"/>
      <c r="C115" s="12"/>
      <c r="D115" s="12"/>
    </row>
    <row r="116" spans="2:4">
      <c r="B116" s="24"/>
      <c r="C116" s="12"/>
      <c r="D116" s="12"/>
    </row>
    <row r="117" spans="2:4">
      <c r="B117" s="24"/>
      <c r="C117" s="12"/>
      <c r="D117" s="12"/>
    </row>
    <row r="118" spans="2:4">
      <c r="B118" s="24"/>
      <c r="C118" s="12"/>
      <c r="D118" s="12"/>
    </row>
    <row r="119" spans="2:4">
      <c r="B119" s="24"/>
      <c r="C119" s="12"/>
      <c r="D119" s="12"/>
    </row>
    <row r="120" spans="2:4">
      <c r="B120" s="24"/>
      <c r="C120" s="12"/>
      <c r="D120" s="12"/>
    </row>
    <row r="121" spans="2:4">
      <c r="B121" s="24"/>
      <c r="C121" s="12"/>
      <c r="D121" s="12"/>
    </row>
    <row r="122" spans="2:4">
      <c r="B122" s="24"/>
      <c r="C122" s="12"/>
      <c r="D122" s="12"/>
    </row>
    <row r="123" spans="2:4">
      <c r="B123" s="24"/>
      <c r="C123" s="12"/>
      <c r="D123" s="12"/>
    </row>
    <row r="124" spans="2:4">
      <c r="B124" s="24"/>
      <c r="C124" s="12"/>
      <c r="D124" s="12"/>
    </row>
    <row r="125" spans="2:4">
      <c r="B125" s="24"/>
      <c r="C125" s="12"/>
      <c r="D125" s="12"/>
    </row>
    <row r="126" spans="2:4">
      <c r="B126" s="24"/>
      <c r="C126" s="12"/>
      <c r="D126" s="12"/>
    </row>
    <row r="127" spans="2:4">
      <c r="B127" s="24"/>
      <c r="C127" s="12"/>
      <c r="D127" s="12"/>
    </row>
    <row r="128" spans="2:4">
      <c r="B128" s="24"/>
      <c r="C128" s="12"/>
      <c r="D128" s="12"/>
    </row>
    <row r="129" spans="2:4">
      <c r="B129" s="24"/>
      <c r="C129" s="12"/>
      <c r="D129" s="12"/>
    </row>
    <row r="130" spans="2:4">
      <c r="B130" s="24"/>
      <c r="C130" s="12"/>
      <c r="D130" s="12"/>
    </row>
    <row r="131" spans="2:4">
      <c r="B131" s="24"/>
      <c r="C131" s="12"/>
      <c r="D131" s="12"/>
    </row>
    <row r="132" spans="2:4">
      <c r="B132" s="24"/>
      <c r="C132" s="12"/>
      <c r="D132" s="12"/>
    </row>
    <row r="133" spans="2:4">
      <c r="B133" s="24"/>
      <c r="C133" s="12"/>
      <c r="D133" s="12"/>
    </row>
    <row r="134" spans="2:4">
      <c r="B134" s="24"/>
      <c r="C134" s="12"/>
      <c r="D134" s="12"/>
    </row>
    <row r="135" spans="2:4">
      <c r="B135" s="24"/>
      <c r="C135" s="12"/>
      <c r="D135" s="12"/>
    </row>
    <row r="136" spans="2:4">
      <c r="B136" s="24"/>
      <c r="C136" s="12"/>
      <c r="D136" s="12"/>
    </row>
    <row r="137" spans="2:4">
      <c r="B137" s="24"/>
      <c r="C137" s="12"/>
      <c r="D137" s="12"/>
    </row>
    <row r="138" spans="2:4">
      <c r="B138" s="24"/>
      <c r="C138" s="12"/>
      <c r="D138" s="12"/>
    </row>
    <row r="139" spans="2:4">
      <c r="B139" s="24"/>
      <c r="C139" s="12"/>
      <c r="D139" s="12"/>
    </row>
    <row r="140" spans="2:4">
      <c r="B140" s="24"/>
      <c r="C140" s="12"/>
      <c r="D140" s="12"/>
    </row>
    <row r="141" spans="2:4">
      <c r="B141" s="24"/>
      <c r="C141" s="12"/>
      <c r="D141" s="12"/>
    </row>
    <row r="142" spans="2:4">
      <c r="B142" s="24"/>
      <c r="C142" s="12"/>
      <c r="D142" s="12"/>
    </row>
    <row r="143" spans="2:4">
      <c r="B143" s="24"/>
      <c r="C143" s="12"/>
      <c r="D143" s="12"/>
    </row>
    <row r="144" spans="2:4">
      <c r="B144" s="24"/>
      <c r="C144" s="12"/>
      <c r="D144" s="12"/>
    </row>
    <row r="145" spans="2:4">
      <c r="B145" s="24"/>
      <c r="C145" s="12"/>
      <c r="D145" s="12"/>
    </row>
    <row r="146" spans="2:4">
      <c r="B146" s="24"/>
      <c r="C146" s="12"/>
      <c r="D146" s="12"/>
    </row>
    <row r="147" spans="2:4">
      <c r="B147" s="24"/>
      <c r="C147" s="12"/>
      <c r="D147" s="12"/>
    </row>
    <row r="148" spans="2:4">
      <c r="B148" s="24"/>
      <c r="C148" s="12"/>
      <c r="D148" s="12"/>
    </row>
    <row r="149" spans="2:4">
      <c r="B149" s="24"/>
      <c r="C149" s="12"/>
      <c r="D149" s="12"/>
    </row>
    <row r="150" spans="2:4">
      <c r="B150" s="24"/>
      <c r="C150" s="12"/>
      <c r="D150" s="12"/>
    </row>
    <row r="151" spans="2:4">
      <c r="B151" s="24"/>
      <c r="C151" s="12"/>
      <c r="D151" s="12"/>
    </row>
    <row r="152" spans="2:4">
      <c r="B152" s="24"/>
      <c r="C152" s="12"/>
      <c r="D152" s="12"/>
    </row>
    <row r="153" spans="2:4">
      <c r="B153" s="24"/>
      <c r="C153" s="12"/>
      <c r="D153" s="12"/>
    </row>
    <row r="154" spans="2:4">
      <c r="B154" s="24"/>
      <c r="C154" s="12"/>
      <c r="D154" s="12"/>
    </row>
    <row r="155" spans="2:4">
      <c r="B155" s="24"/>
      <c r="C155" s="12"/>
      <c r="D155" s="12"/>
    </row>
    <row r="156" spans="2:4">
      <c r="B156" s="24"/>
      <c r="C156" s="12"/>
      <c r="D156" s="12"/>
    </row>
    <row r="157" spans="2:4">
      <c r="B157" s="24"/>
      <c r="C157" s="12"/>
      <c r="D157" s="12"/>
    </row>
    <row r="158" spans="2:4">
      <c r="B158" s="24"/>
      <c r="C158" s="12"/>
      <c r="D158" s="12"/>
    </row>
    <row r="159" spans="2:4">
      <c r="B159" s="24"/>
      <c r="C159" s="12"/>
      <c r="D159" s="12"/>
    </row>
    <row r="160" spans="2:4">
      <c r="B160" s="24"/>
      <c r="C160" s="12"/>
      <c r="D160" s="12"/>
    </row>
    <row r="161" spans="2:4">
      <c r="B161" s="24"/>
      <c r="C161" s="12"/>
      <c r="D161" s="12"/>
    </row>
    <row r="162" spans="2:4">
      <c r="B162" s="24"/>
      <c r="C162" s="12"/>
      <c r="D162" s="12"/>
    </row>
    <row r="163" spans="2:4">
      <c r="B163" s="24"/>
      <c r="C163" s="12"/>
      <c r="D163" s="12"/>
    </row>
    <row r="164" spans="2:4">
      <c r="B164" s="24"/>
      <c r="C164" s="12"/>
      <c r="D164" s="12"/>
    </row>
    <row r="165" spans="2:4">
      <c r="B165" s="24"/>
      <c r="C165" s="12"/>
      <c r="D165" s="12"/>
    </row>
    <row r="166" spans="2:4">
      <c r="B166" s="24"/>
      <c r="C166" s="12"/>
      <c r="D166" s="12"/>
    </row>
    <row r="167" spans="2:4">
      <c r="B167" s="24"/>
      <c r="C167" s="12"/>
      <c r="D167" s="12"/>
    </row>
    <row r="168" spans="2:4">
      <c r="B168" s="24"/>
      <c r="C168" s="12"/>
      <c r="D168" s="12"/>
    </row>
    <row r="169" spans="2:4">
      <c r="B169" s="24"/>
      <c r="C169" s="12"/>
      <c r="D169" s="12"/>
    </row>
    <row r="170" spans="2:4">
      <c r="B170" s="24"/>
      <c r="C170" s="12"/>
      <c r="D170" s="12"/>
    </row>
    <row r="171" spans="2:4">
      <c r="B171" s="24"/>
      <c r="C171" s="12"/>
      <c r="D171" s="12"/>
    </row>
    <row r="172" spans="2:4">
      <c r="B172" s="24"/>
      <c r="C172" s="12"/>
      <c r="D172" s="12"/>
    </row>
    <row r="173" spans="2:4">
      <c r="B173" s="24"/>
      <c r="C173" s="12"/>
      <c r="D173" s="12"/>
    </row>
    <row r="174" spans="2:4">
      <c r="B174" s="24"/>
      <c r="C174" s="12"/>
      <c r="D174" s="12"/>
    </row>
    <row r="175" spans="2:4">
      <c r="B175" s="24"/>
      <c r="C175" s="12"/>
      <c r="D175" s="12"/>
    </row>
    <row r="176" spans="2:4">
      <c r="B176" s="24"/>
      <c r="C176" s="12"/>
      <c r="D176" s="12"/>
    </row>
    <row r="177" spans="2:4">
      <c r="B177" s="24"/>
      <c r="C177" s="12"/>
      <c r="D177" s="12"/>
    </row>
    <row r="178" spans="2:4">
      <c r="B178" s="24"/>
      <c r="C178" s="12"/>
      <c r="D178" s="12"/>
    </row>
    <row r="179" spans="2:4">
      <c r="B179" s="24"/>
      <c r="C179" s="12"/>
      <c r="D179" s="12"/>
    </row>
    <row r="180" spans="2:4">
      <c r="B180" s="24"/>
      <c r="C180" s="12"/>
      <c r="D180" s="12"/>
    </row>
    <row r="181" spans="2:4">
      <c r="B181" s="24"/>
      <c r="C181" s="12"/>
      <c r="D181" s="12"/>
    </row>
    <row r="182" spans="2:4">
      <c r="B182" s="24"/>
      <c r="C182" s="12"/>
      <c r="D182" s="12"/>
    </row>
    <row r="183" spans="2:4">
      <c r="B183" s="24"/>
      <c r="C183" s="12"/>
      <c r="D183" s="12"/>
    </row>
    <row r="184" spans="2:4">
      <c r="B184" s="24"/>
      <c r="C184" s="12"/>
      <c r="D184" s="12"/>
    </row>
    <row r="185" spans="2:4">
      <c r="B185" s="24"/>
      <c r="C185" s="12"/>
      <c r="D185" s="12"/>
    </row>
    <row r="186" spans="2:4">
      <c r="B186" s="24"/>
      <c r="C186" s="12"/>
      <c r="D186" s="12"/>
    </row>
    <row r="187" spans="2:4">
      <c r="B187" s="24"/>
      <c r="C187" s="12"/>
      <c r="D187" s="12"/>
    </row>
    <row r="188" spans="2:4">
      <c r="B188" s="24"/>
      <c r="C188" s="12"/>
      <c r="D188" s="12"/>
    </row>
    <row r="189" spans="2:4">
      <c r="B189" s="24"/>
      <c r="C189" s="12"/>
      <c r="D189" s="12"/>
    </row>
    <row r="190" spans="2:4">
      <c r="B190" s="24"/>
      <c r="C190" s="12"/>
      <c r="D190" s="12"/>
    </row>
    <row r="191" spans="2:4">
      <c r="B191" s="24"/>
      <c r="C191" s="12"/>
      <c r="D191" s="12"/>
    </row>
    <row r="192" spans="2:4">
      <c r="B192" s="24"/>
      <c r="C192" s="12"/>
      <c r="D192" s="12"/>
    </row>
    <row r="193" spans="2:4">
      <c r="B193" s="24"/>
      <c r="C193" s="12"/>
      <c r="D193" s="12"/>
    </row>
    <row r="194" spans="2:4">
      <c r="B194" s="24"/>
      <c r="C194" s="12"/>
      <c r="D194" s="12"/>
    </row>
    <row r="195" spans="2:4">
      <c r="B195" s="24"/>
      <c r="C195" s="12"/>
      <c r="D195" s="12"/>
    </row>
    <row r="196" spans="2:4">
      <c r="B196" s="24"/>
      <c r="C196" s="12"/>
      <c r="D196" s="12"/>
    </row>
    <row r="197" spans="2:4">
      <c r="B197" s="24"/>
      <c r="C197" s="12"/>
      <c r="D197" s="12"/>
    </row>
    <row r="198" spans="2:4">
      <c r="B198" s="24"/>
      <c r="C198" s="12"/>
      <c r="D198" s="12"/>
    </row>
    <row r="199" spans="2:4">
      <c r="B199" s="24"/>
      <c r="C199" s="12"/>
      <c r="D199" s="12"/>
    </row>
    <row r="200" spans="2:4">
      <c r="B200" s="24"/>
      <c r="C200" s="12"/>
      <c r="D200" s="12"/>
    </row>
    <row r="201" spans="2:4">
      <c r="B201" s="24"/>
      <c r="C201" s="12"/>
      <c r="D201" s="12"/>
    </row>
    <row r="202" spans="2:4">
      <c r="B202" s="24"/>
      <c r="C202" s="12"/>
      <c r="D202" s="12"/>
    </row>
    <row r="203" spans="2:4">
      <c r="B203" s="24"/>
      <c r="C203" s="12"/>
      <c r="D203" s="12"/>
    </row>
    <row r="204" spans="2:4">
      <c r="B204" s="24"/>
      <c r="C204" s="12"/>
      <c r="D204" s="12"/>
    </row>
    <row r="205" spans="2:4">
      <c r="B205" s="24"/>
      <c r="C205" s="12"/>
      <c r="D205" s="12"/>
    </row>
    <row r="206" spans="2:4">
      <c r="B206" s="24"/>
      <c r="C206" s="12"/>
      <c r="D206" s="12"/>
    </row>
    <row r="207" spans="2:4">
      <c r="B207" s="24"/>
      <c r="C207" s="12"/>
      <c r="D207" s="12"/>
    </row>
    <row r="208" spans="2:4">
      <c r="B208" s="24"/>
      <c r="C208" s="12"/>
      <c r="D208" s="12"/>
    </row>
    <row r="209" spans="2:4">
      <c r="B209" s="24"/>
      <c r="C209" s="12"/>
      <c r="D209" s="12"/>
    </row>
    <row r="210" spans="2:4">
      <c r="B210" s="24"/>
      <c r="C210" s="12"/>
      <c r="D210" s="12"/>
    </row>
    <row r="211" spans="2:4">
      <c r="B211" s="24"/>
      <c r="C211" s="12"/>
      <c r="D211" s="12"/>
    </row>
    <row r="212" spans="2:4">
      <c r="B212" s="24"/>
      <c r="C212" s="12"/>
      <c r="D212" s="12"/>
    </row>
    <row r="213" spans="2:4">
      <c r="B213" s="24"/>
      <c r="C213" s="12"/>
      <c r="D213" s="12"/>
    </row>
    <row r="214" spans="2:4">
      <c r="B214" s="24"/>
      <c r="C214" s="12"/>
      <c r="D214" s="12"/>
    </row>
    <row r="215" spans="2:4">
      <c r="B215" s="24"/>
      <c r="C215" s="12"/>
      <c r="D215" s="12"/>
    </row>
    <row r="216" spans="2:4">
      <c r="B216" s="24"/>
      <c r="C216" s="12"/>
      <c r="D216" s="12"/>
    </row>
    <row r="217" spans="2:4">
      <c r="B217" s="24"/>
      <c r="C217" s="12"/>
      <c r="D217" s="12"/>
    </row>
    <row r="218" spans="2:4">
      <c r="B218" s="24"/>
      <c r="C218" s="12"/>
      <c r="D218" s="12"/>
    </row>
    <row r="219" spans="2:4">
      <c r="B219" s="24"/>
      <c r="C219" s="12"/>
      <c r="D219" s="12"/>
    </row>
    <row r="220" spans="2:4">
      <c r="B220" s="24"/>
      <c r="C220" s="12"/>
      <c r="D220" s="12"/>
    </row>
    <row r="221" spans="2:4">
      <c r="B221" s="24"/>
      <c r="C221" s="12"/>
      <c r="D221" s="12"/>
    </row>
    <row r="222" spans="2:4">
      <c r="B222" s="24"/>
      <c r="C222" s="12"/>
      <c r="D222" s="12"/>
    </row>
    <row r="223" spans="2:4">
      <c r="B223" s="24"/>
      <c r="C223" s="12"/>
      <c r="D223" s="12"/>
    </row>
    <row r="224" spans="2:4">
      <c r="B224" s="24"/>
      <c r="C224" s="12"/>
      <c r="D224" s="12"/>
    </row>
    <row r="225" spans="2:4">
      <c r="B225" s="24"/>
      <c r="C225" s="12"/>
      <c r="D225" s="12"/>
    </row>
    <row r="226" spans="2:4">
      <c r="B226" s="24"/>
      <c r="C226" s="12"/>
      <c r="D226" s="12"/>
    </row>
    <row r="227" spans="2:4">
      <c r="B227" s="24"/>
      <c r="C227" s="12"/>
      <c r="D227" s="12"/>
    </row>
    <row r="228" spans="2:4">
      <c r="B228" s="24"/>
      <c r="C228" s="12"/>
      <c r="D228" s="12"/>
    </row>
    <row r="229" spans="2:4">
      <c r="B229" s="24"/>
      <c r="C229" s="12"/>
      <c r="D229" s="12"/>
    </row>
    <row r="230" spans="2:4">
      <c r="B230" s="24"/>
      <c r="C230" s="12"/>
      <c r="D230" s="12"/>
    </row>
    <row r="231" spans="2:4">
      <c r="B231" s="24"/>
      <c r="C231" s="12"/>
      <c r="D231" s="12"/>
    </row>
    <row r="232" spans="2:4">
      <c r="B232" s="24"/>
      <c r="C232" s="12"/>
      <c r="D232" s="12"/>
    </row>
    <row r="233" spans="2:4">
      <c r="B233" s="24"/>
      <c r="C233" s="12"/>
      <c r="D233" s="12"/>
    </row>
    <row r="234" spans="2:4">
      <c r="B234" s="24"/>
      <c r="C234" s="12"/>
      <c r="D234" s="12"/>
    </row>
    <row r="235" spans="2:4">
      <c r="B235" s="24"/>
      <c r="C235" s="12"/>
      <c r="D235" s="12"/>
    </row>
    <row r="236" spans="2:4">
      <c r="B236" s="24"/>
      <c r="C236" s="12"/>
      <c r="D236" s="12"/>
    </row>
    <row r="237" spans="2:4">
      <c r="B237" s="24"/>
      <c r="C237" s="12"/>
      <c r="D237" s="12"/>
    </row>
    <row r="238" spans="2:4">
      <c r="B238" s="24"/>
      <c r="C238" s="12"/>
      <c r="D238" s="12"/>
    </row>
    <row r="239" spans="2:4">
      <c r="B239" s="24"/>
      <c r="C239" s="12"/>
      <c r="D239" s="12"/>
    </row>
    <row r="240" spans="2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0"/>
  <sheetViews>
    <sheetView workbookViewId="0">
      <selection activeCell="L26" sqref="L2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4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32</v>
      </c>
    </row>
    <row r="2" spans="1:7">
      <c r="A2" t="s">
        <v>24</v>
      </c>
      <c r="B2" s="9" t="s">
        <v>33</v>
      </c>
    </row>
    <row r="4" spans="1:7">
      <c r="A4" s="6" t="s">
        <v>0</v>
      </c>
      <c r="C4" s="3">
        <v>43942.607000000004</v>
      </c>
      <c r="D4" s="4">
        <v>0.79850900000000002</v>
      </c>
    </row>
    <row r="6" spans="1:7">
      <c r="A6" s="6" t="s">
        <v>1</v>
      </c>
    </row>
    <row r="7" spans="1:7">
      <c r="A7" t="s">
        <v>2</v>
      </c>
      <c r="C7">
        <f>+C4</f>
        <v>43942.607000000004</v>
      </c>
    </row>
    <row r="8" spans="1:7">
      <c r="A8" t="s">
        <v>3</v>
      </c>
      <c r="C8">
        <f>+D4</f>
        <v>0.79850900000000002</v>
      </c>
    </row>
    <row r="9" spans="1:7">
      <c r="A9" s="21" t="s">
        <v>40</v>
      </c>
      <c r="B9" s="10"/>
      <c r="C9" s="22">
        <v>8</v>
      </c>
      <c r="D9" s="10" t="s">
        <v>41</v>
      </c>
      <c r="E9" s="10"/>
    </row>
    <row r="10" spans="1:7" ht="13.5" thickBot="1">
      <c r="A10" s="10"/>
      <c r="B10" s="10"/>
      <c r="C10" s="5" t="s">
        <v>20</v>
      </c>
      <c r="D10" s="5" t="s">
        <v>21</v>
      </c>
      <c r="E10" s="10"/>
    </row>
    <row r="11" spans="1:7">
      <c r="A11" s="10" t="s">
        <v>16</v>
      </c>
      <c r="B11" s="10"/>
      <c r="C11" s="23">
        <f ca="1">INTERCEPT(INDIRECT($G$11):G992,INDIRECT($F$11):F992)</f>
        <v>-0.24110361763721228</v>
      </c>
      <c r="D11" s="24"/>
      <c r="E11" s="10"/>
      <c r="F11" s="25" t="str">
        <f>"F"&amp;E19</f>
        <v>F21</v>
      </c>
      <c r="G11" s="13" t="str">
        <f>"G"&amp;E19</f>
        <v>G21</v>
      </c>
    </row>
    <row r="12" spans="1:7">
      <c r="A12" s="10" t="s">
        <v>17</v>
      </c>
      <c r="B12" s="10"/>
      <c r="C12" s="23">
        <f ca="1">SLOPE(INDIRECT($G$11):G992,INDIRECT($F$11):F992)</f>
        <v>1.3200877064215119E-5</v>
      </c>
      <c r="D12" s="24"/>
      <c r="E12" s="10"/>
    </row>
    <row r="13" spans="1:7">
      <c r="A13" s="10" t="s">
        <v>19</v>
      </c>
      <c r="B13" s="10"/>
      <c r="C13" s="24" t="s">
        <v>14</v>
      </c>
      <c r="D13" s="24"/>
      <c r="E13" s="10"/>
    </row>
    <row r="14" spans="1:7">
      <c r="A14" s="10"/>
      <c r="B14" s="10"/>
      <c r="C14" s="10"/>
      <c r="D14" s="10"/>
      <c r="E14" s="10"/>
    </row>
    <row r="15" spans="1:7">
      <c r="A15" s="26" t="s">
        <v>18</v>
      </c>
      <c r="B15" s="10"/>
      <c r="C15" s="27">
        <f ca="1">(C7+C11)+(C8+C12)*INT(MAX(F21:F3533))</f>
        <v>55065.780154599874</v>
      </c>
      <c r="D15" s="28" t="s">
        <v>42</v>
      </c>
      <c r="E15" s="29">
        <f ca="1">TODAY()+15018.5-B9/24</f>
        <v>60178.5</v>
      </c>
    </row>
    <row r="16" spans="1:7">
      <c r="A16" s="30" t="s">
        <v>4</v>
      </c>
      <c r="B16" s="10"/>
      <c r="C16" s="31">
        <f ca="1">+C8+C12</f>
        <v>0.79852220087706427</v>
      </c>
      <c r="D16" s="28" t="s">
        <v>43</v>
      </c>
      <c r="E16" s="29">
        <f ca="1">ROUND(2*(E15-C15)/C16,0)/2+1</f>
        <v>6403.5</v>
      </c>
    </row>
    <row r="17" spans="1:31" ht="13.5" thickBot="1">
      <c r="A17" s="28" t="s">
        <v>31</v>
      </c>
      <c r="B17" s="10"/>
      <c r="C17" s="10">
        <f>COUNT(C21:C2191)</f>
        <v>6</v>
      </c>
      <c r="D17" s="28" t="s">
        <v>44</v>
      </c>
      <c r="E17" s="32">
        <f ca="1">+C15+C16*E16-15018.5-C9/24</f>
        <v>45160.283734582823</v>
      </c>
    </row>
    <row r="18" spans="1:31">
      <c r="A18" s="30" t="s">
        <v>5</v>
      </c>
      <c r="B18" s="10"/>
      <c r="C18" s="33">
        <f ca="1">+C15</f>
        <v>55065.780154599874</v>
      </c>
      <c r="D18" s="34">
        <f ca="1">+C16</f>
        <v>0.79852220087706427</v>
      </c>
      <c r="E18" s="35" t="s">
        <v>45</v>
      </c>
    </row>
    <row r="19" spans="1:31" ht="13.5" thickTop="1">
      <c r="A19" s="36" t="s">
        <v>46</v>
      </c>
      <c r="E19" s="37">
        <v>21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30</v>
      </c>
      <c r="J20" s="8" t="s">
        <v>35</v>
      </c>
      <c r="K20" s="8" t="s">
        <v>39</v>
      </c>
      <c r="L20" s="8" t="s">
        <v>48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</row>
    <row r="21" spans="1:31">
      <c r="A21" t="s">
        <v>12</v>
      </c>
      <c r="C21" s="12">
        <v>43942.607000000004</v>
      </c>
      <c r="D21" s="12" t="s">
        <v>14</v>
      </c>
      <c r="E21">
        <f t="shared" ref="E21:E26" si="0">+(C21-C$7)/C$8</f>
        <v>0</v>
      </c>
      <c r="F21">
        <f t="shared" ref="F21:F26" si="1">ROUND(2*E21,0)/2</f>
        <v>0</v>
      </c>
      <c r="H21" s="13">
        <v>0</v>
      </c>
      <c r="O21">
        <f t="shared" ref="O21:O26" ca="1" si="2">+C$11+C$12*F21</f>
        <v>-0.24110361763721228</v>
      </c>
      <c r="Q21" s="2">
        <f t="shared" ref="Q21:Q26" si="3">+C21-15018.5</f>
        <v>28924.107000000004</v>
      </c>
    </row>
    <row r="22" spans="1:31">
      <c r="A22" t="s">
        <v>29</v>
      </c>
      <c r="C22" s="14">
        <v>49948.451999999997</v>
      </c>
      <c r="D22" s="12">
        <v>5.0000000000000001E-3</v>
      </c>
      <c r="E22">
        <f t="shared" si="0"/>
        <v>7521.324117824588</v>
      </c>
      <c r="F22">
        <f t="shared" si="1"/>
        <v>7521.5</v>
      </c>
      <c r="G22">
        <f>+C22-(C$7+F22*C$8)</f>
        <v>-0.14044350000767736</v>
      </c>
      <c r="I22">
        <f>+G22</f>
        <v>-0.14044350000767736</v>
      </c>
      <c r="O22">
        <f t="shared" ca="1" si="2"/>
        <v>-0.14181322079871828</v>
      </c>
      <c r="Q22" s="2">
        <f t="shared" si="3"/>
        <v>34929.951999999997</v>
      </c>
      <c r="AA22">
        <v>32</v>
      </c>
      <c r="AC22" t="s">
        <v>28</v>
      </c>
      <c r="AE22" t="s">
        <v>27</v>
      </c>
    </row>
    <row r="23" spans="1:31">
      <c r="A23" s="18" t="s">
        <v>38</v>
      </c>
      <c r="B23" s="19" t="s">
        <v>37</v>
      </c>
      <c r="C23" s="20">
        <v>52140.392679999997</v>
      </c>
      <c r="D23" s="20">
        <v>3.0999999999999999E-3</v>
      </c>
      <c r="E23">
        <f t="shared" si="0"/>
        <v>10266.366039706494</v>
      </c>
      <c r="F23">
        <f t="shared" si="1"/>
        <v>10266.5</v>
      </c>
      <c r="G23">
        <f>+C23-(C$7+F23*C$8)</f>
        <v>-0.10696850000385894</v>
      </c>
      <c r="K23">
        <f>+G23</f>
        <v>-0.10696850000385894</v>
      </c>
      <c r="O23">
        <f t="shared" ca="1" si="2"/>
        <v>-0.10557681325744775</v>
      </c>
      <c r="Q23" s="2">
        <f t="shared" si="3"/>
        <v>37121.892679999997</v>
      </c>
    </row>
    <row r="24" spans="1:31">
      <c r="A24" s="15" t="s">
        <v>36</v>
      </c>
      <c r="B24" s="16" t="s">
        <v>37</v>
      </c>
      <c r="C24" s="17">
        <v>52548.4372</v>
      </c>
      <c r="D24" s="17">
        <v>8.0000000000000004E-4</v>
      </c>
      <c r="E24">
        <f t="shared" si="0"/>
        <v>10777.374080943353</v>
      </c>
      <c r="F24">
        <f t="shared" si="1"/>
        <v>10777.5</v>
      </c>
      <c r="G24">
        <f>+C24-(C$7+F24*C$8)</f>
        <v>-0.10054750000563217</v>
      </c>
      <c r="J24">
        <f>+G24</f>
        <v>-0.10054750000563217</v>
      </c>
      <c r="O24">
        <f t="shared" ca="1" si="2"/>
        <v>-9.8831165077633815E-2</v>
      </c>
      <c r="Q24" s="2">
        <f t="shared" si="3"/>
        <v>37529.9372</v>
      </c>
    </row>
    <row r="25" spans="1:31">
      <c r="A25" s="10" t="s">
        <v>34</v>
      </c>
      <c r="B25" s="11"/>
      <c r="C25" s="12">
        <v>53517.446499999998</v>
      </c>
      <c r="D25" s="12">
        <v>2.8E-3</v>
      </c>
      <c r="E25">
        <f t="shared" si="0"/>
        <v>11990.89741004797</v>
      </c>
      <c r="F25">
        <f t="shared" si="1"/>
        <v>11991</v>
      </c>
      <c r="G25">
        <f>+C25-(C$7+F25*C$8)</f>
        <v>-8.1919000003836118E-2</v>
      </c>
      <c r="J25">
        <f>+G25</f>
        <v>-8.1919000003836118E-2</v>
      </c>
      <c r="O25">
        <f t="shared" ca="1" si="2"/>
        <v>-8.2811900760208779E-2</v>
      </c>
      <c r="Q25" s="2">
        <f t="shared" si="3"/>
        <v>38498.946499999998</v>
      </c>
    </row>
    <row r="26" spans="1:31">
      <c r="A26" s="6" t="s">
        <v>47</v>
      </c>
      <c r="C26" s="12">
        <v>55065.781000000003</v>
      </c>
      <c r="D26" s="12">
        <v>1E-3</v>
      </c>
      <c r="E26">
        <f t="shared" si="0"/>
        <v>13929.929405930301</v>
      </c>
      <c r="F26">
        <f t="shared" si="1"/>
        <v>13930</v>
      </c>
      <c r="G26">
        <f>+C26-(C$7+F26*C$8)</f>
        <v>-5.6370000005699694E-2</v>
      </c>
      <c r="L26">
        <f>+G26</f>
        <v>-5.6370000005699694E-2</v>
      </c>
      <c r="O26">
        <f t="shared" ca="1" si="2"/>
        <v>-5.721540013269566E-2</v>
      </c>
      <c r="Q26" s="2">
        <f t="shared" si="3"/>
        <v>40047.281000000003</v>
      </c>
    </row>
    <row r="27" spans="1:31">
      <c r="C27" s="12"/>
      <c r="D27" s="12"/>
    </row>
    <row r="28" spans="1:31">
      <c r="C28" s="12"/>
      <c r="D28" s="12"/>
    </row>
    <row r="29" spans="1:31">
      <c r="C29" s="12"/>
      <c r="D29" s="12"/>
    </row>
    <row r="30" spans="1:31">
      <c r="C30" s="12"/>
      <c r="D30" s="12"/>
    </row>
    <row r="31" spans="1:31">
      <c r="C31" s="12"/>
      <c r="D31" s="12"/>
    </row>
    <row r="32" spans="1:31">
      <c r="C32" s="12"/>
      <c r="D32" s="12"/>
    </row>
    <row r="33" spans="3:4">
      <c r="C33" s="12"/>
      <c r="D33" s="12"/>
    </row>
    <row r="34" spans="3:4">
      <c r="C34" s="12"/>
      <c r="D34" s="12"/>
    </row>
    <row r="35" spans="3:4">
      <c r="C35" s="12"/>
      <c r="D35" s="12"/>
    </row>
    <row r="36" spans="3:4">
      <c r="C36" s="12"/>
      <c r="D36" s="12"/>
    </row>
    <row r="37" spans="3:4">
      <c r="C37" s="12"/>
      <c r="D37" s="12"/>
    </row>
    <row r="38" spans="3:4">
      <c r="C38" s="12"/>
      <c r="D38" s="12"/>
    </row>
    <row r="39" spans="3:4">
      <c r="C39" s="12"/>
      <c r="D39" s="12"/>
    </row>
    <row r="40" spans="3:4">
      <c r="C40" s="12"/>
      <c r="D40" s="12"/>
    </row>
    <row r="41" spans="3:4">
      <c r="C41" s="12"/>
      <c r="D41" s="12"/>
    </row>
    <row r="42" spans="3:4">
      <c r="C42" s="12"/>
      <c r="D42" s="12"/>
    </row>
    <row r="43" spans="3:4">
      <c r="C43" s="12"/>
      <c r="D43" s="12"/>
    </row>
    <row r="44" spans="3:4">
      <c r="C44" s="12"/>
      <c r="D44" s="12"/>
    </row>
    <row r="45" spans="3:4">
      <c r="C45" s="12"/>
      <c r="D45" s="12"/>
    </row>
    <row r="46" spans="3:4">
      <c r="C46" s="12"/>
      <c r="D46" s="12"/>
    </row>
    <row r="47" spans="3:4">
      <c r="C47" s="12"/>
      <c r="D47" s="12"/>
    </row>
    <row r="48" spans="3:4">
      <c r="C48" s="12"/>
      <c r="D48" s="12"/>
    </row>
    <row r="49" spans="3:4">
      <c r="C49" s="12"/>
      <c r="D49" s="12"/>
    </row>
    <row r="50" spans="3:4">
      <c r="C50" s="12"/>
      <c r="D50" s="12"/>
    </row>
    <row r="51" spans="3:4">
      <c r="C51" s="12"/>
      <c r="D51" s="12"/>
    </row>
    <row r="52" spans="3:4">
      <c r="C52" s="12"/>
      <c r="D52" s="12"/>
    </row>
    <row r="53" spans="3:4">
      <c r="C53" s="12"/>
      <c r="D53" s="12"/>
    </row>
    <row r="54" spans="3:4">
      <c r="C54" s="12"/>
      <c r="D54" s="12"/>
    </row>
    <row r="55" spans="3:4">
      <c r="C55" s="12"/>
      <c r="D55" s="12"/>
    </row>
    <row r="56" spans="3:4">
      <c r="C56" s="12"/>
      <c r="D56" s="12"/>
    </row>
    <row r="57" spans="3:4">
      <c r="C57" s="12"/>
      <c r="D57" s="12"/>
    </row>
    <row r="58" spans="3:4">
      <c r="C58" s="12"/>
      <c r="D58" s="12"/>
    </row>
    <row r="59" spans="3:4">
      <c r="C59" s="12"/>
      <c r="D59" s="12"/>
    </row>
    <row r="60" spans="3:4">
      <c r="C60" s="12"/>
      <c r="D60" s="12"/>
    </row>
    <row r="61" spans="3:4">
      <c r="C61" s="12"/>
      <c r="D61" s="12"/>
    </row>
    <row r="62" spans="3:4">
      <c r="C62" s="12"/>
      <c r="D62" s="12"/>
    </row>
    <row r="63" spans="3:4">
      <c r="C63" s="12"/>
      <c r="D63" s="12"/>
    </row>
    <row r="64" spans="3:4">
      <c r="C64" s="12"/>
      <c r="D64" s="12"/>
    </row>
    <row r="65" spans="3:4">
      <c r="C65" s="12"/>
      <c r="D65" s="12"/>
    </row>
    <row r="66" spans="3:4">
      <c r="C66" s="12"/>
      <c r="D66" s="12"/>
    </row>
    <row r="67" spans="3:4">
      <c r="C67" s="12"/>
      <c r="D67" s="12"/>
    </row>
    <row r="68" spans="3:4">
      <c r="C68" s="12"/>
      <c r="D68" s="12"/>
    </row>
    <row r="69" spans="3:4">
      <c r="C69" s="12"/>
      <c r="D69" s="12"/>
    </row>
    <row r="70" spans="3:4">
      <c r="C70" s="12"/>
      <c r="D70" s="12"/>
    </row>
    <row r="71" spans="3:4">
      <c r="C71" s="12"/>
      <c r="D71" s="12"/>
    </row>
    <row r="72" spans="3:4">
      <c r="C72" s="12"/>
      <c r="D72" s="12"/>
    </row>
    <row r="73" spans="3:4">
      <c r="C73" s="12"/>
      <c r="D73" s="12"/>
    </row>
    <row r="74" spans="3:4">
      <c r="C74" s="12"/>
      <c r="D74" s="12"/>
    </row>
    <row r="75" spans="3:4">
      <c r="C75" s="12"/>
      <c r="D75" s="12"/>
    </row>
    <row r="76" spans="3:4">
      <c r="C76" s="12"/>
      <c r="D76" s="12"/>
    </row>
    <row r="77" spans="3:4">
      <c r="C77" s="12"/>
      <c r="D77" s="12"/>
    </row>
    <row r="78" spans="3:4">
      <c r="C78" s="12"/>
      <c r="D78" s="12"/>
    </row>
    <row r="79" spans="3:4">
      <c r="C79" s="12"/>
      <c r="D79" s="12"/>
    </row>
    <row r="80" spans="3:4">
      <c r="C80" s="12"/>
      <c r="D80" s="12"/>
    </row>
    <row r="81" spans="3:4">
      <c r="C81" s="12"/>
      <c r="D81" s="12"/>
    </row>
    <row r="82" spans="3:4">
      <c r="C82" s="12"/>
      <c r="D82" s="12"/>
    </row>
    <row r="83" spans="3:4">
      <c r="C83" s="12"/>
      <c r="D83" s="12"/>
    </row>
    <row r="84" spans="3:4">
      <c r="C84" s="12"/>
      <c r="D84" s="12"/>
    </row>
    <row r="85" spans="3:4">
      <c r="C85" s="12"/>
      <c r="D85" s="12"/>
    </row>
    <row r="86" spans="3:4">
      <c r="C86" s="12"/>
      <c r="D86" s="12"/>
    </row>
    <row r="87" spans="3:4">
      <c r="C87" s="12"/>
      <c r="D87" s="12"/>
    </row>
    <row r="88" spans="3:4">
      <c r="C88" s="12"/>
      <c r="D88" s="12"/>
    </row>
    <row r="89" spans="3:4">
      <c r="C89" s="12"/>
      <c r="D89" s="12"/>
    </row>
    <row r="90" spans="3:4">
      <c r="C90" s="12"/>
      <c r="D90" s="12"/>
    </row>
    <row r="91" spans="3:4">
      <c r="C91" s="12"/>
      <c r="D91" s="12"/>
    </row>
    <row r="92" spans="3:4">
      <c r="C92" s="12"/>
      <c r="D92" s="12"/>
    </row>
    <row r="93" spans="3:4">
      <c r="C93" s="12"/>
      <c r="D93" s="12"/>
    </row>
    <row r="94" spans="3:4">
      <c r="C94" s="12"/>
      <c r="D94" s="12"/>
    </row>
    <row r="95" spans="3:4">
      <c r="C95" s="12"/>
      <c r="D95" s="12"/>
    </row>
    <row r="96" spans="3:4">
      <c r="C96" s="12"/>
      <c r="D96" s="12"/>
    </row>
    <row r="97" spans="3:4">
      <c r="C97" s="12"/>
      <c r="D97" s="12"/>
    </row>
    <row r="98" spans="3:4">
      <c r="C98" s="12"/>
      <c r="D98" s="12"/>
    </row>
    <row r="99" spans="3:4">
      <c r="C99" s="12"/>
      <c r="D99" s="12"/>
    </row>
    <row r="100" spans="3:4">
      <c r="C100" s="12"/>
      <c r="D100" s="12"/>
    </row>
    <row r="101" spans="3:4">
      <c r="C101" s="12"/>
      <c r="D101" s="12"/>
    </row>
    <row r="102" spans="3:4">
      <c r="C102" s="12"/>
      <c r="D102" s="12"/>
    </row>
    <row r="103" spans="3:4">
      <c r="C103" s="12"/>
      <c r="D103" s="12"/>
    </row>
    <row r="104" spans="3:4">
      <c r="C104" s="12"/>
      <c r="D104" s="12"/>
    </row>
    <row r="105" spans="3:4">
      <c r="C105" s="12"/>
      <c r="D105" s="12"/>
    </row>
    <row r="106" spans="3:4">
      <c r="C106" s="12"/>
      <c r="D106" s="12"/>
    </row>
    <row r="107" spans="3:4">
      <c r="C107" s="12"/>
      <c r="D107" s="12"/>
    </row>
    <row r="108" spans="3:4">
      <c r="C108" s="12"/>
      <c r="D108" s="12"/>
    </row>
    <row r="109" spans="3:4">
      <c r="C109" s="12"/>
      <c r="D109" s="12"/>
    </row>
    <row r="110" spans="3:4">
      <c r="C110" s="12"/>
      <c r="D110" s="12"/>
    </row>
    <row r="111" spans="3:4">
      <c r="C111" s="12"/>
      <c r="D111" s="12"/>
    </row>
    <row r="112" spans="3:4">
      <c r="C112" s="12"/>
      <c r="D112" s="12"/>
    </row>
    <row r="113" spans="3:4">
      <c r="C113" s="12"/>
      <c r="D113" s="12"/>
    </row>
    <row r="114" spans="3:4">
      <c r="C114" s="12"/>
      <c r="D114" s="12"/>
    </row>
    <row r="115" spans="3:4">
      <c r="C115" s="12"/>
      <c r="D115" s="12"/>
    </row>
    <row r="116" spans="3:4">
      <c r="C116" s="12"/>
      <c r="D116" s="12"/>
    </row>
    <row r="117" spans="3:4">
      <c r="C117" s="12"/>
      <c r="D117" s="12"/>
    </row>
    <row r="118" spans="3:4">
      <c r="C118" s="12"/>
      <c r="D118" s="12"/>
    </row>
    <row r="119" spans="3:4">
      <c r="C119" s="12"/>
      <c r="D119" s="12"/>
    </row>
    <row r="120" spans="3:4">
      <c r="C120" s="12"/>
      <c r="D120" s="12"/>
    </row>
    <row r="121" spans="3:4">
      <c r="C121" s="12"/>
      <c r="D121" s="12"/>
    </row>
    <row r="122" spans="3:4">
      <c r="C122" s="12"/>
      <c r="D122" s="12"/>
    </row>
    <row r="123" spans="3:4">
      <c r="C123" s="12"/>
      <c r="D123" s="12"/>
    </row>
    <row r="124" spans="3:4">
      <c r="C124" s="12"/>
      <c r="D124" s="12"/>
    </row>
    <row r="125" spans="3:4">
      <c r="C125" s="12"/>
      <c r="D125" s="12"/>
    </row>
    <row r="126" spans="3:4">
      <c r="C126" s="12"/>
      <c r="D126" s="12"/>
    </row>
    <row r="127" spans="3:4">
      <c r="C127" s="12"/>
      <c r="D127" s="12"/>
    </row>
    <row r="128" spans="3:4">
      <c r="C128" s="12"/>
      <c r="D128" s="12"/>
    </row>
    <row r="129" spans="3:4">
      <c r="C129" s="12"/>
      <c r="D129" s="12"/>
    </row>
    <row r="130" spans="3:4">
      <c r="C130" s="12"/>
      <c r="D130" s="12"/>
    </row>
    <row r="131" spans="3:4">
      <c r="C131" s="12"/>
      <c r="D131" s="12"/>
    </row>
    <row r="132" spans="3:4">
      <c r="C132" s="12"/>
      <c r="D132" s="12"/>
    </row>
    <row r="133" spans="3:4">
      <c r="C133" s="12"/>
      <c r="D133" s="12"/>
    </row>
    <row r="134" spans="3:4">
      <c r="C134" s="12"/>
      <c r="D134" s="12"/>
    </row>
    <row r="135" spans="3:4">
      <c r="C135" s="12"/>
      <c r="D135" s="12"/>
    </row>
    <row r="136" spans="3:4">
      <c r="C136" s="12"/>
      <c r="D136" s="12"/>
    </row>
    <row r="137" spans="3:4">
      <c r="C137" s="12"/>
      <c r="D137" s="12"/>
    </row>
    <row r="138" spans="3:4">
      <c r="C138" s="12"/>
      <c r="D138" s="12"/>
    </row>
    <row r="139" spans="3:4">
      <c r="C139" s="12"/>
      <c r="D139" s="12"/>
    </row>
    <row r="140" spans="3:4">
      <c r="C140" s="12"/>
      <c r="D140" s="12"/>
    </row>
    <row r="141" spans="3:4">
      <c r="C141" s="12"/>
      <c r="D141" s="12"/>
    </row>
    <row r="142" spans="3:4">
      <c r="C142" s="12"/>
      <c r="D142" s="12"/>
    </row>
    <row r="143" spans="3:4">
      <c r="C143" s="12"/>
      <c r="D143" s="12"/>
    </row>
    <row r="144" spans="3:4">
      <c r="C144" s="12"/>
      <c r="D144" s="12"/>
    </row>
    <row r="145" spans="3:4">
      <c r="C145" s="12"/>
      <c r="D145" s="12"/>
    </row>
    <row r="146" spans="3:4">
      <c r="C146" s="12"/>
      <c r="D146" s="12"/>
    </row>
    <row r="147" spans="3:4">
      <c r="C147" s="12"/>
      <c r="D147" s="12"/>
    </row>
    <row r="148" spans="3:4">
      <c r="C148" s="12"/>
      <c r="D148" s="12"/>
    </row>
    <row r="149" spans="3:4">
      <c r="C149" s="12"/>
      <c r="D149" s="12"/>
    </row>
    <row r="150" spans="3:4">
      <c r="C150" s="12"/>
      <c r="D150" s="12"/>
    </row>
    <row r="151" spans="3:4">
      <c r="C151" s="12"/>
      <c r="D151" s="12"/>
    </row>
    <row r="152" spans="3:4">
      <c r="C152" s="12"/>
      <c r="D152" s="12"/>
    </row>
    <row r="153" spans="3:4">
      <c r="C153" s="12"/>
      <c r="D153" s="12"/>
    </row>
    <row r="154" spans="3:4">
      <c r="C154" s="12"/>
      <c r="D154" s="12"/>
    </row>
    <row r="155" spans="3:4">
      <c r="C155" s="12"/>
      <c r="D155" s="12"/>
    </row>
    <row r="156" spans="3:4">
      <c r="C156" s="12"/>
      <c r="D156" s="12"/>
    </row>
    <row r="157" spans="3:4">
      <c r="C157" s="12"/>
      <c r="D157" s="12"/>
    </row>
    <row r="158" spans="3:4">
      <c r="C158" s="12"/>
      <c r="D158" s="12"/>
    </row>
    <row r="159" spans="3:4">
      <c r="C159" s="12"/>
      <c r="D159" s="12"/>
    </row>
    <row r="160" spans="3:4">
      <c r="C160" s="12"/>
      <c r="D160" s="12"/>
    </row>
    <row r="161" spans="3:4">
      <c r="C161" s="12"/>
      <c r="D161" s="12"/>
    </row>
    <row r="162" spans="3:4">
      <c r="C162" s="12"/>
      <c r="D162" s="12"/>
    </row>
    <row r="163" spans="3:4">
      <c r="C163" s="12"/>
      <c r="D163" s="12"/>
    </row>
    <row r="164" spans="3:4">
      <c r="C164" s="12"/>
      <c r="D164" s="12"/>
    </row>
    <row r="165" spans="3:4">
      <c r="C165" s="12"/>
      <c r="D165" s="12"/>
    </row>
    <row r="166" spans="3:4">
      <c r="C166" s="12"/>
      <c r="D166" s="12"/>
    </row>
    <row r="167" spans="3:4">
      <c r="C167" s="12"/>
      <c r="D167" s="12"/>
    </row>
    <row r="168" spans="3:4">
      <c r="C168" s="12"/>
      <c r="D168" s="12"/>
    </row>
    <row r="169" spans="3:4">
      <c r="C169" s="12"/>
      <c r="D169" s="12"/>
    </row>
    <row r="170" spans="3:4">
      <c r="C170" s="12"/>
      <c r="D170" s="12"/>
    </row>
    <row r="171" spans="3:4">
      <c r="C171" s="12"/>
      <c r="D171" s="12"/>
    </row>
    <row r="172" spans="3:4">
      <c r="C172" s="12"/>
      <c r="D172" s="12"/>
    </row>
    <row r="173" spans="3:4">
      <c r="C173" s="12"/>
      <c r="D173" s="12"/>
    </row>
    <row r="174" spans="3:4">
      <c r="C174" s="12"/>
      <c r="D174" s="12"/>
    </row>
    <row r="175" spans="3:4">
      <c r="C175" s="12"/>
      <c r="D175" s="12"/>
    </row>
    <row r="176" spans="3:4">
      <c r="C176" s="12"/>
      <c r="D176" s="12"/>
    </row>
    <row r="177" spans="3:4">
      <c r="C177" s="12"/>
      <c r="D177" s="12"/>
    </row>
    <row r="178" spans="3:4">
      <c r="C178" s="12"/>
      <c r="D178" s="12"/>
    </row>
    <row r="179" spans="3:4">
      <c r="C179" s="12"/>
      <c r="D179" s="12"/>
    </row>
    <row r="180" spans="3:4">
      <c r="C180" s="12"/>
      <c r="D180" s="12"/>
    </row>
    <row r="181" spans="3:4">
      <c r="C181" s="12"/>
      <c r="D181" s="12"/>
    </row>
    <row r="182" spans="3:4">
      <c r="C182" s="12"/>
      <c r="D182" s="12"/>
    </row>
    <row r="183" spans="3:4">
      <c r="C183" s="12"/>
      <c r="D183" s="12"/>
    </row>
    <row r="184" spans="3:4">
      <c r="C184" s="12"/>
      <c r="D184" s="12"/>
    </row>
    <row r="185" spans="3:4">
      <c r="C185" s="12"/>
      <c r="D185" s="12"/>
    </row>
    <row r="186" spans="3:4">
      <c r="C186" s="12"/>
      <c r="D186" s="12"/>
    </row>
    <row r="187" spans="3:4">
      <c r="C187" s="12"/>
      <c r="D187" s="12"/>
    </row>
    <row r="188" spans="3:4">
      <c r="C188" s="12"/>
      <c r="D188" s="12"/>
    </row>
    <row r="189" spans="3:4">
      <c r="C189" s="12"/>
      <c r="D189" s="12"/>
    </row>
    <row r="190" spans="3:4">
      <c r="C190" s="12"/>
      <c r="D190" s="12"/>
    </row>
    <row r="191" spans="3:4">
      <c r="C191" s="12"/>
      <c r="D191" s="12"/>
    </row>
    <row r="192" spans="3:4">
      <c r="C192" s="12"/>
      <c r="D192" s="12"/>
    </row>
    <row r="193" spans="3:4">
      <c r="C193" s="12"/>
      <c r="D193" s="12"/>
    </row>
    <row r="194" spans="3:4">
      <c r="C194" s="12"/>
      <c r="D194" s="12"/>
    </row>
    <row r="195" spans="3:4">
      <c r="C195" s="12"/>
      <c r="D195" s="12"/>
    </row>
    <row r="196" spans="3:4">
      <c r="C196" s="12"/>
      <c r="D196" s="12"/>
    </row>
    <row r="197" spans="3:4">
      <c r="C197" s="12"/>
      <c r="D197" s="12"/>
    </row>
    <row r="198" spans="3:4">
      <c r="C198" s="12"/>
      <c r="D198" s="12"/>
    </row>
    <row r="199" spans="3:4">
      <c r="C199" s="12"/>
      <c r="D199" s="12"/>
    </row>
    <row r="200" spans="3:4">
      <c r="C200" s="12"/>
      <c r="D200" s="12"/>
    </row>
    <row r="201" spans="3:4">
      <c r="C201" s="12"/>
      <c r="D201" s="12"/>
    </row>
    <row r="202" spans="3:4">
      <c r="C202" s="12"/>
      <c r="D202" s="12"/>
    </row>
    <row r="203" spans="3:4">
      <c r="C203" s="12"/>
      <c r="D203" s="12"/>
    </row>
    <row r="204" spans="3:4">
      <c r="C204" s="12"/>
      <c r="D204" s="12"/>
    </row>
    <row r="205" spans="3:4">
      <c r="C205" s="12"/>
      <c r="D205" s="12"/>
    </row>
    <row r="206" spans="3:4">
      <c r="C206" s="12"/>
      <c r="D206" s="12"/>
    </row>
    <row r="207" spans="3:4">
      <c r="C207" s="12"/>
      <c r="D207" s="12"/>
    </row>
    <row r="208" spans="3:4">
      <c r="C208" s="12"/>
      <c r="D208" s="12"/>
    </row>
    <row r="209" spans="3:4">
      <c r="C209" s="12"/>
      <c r="D209" s="12"/>
    </row>
    <row r="210" spans="3:4">
      <c r="C210" s="12"/>
      <c r="D210" s="12"/>
    </row>
    <row r="211" spans="3:4">
      <c r="C211" s="12"/>
      <c r="D211" s="12"/>
    </row>
    <row r="212" spans="3:4">
      <c r="C212" s="12"/>
      <c r="D212" s="12"/>
    </row>
    <row r="213" spans="3:4">
      <c r="C213" s="12"/>
      <c r="D213" s="12"/>
    </row>
    <row r="214" spans="3:4">
      <c r="C214" s="12"/>
      <c r="D214" s="12"/>
    </row>
    <row r="215" spans="3:4">
      <c r="C215" s="12"/>
      <c r="D215" s="12"/>
    </row>
    <row r="216" spans="3:4">
      <c r="C216" s="12"/>
      <c r="D216" s="12"/>
    </row>
    <row r="217" spans="3:4">
      <c r="C217" s="12"/>
      <c r="D217" s="12"/>
    </row>
    <row r="218" spans="3:4">
      <c r="C218" s="12"/>
      <c r="D218" s="12"/>
    </row>
    <row r="219" spans="3:4">
      <c r="C219" s="12"/>
      <c r="D219" s="12"/>
    </row>
    <row r="220" spans="3:4">
      <c r="C220" s="12"/>
      <c r="D220" s="12"/>
    </row>
    <row r="221" spans="3:4">
      <c r="C221" s="12"/>
      <c r="D221" s="12"/>
    </row>
    <row r="222" spans="3:4">
      <c r="C222" s="12"/>
      <c r="D222" s="12"/>
    </row>
    <row r="223" spans="3:4">
      <c r="C223" s="12"/>
      <c r="D223" s="12"/>
    </row>
    <row r="224" spans="3:4">
      <c r="C224" s="12"/>
      <c r="D224" s="12"/>
    </row>
    <row r="225" spans="3:4">
      <c r="C225" s="12"/>
      <c r="D225" s="12"/>
    </row>
    <row r="226" spans="3:4">
      <c r="C226" s="12"/>
      <c r="D226" s="12"/>
    </row>
    <row r="227" spans="3:4">
      <c r="C227" s="12"/>
      <c r="D227" s="12"/>
    </row>
    <row r="228" spans="3:4">
      <c r="C228" s="12"/>
      <c r="D228" s="12"/>
    </row>
    <row r="229" spans="3:4">
      <c r="C229" s="12"/>
      <c r="D229" s="12"/>
    </row>
    <row r="230" spans="3:4">
      <c r="C230" s="12"/>
      <c r="D230" s="12"/>
    </row>
    <row r="231" spans="3:4">
      <c r="C231" s="12"/>
      <c r="D231" s="12"/>
    </row>
    <row r="232" spans="3:4">
      <c r="C232" s="12"/>
      <c r="D232" s="12"/>
    </row>
    <row r="233" spans="3:4">
      <c r="C233" s="12"/>
      <c r="D233" s="12"/>
    </row>
    <row r="234" spans="3:4">
      <c r="C234" s="12"/>
      <c r="D234" s="12"/>
    </row>
    <row r="235" spans="3:4">
      <c r="C235" s="12"/>
      <c r="D235" s="12"/>
    </row>
    <row r="236" spans="3:4">
      <c r="C236" s="12"/>
      <c r="D236" s="12"/>
    </row>
    <row r="237" spans="3:4">
      <c r="C237" s="12"/>
      <c r="D237" s="12"/>
    </row>
    <row r="238" spans="3:4">
      <c r="C238" s="12"/>
      <c r="D238" s="12"/>
    </row>
    <row r="239" spans="3:4">
      <c r="C239" s="12"/>
      <c r="D239" s="12"/>
    </row>
    <row r="240" spans="3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5"/>
  <sheetViews>
    <sheetView topLeftCell="A14" workbookViewId="0">
      <selection activeCell="A29" sqref="A29:C63"/>
    </sheetView>
  </sheetViews>
  <sheetFormatPr defaultRowHeight="12.75"/>
  <cols>
    <col min="1" max="1" width="19.7109375" style="12" customWidth="1"/>
    <col min="2" max="2" width="4.42578125" style="10" customWidth="1"/>
    <col min="3" max="3" width="12.7109375" style="12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2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50" t="s">
        <v>59</v>
      </c>
      <c r="I1" s="51" t="s">
        <v>60</v>
      </c>
      <c r="J1" s="52" t="s">
        <v>61</v>
      </c>
    </row>
    <row r="2" spans="1:16">
      <c r="I2" s="53" t="s">
        <v>62</v>
      </c>
      <c r="J2" s="54" t="s">
        <v>63</v>
      </c>
    </row>
    <row r="3" spans="1:16">
      <c r="A3" s="55" t="s">
        <v>64</v>
      </c>
      <c r="I3" s="53" t="s">
        <v>65</v>
      </c>
      <c r="J3" s="54" t="s">
        <v>66</v>
      </c>
    </row>
    <row r="4" spans="1:16">
      <c r="I4" s="53" t="s">
        <v>67</v>
      </c>
      <c r="J4" s="54" t="s">
        <v>66</v>
      </c>
    </row>
    <row r="5" spans="1:16" ht="13.5" thickBot="1">
      <c r="I5" s="56" t="s">
        <v>68</v>
      </c>
      <c r="J5" s="57" t="s">
        <v>69</v>
      </c>
    </row>
    <row r="10" spans="1:16" ht="13.5" thickBot="1"/>
    <row r="11" spans="1:16" ht="12.75" customHeight="1" thickBot="1">
      <c r="A11" s="12" t="str">
        <f t="shared" ref="A11:A42" si="0">P11</f>
        <v> BBS 42 </v>
      </c>
      <c r="B11" s="24" t="str">
        <f t="shared" ref="B11:B42" si="1">IF(H11=INT(H11),"I","II")</f>
        <v>I</v>
      </c>
      <c r="C11" s="12">
        <f t="shared" ref="C11:C42" si="2">1*G11</f>
        <v>43942.607000000004</v>
      </c>
      <c r="D11" s="10" t="str">
        <f t="shared" ref="D11:D42" si="3">VLOOKUP(F11,I$1:J$5,2,FALSE)</f>
        <v>vis</v>
      </c>
      <c r="E11" s="58">
        <f>VLOOKUP(C11,Active!C$21:E$973,3,FALSE)</f>
        <v>-13929.698062724659</v>
      </c>
      <c r="F11" s="24" t="s">
        <v>68</v>
      </c>
      <c r="G11" s="10" t="str">
        <f t="shared" ref="G11:G42" si="4">MID(I11,3,LEN(I11)-3)</f>
        <v>43942.607</v>
      </c>
      <c r="H11" s="12">
        <f t="shared" ref="H11:H42" si="5">1*K11</f>
        <v>0</v>
      </c>
      <c r="I11" s="59" t="s">
        <v>113</v>
      </c>
      <c r="J11" s="60" t="s">
        <v>114</v>
      </c>
      <c r="K11" s="59">
        <v>0</v>
      </c>
      <c r="L11" s="59" t="s">
        <v>115</v>
      </c>
      <c r="M11" s="60" t="s">
        <v>102</v>
      </c>
      <c r="N11" s="60"/>
      <c r="O11" s="61" t="s">
        <v>116</v>
      </c>
      <c r="P11" s="61" t="s">
        <v>117</v>
      </c>
    </row>
    <row r="12" spans="1:16" ht="12.75" customHeight="1" thickBot="1">
      <c r="A12" s="12" t="str">
        <f t="shared" si="0"/>
        <v> BBS 111 </v>
      </c>
      <c r="B12" s="24" t="str">
        <f t="shared" si="1"/>
        <v>II</v>
      </c>
      <c r="C12" s="12">
        <f t="shared" si="2"/>
        <v>49948.451999999997</v>
      </c>
      <c r="D12" s="10" t="str">
        <f t="shared" si="3"/>
        <v>vis</v>
      </c>
      <c r="E12" s="58">
        <f>VLOOKUP(C12,Active!C$21:E$973,3,FALSE)</f>
        <v>-6408.4982846803914</v>
      </c>
      <c r="F12" s="24" t="s">
        <v>68</v>
      </c>
      <c r="G12" s="10" t="str">
        <f t="shared" si="4"/>
        <v>49948.452</v>
      </c>
      <c r="H12" s="12">
        <f t="shared" si="5"/>
        <v>7521.5</v>
      </c>
      <c r="I12" s="59" t="s">
        <v>181</v>
      </c>
      <c r="J12" s="60" t="s">
        <v>182</v>
      </c>
      <c r="K12" s="59">
        <v>7521.5</v>
      </c>
      <c r="L12" s="59" t="s">
        <v>183</v>
      </c>
      <c r="M12" s="60" t="s">
        <v>184</v>
      </c>
      <c r="N12" s="60" t="s">
        <v>185</v>
      </c>
      <c r="O12" s="61" t="s">
        <v>186</v>
      </c>
      <c r="P12" s="61" t="s">
        <v>187</v>
      </c>
    </row>
    <row r="13" spans="1:16" ht="12.75" customHeight="1" thickBot="1">
      <c r="A13" s="12" t="str">
        <f t="shared" si="0"/>
        <v>OEJV 0074 </v>
      </c>
      <c r="B13" s="24" t="str">
        <f t="shared" si="1"/>
        <v>II</v>
      </c>
      <c r="C13" s="12">
        <f t="shared" si="2"/>
        <v>52140.392679999997</v>
      </c>
      <c r="D13" s="10" t="str">
        <f t="shared" si="3"/>
        <v>vis</v>
      </c>
      <c r="E13" s="58">
        <f>VLOOKUP(C13,Active!C$21:E$973,3,FALSE)</f>
        <v>-3663.5017428278775</v>
      </c>
      <c r="F13" s="24" t="s">
        <v>68</v>
      </c>
      <c r="G13" s="10" t="str">
        <f t="shared" si="4"/>
        <v>52140.39268</v>
      </c>
      <c r="H13" s="12">
        <f t="shared" si="5"/>
        <v>10266.5</v>
      </c>
      <c r="I13" s="59" t="s">
        <v>202</v>
      </c>
      <c r="J13" s="60" t="s">
        <v>203</v>
      </c>
      <c r="K13" s="59">
        <v>10266.5</v>
      </c>
      <c r="L13" s="59" t="s">
        <v>204</v>
      </c>
      <c r="M13" s="60" t="s">
        <v>205</v>
      </c>
      <c r="N13" s="60" t="s">
        <v>206</v>
      </c>
      <c r="O13" s="61" t="s">
        <v>207</v>
      </c>
      <c r="P13" s="62" t="s">
        <v>208</v>
      </c>
    </row>
    <row r="14" spans="1:16" ht="12.75" customHeight="1" thickBot="1">
      <c r="A14" s="12" t="str">
        <f t="shared" si="0"/>
        <v> BBS 129 </v>
      </c>
      <c r="B14" s="24" t="str">
        <f t="shared" si="1"/>
        <v>II</v>
      </c>
      <c r="C14" s="12">
        <f t="shared" si="2"/>
        <v>52548.4372</v>
      </c>
      <c r="D14" s="10" t="str">
        <f t="shared" si="3"/>
        <v>vis</v>
      </c>
      <c r="E14" s="58">
        <f>VLOOKUP(C14,Active!C$21:E$973,3,FALSE)</f>
        <v>-3152.5021493891177</v>
      </c>
      <c r="F14" s="24" t="s">
        <v>68</v>
      </c>
      <c r="G14" s="10" t="str">
        <f t="shared" si="4"/>
        <v>52548.4372</v>
      </c>
      <c r="H14" s="12">
        <f t="shared" si="5"/>
        <v>10777.5</v>
      </c>
      <c r="I14" s="59" t="s">
        <v>209</v>
      </c>
      <c r="J14" s="60" t="s">
        <v>210</v>
      </c>
      <c r="K14" s="59">
        <v>10777.5</v>
      </c>
      <c r="L14" s="59" t="s">
        <v>211</v>
      </c>
      <c r="M14" s="60" t="s">
        <v>184</v>
      </c>
      <c r="N14" s="60" t="s">
        <v>185</v>
      </c>
      <c r="O14" s="61" t="s">
        <v>200</v>
      </c>
      <c r="P14" s="61" t="s">
        <v>212</v>
      </c>
    </row>
    <row r="15" spans="1:16" ht="12.75" customHeight="1" thickBot="1">
      <c r="A15" s="12" t="str">
        <f t="shared" si="0"/>
        <v>BAVM 178 </v>
      </c>
      <c r="B15" s="24" t="str">
        <f t="shared" si="1"/>
        <v>I</v>
      </c>
      <c r="C15" s="12">
        <f t="shared" si="2"/>
        <v>53517.446499999998</v>
      </c>
      <c r="D15" s="10" t="str">
        <f t="shared" si="3"/>
        <v>vis</v>
      </c>
      <c r="E15" s="58">
        <f>VLOOKUP(C15,Active!C$21:E$973,3,FALSE)</f>
        <v>-1938.9988818084823</v>
      </c>
      <c r="F15" s="24" t="s">
        <v>68</v>
      </c>
      <c r="G15" s="10" t="str">
        <f t="shared" si="4"/>
        <v>53517.4465</v>
      </c>
      <c r="H15" s="12">
        <f t="shared" si="5"/>
        <v>11991</v>
      </c>
      <c r="I15" s="59" t="s">
        <v>213</v>
      </c>
      <c r="J15" s="60" t="s">
        <v>214</v>
      </c>
      <c r="K15" s="59">
        <v>11991</v>
      </c>
      <c r="L15" s="59" t="s">
        <v>215</v>
      </c>
      <c r="M15" s="60" t="s">
        <v>205</v>
      </c>
      <c r="N15" s="60" t="s">
        <v>216</v>
      </c>
      <c r="O15" s="61" t="s">
        <v>217</v>
      </c>
      <c r="P15" s="62" t="s">
        <v>218</v>
      </c>
    </row>
    <row r="16" spans="1:16" ht="12.75" customHeight="1" thickBot="1">
      <c r="A16" s="12" t="str">
        <f t="shared" si="0"/>
        <v>OEJV 0107 </v>
      </c>
      <c r="B16" s="24" t="str">
        <f t="shared" si="1"/>
        <v>II</v>
      </c>
      <c r="C16" s="12">
        <f t="shared" si="2"/>
        <v>54172.632799999999</v>
      </c>
      <c r="D16" s="10" t="str">
        <f t="shared" si="3"/>
        <v>vis</v>
      </c>
      <c r="E16" s="58">
        <f>VLOOKUP(C16,Active!C$21:E$973,3,FALSE)</f>
        <v>-1118.5003417799503</v>
      </c>
      <c r="F16" s="24" t="s">
        <v>68</v>
      </c>
      <c r="G16" s="10" t="str">
        <f t="shared" si="4"/>
        <v>54172.6328</v>
      </c>
      <c r="H16" s="12">
        <f t="shared" si="5"/>
        <v>12811.5</v>
      </c>
      <c r="I16" s="59" t="s">
        <v>232</v>
      </c>
      <c r="J16" s="60" t="s">
        <v>233</v>
      </c>
      <c r="K16" s="59" t="s">
        <v>228</v>
      </c>
      <c r="L16" s="59" t="s">
        <v>234</v>
      </c>
      <c r="M16" s="60" t="s">
        <v>205</v>
      </c>
      <c r="N16" s="60" t="s">
        <v>223</v>
      </c>
      <c r="O16" s="61" t="s">
        <v>224</v>
      </c>
      <c r="P16" s="62" t="s">
        <v>225</v>
      </c>
    </row>
    <row r="17" spans="1:16" ht="12.75" customHeight="1" thickBot="1">
      <c r="A17" s="12" t="str">
        <f t="shared" si="0"/>
        <v>IBVS 5929 </v>
      </c>
      <c r="B17" s="24" t="str">
        <f t="shared" si="1"/>
        <v>I</v>
      </c>
      <c r="C17" s="12">
        <f t="shared" si="2"/>
        <v>55065.781000000003</v>
      </c>
      <c r="D17" s="10" t="str">
        <f t="shared" si="3"/>
        <v>vis</v>
      </c>
      <c r="E17" s="58">
        <f>VLOOKUP(C17,Active!C$21:E$973,3,FALSE)</f>
        <v>1.0587058545258863E-3</v>
      </c>
      <c r="F17" s="24" t="s">
        <v>68</v>
      </c>
      <c r="G17" s="10" t="str">
        <f t="shared" si="4"/>
        <v>55065.781</v>
      </c>
      <c r="H17" s="12">
        <f t="shared" si="5"/>
        <v>13930</v>
      </c>
      <c r="I17" s="59" t="s">
        <v>240</v>
      </c>
      <c r="J17" s="60" t="s">
        <v>241</v>
      </c>
      <c r="K17" s="59" t="s">
        <v>242</v>
      </c>
      <c r="L17" s="59" t="s">
        <v>243</v>
      </c>
      <c r="M17" s="60" t="s">
        <v>205</v>
      </c>
      <c r="N17" s="60" t="s">
        <v>223</v>
      </c>
      <c r="O17" s="61" t="s">
        <v>244</v>
      </c>
      <c r="P17" s="62" t="s">
        <v>245</v>
      </c>
    </row>
    <row r="18" spans="1:16" ht="12.75" customHeight="1" thickBot="1">
      <c r="A18" s="12" t="str">
        <f t="shared" si="0"/>
        <v>OEJV 0160 </v>
      </c>
      <c r="B18" s="24" t="str">
        <f t="shared" si="1"/>
        <v>II</v>
      </c>
      <c r="C18" s="12">
        <f t="shared" si="2"/>
        <v>55830.36464</v>
      </c>
      <c r="D18" s="10" t="str">
        <f t="shared" si="3"/>
        <v>vis</v>
      </c>
      <c r="E18" s="58">
        <f>VLOOKUP(C18,Active!C$21:E$973,3,FALSE)</f>
        <v>957.4993463680006</v>
      </c>
      <c r="F18" s="24" t="s">
        <v>68</v>
      </c>
      <c r="G18" s="10" t="str">
        <f t="shared" si="4"/>
        <v>55830.36464</v>
      </c>
      <c r="H18" s="12">
        <f t="shared" si="5"/>
        <v>14887.5</v>
      </c>
      <c r="I18" s="59" t="s">
        <v>246</v>
      </c>
      <c r="J18" s="60" t="s">
        <v>247</v>
      </c>
      <c r="K18" s="59" t="s">
        <v>248</v>
      </c>
      <c r="L18" s="59" t="s">
        <v>249</v>
      </c>
      <c r="M18" s="60" t="s">
        <v>205</v>
      </c>
      <c r="N18" s="60" t="s">
        <v>223</v>
      </c>
      <c r="O18" s="61" t="s">
        <v>224</v>
      </c>
      <c r="P18" s="62" t="s">
        <v>250</v>
      </c>
    </row>
    <row r="19" spans="1:16" ht="12.75" customHeight="1" thickBot="1">
      <c r="A19" s="12" t="str">
        <f t="shared" si="0"/>
        <v>OEJV 0160 </v>
      </c>
      <c r="B19" s="24" t="str">
        <f t="shared" si="1"/>
        <v>II</v>
      </c>
      <c r="C19" s="12">
        <f t="shared" si="2"/>
        <v>55830.364829999999</v>
      </c>
      <c r="D19" s="10" t="str">
        <f t="shared" si="3"/>
        <v>vis</v>
      </c>
      <c r="E19" s="58">
        <f>VLOOKUP(C19,Active!C$21:E$973,3,FALSE)</f>
        <v>957.4995843075327</v>
      </c>
      <c r="F19" s="24" t="s">
        <v>68</v>
      </c>
      <c r="G19" s="10" t="str">
        <f t="shared" si="4"/>
        <v>55830.36483</v>
      </c>
      <c r="H19" s="12">
        <f t="shared" si="5"/>
        <v>14887.5</v>
      </c>
      <c r="I19" s="59" t="s">
        <v>251</v>
      </c>
      <c r="J19" s="60" t="s">
        <v>247</v>
      </c>
      <c r="K19" s="59" t="s">
        <v>248</v>
      </c>
      <c r="L19" s="59" t="s">
        <v>252</v>
      </c>
      <c r="M19" s="60" t="s">
        <v>205</v>
      </c>
      <c r="N19" s="60" t="s">
        <v>37</v>
      </c>
      <c r="O19" s="61" t="s">
        <v>224</v>
      </c>
      <c r="P19" s="62" t="s">
        <v>250</v>
      </c>
    </row>
    <row r="20" spans="1:16" ht="12.75" customHeight="1" thickBot="1">
      <c r="A20" s="12" t="str">
        <f t="shared" si="0"/>
        <v>OEJV 0160 </v>
      </c>
      <c r="B20" s="24" t="str">
        <f t="shared" si="1"/>
        <v>II</v>
      </c>
      <c r="C20" s="12">
        <f t="shared" si="2"/>
        <v>55830.365129999998</v>
      </c>
      <c r="D20" s="10" t="str">
        <f t="shared" si="3"/>
        <v>vis</v>
      </c>
      <c r="E20" s="58">
        <f>VLOOKUP(C20,Active!C$21:E$973,3,FALSE)</f>
        <v>957.49996000153271</v>
      </c>
      <c r="F20" s="24" t="s">
        <v>68</v>
      </c>
      <c r="G20" s="10" t="str">
        <f t="shared" si="4"/>
        <v>55830.36513</v>
      </c>
      <c r="H20" s="12">
        <f t="shared" si="5"/>
        <v>14887.5</v>
      </c>
      <c r="I20" s="59" t="s">
        <v>253</v>
      </c>
      <c r="J20" s="60" t="s">
        <v>247</v>
      </c>
      <c r="K20" s="59" t="s">
        <v>248</v>
      </c>
      <c r="L20" s="59" t="s">
        <v>254</v>
      </c>
      <c r="M20" s="60" t="s">
        <v>205</v>
      </c>
      <c r="N20" s="60" t="s">
        <v>68</v>
      </c>
      <c r="O20" s="61" t="s">
        <v>224</v>
      </c>
      <c r="P20" s="62" t="s">
        <v>250</v>
      </c>
    </row>
    <row r="21" spans="1:16" ht="12.75" customHeight="1" thickBot="1">
      <c r="A21" s="12" t="str">
        <f t="shared" si="0"/>
        <v>OEJV 0160 </v>
      </c>
      <c r="B21" s="24" t="str">
        <f t="shared" si="1"/>
        <v>II</v>
      </c>
      <c r="C21" s="12">
        <f t="shared" si="2"/>
        <v>56011.629110000002</v>
      </c>
      <c r="D21" s="10" t="str">
        <f t="shared" si="3"/>
        <v>vis</v>
      </c>
      <c r="E21" s="58">
        <f>VLOOKUP(C21,Active!C$21:E$973,3,FALSE)</f>
        <v>1184.4992592081301</v>
      </c>
      <c r="F21" s="24" t="s">
        <v>68</v>
      </c>
      <c r="G21" s="10" t="str">
        <f t="shared" si="4"/>
        <v>56011.62911</v>
      </c>
      <c r="H21" s="12">
        <f t="shared" si="5"/>
        <v>15114.5</v>
      </c>
      <c r="I21" s="59" t="s">
        <v>255</v>
      </c>
      <c r="J21" s="60" t="s">
        <v>256</v>
      </c>
      <c r="K21" s="59" t="s">
        <v>257</v>
      </c>
      <c r="L21" s="59" t="s">
        <v>258</v>
      </c>
      <c r="M21" s="60" t="s">
        <v>205</v>
      </c>
      <c r="N21" s="60" t="s">
        <v>223</v>
      </c>
      <c r="O21" s="61" t="s">
        <v>224</v>
      </c>
      <c r="P21" s="62" t="s">
        <v>250</v>
      </c>
    </row>
    <row r="22" spans="1:16" ht="12.75" customHeight="1" thickBot="1">
      <c r="A22" s="12" t="str">
        <f t="shared" si="0"/>
        <v>OEJV 0160 </v>
      </c>
      <c r="B22" s="24" t="str">
        <f t="shared" si="1"/>
        <v>II</v>
      </c>
      <c r="C22" s="12">
        <f t="shared" si="2"/>
        <v>56011.629229999999</v>
      </c>
      <c r="D22" s="10" t="str">
        <f t="shared" si="3"/>
        <v>vis</v>
      </c>
      <c r="E22" s="58">
        <f>VLOOKUP(C22,Active!C$21:E$973,3,FALSE)</f>
        <v>1184.4994094857263</v>
      </c>
      <c r="F22" s="24" t="s">
        <v>68</v>
      </c>
      <c r="G22" s="10" t="str">
        <f t="shared" si="4"/>
        <v>56011.62923</v>
      </c>
      <c r="H22" s="12">
        <f t="shared" si="5"/>
        <v>15114.5</v>
      </c>
      <c r="I22" s="59" t="s">
        <v>259</v>
      </c>
      <c r="J22" s="60" t="s">
        <v>260</v>
      </c>
      <c r="K22" s="59" t="s">
        <v>257</v>
      </c>
      <c r="L22" s="59" t="s">
        <v>261</v>
      </c>
      <c r="M22" s="60" t="s">
        <v>205</v>
      </c>
      <c r="N22" s="60" t="s">
        <v>37</v>
      </c>
      <c r="O22" s="61" t="s">
        <v>224</v>
      </c>
      <c r="P22" s="62" t="s">
        <v>250</v>
      </c>
    </row>
    <row r="23" spans="1:16" ht="12.75" customHeight="1" thickBot="1">
      <c r="A23" s="12" t="str">
        <f t="shared" si="0"/>
        <v>OEJV 0160 </v>
      </c>
      <c r="B23" s="24" t="str">
        <f t="shared" si="1"/>
        <v>II</v>
      </c>
      <c r="C23" s="12">
        <f t="shared" si="2"/>
        <v>56011.629300000001</v>
      </c>
      <c r="D23" s="10" t="str">
        <f t="shared" si="3"/>
        <v>vis</v>
      </c>
      <c r="E23" s="58">
        <f>VLOOKUP(C23,Active!C$21:E$973,3,FALSE)</f>
        <v>1184.4994971476622</v>
      </c>
      <c r="F23" s="24" t="s">
        <v>68</v>
      </c>
      <c r="G23" s="10" t="str">
        <f t="shared" si="4"/>
        <v>56011.6293</v>
      </c>
      <c r="H23" s="12">
        <f t="shared" si="5"/>
        <v>15114.5</v>
      </c>
      <c r="I23" s="59" t="s">
        <v>262</v>
      </c>
      <c r="J23" s="60" t="s">
        <v>260</v>
      </c>
      <c r="K23" s="59" t="s">
        <v>257</v>
      </c>
      <c r="L23" s="59" t="s">
        <v>263</v>
      </c>
      <c r="M23" s="60" t="s">
        <v>205</v>
      </c>
      <c r="N23" s="60" t="s">
        <v>68</v>
      </c>
      <c r="O23" s="61" t="s">
        <v>224</v>
      </c>
      <c r="P23" s="62" t="s">
        <v>250</v>
      </c>
    </row>
    <row r="24" spans="1:16" ht="12.75" customHeight="1" thickBot="1">
      <c r="A24" s="12" t="str">
        <f t="shared" si="0"/>
        <v>OEJV 0160 </v>
      </c>
      <c r="B24" s="24" t="str">
        <f t="shared" si="1"/>
        <v>I</v>
      </c>
      <c r="C24" s="12">
        <f t="shared" si="2"/>
        <v>56065.53239</v>
      </c>
      <c r="D24" s="10" t="str">
        <f t="shared" si="3"/>
        <v>vis</v>
      </c>
      <c r="E24" s="58">
        <f>VLOOKUP(C24,Active!C$21:E$973,3,FALSE)</f>
        <v>1252.0030555218625</v>
      </c>
      <c r="F24" s="24" t="s">
        <v>68</v>
      </c>
      <c r="G24" s="10" t="str">
        <f t="shared" si="4"/>
        <v>56065.53239</v>
      </c>
      <c r="H24" s="12">
        <f t="shared" si="5"/>
        <v>15182</v>
      </c>
      <c r="I24" s="59" t="s">
        <v>264</v>
      </c>
      <c r="J24" s="60" t="s">
        <v>265</v>
      </c>
      <c r="K24" s="59" t="s">
        <v>266</v>
      </c>
      <c r="L24" s="59" t="s">
        <v>267</v>
      </c>
      <c r="M24" s="60" t="s">
        <v>205</v>
      </c>
      <c r="N24" s="60" t="s">
        <v>68</v>
      </c>
      <c r="O24" s="61" t="s">
        <v>224</v>
      </c>
      <c r="P24" s="62" t="s">
        <v>250</v>
      </c>
    </row>
    <row r="25" spans="1:16" ht="12.75" customHeight="1" thickBot="1">
      <c r="A25" s="12" t="str">
        <f t="shared" si="0"/>
        <v>OEJV 0160 </v>
      </c>
      <c r="B25" s="24" t="str">
        <f t="shared" si="1"/>
        <v>I</v>
      </c>
      <c r="C25" s="12">
        <f t="shared" si="2"/>
        <v>56065.536249999997</v>
      </c>
      <c r="D25" s="10" t="str">
        <f t="shared" si="3"/>
        <v>vis</v>
      </c>
      <c r="E25" s="58">
        <f>VLOOKUP(C25,Active!C$21:E$973,3,FALSE)</f>
        <v>1252.0078894513297</v>
      </c>
      <c r="F25" s="24" t="s">
        <v>68</v>
      </c>
      <c r="G25" s="10" t="str">
        <f t="shared" si="4"/>
        <v>56065.53625</v>
      </c>
      <c r="H25" s="12">
        <f t="shared" si="5"/>
        <v>15182</v>
      </c>
      <c r="I25" s="59" t="s">
        <v>268</v>
      </c>
      <c r="J25" s="60" t="s">
        <v>269</v>
      </c>
      <c r="K25" s="59" t="s">
        <v>266</v>
      </c>
      <c r="L25" s="59" t="s">
        <v>270</v>
      </c>
      <c r="M25" s="60" t="s">
        <v>205</v>
      </c>
      <c r="N25" s="60" t="s">
        <v>223</v>
      </c>
      <c r="O25" s="61" t="s">
        <v>224</v>
      </c>
      <c r="P25" s="62" t="s">
        <v>250</v>
      </c>
    </row>
    <row r="26" spans="1:16" ht="12.75" customHeight="1" thickBot="1">
      <c r="A26" s="12" t="str">
        <f t="shared" si="0"/>
        <v>OEJV 0160 </v>
      </c>
      <c r="B26" s="24" t="str">
        <f t="shared" si="1"/>
        <v>I</v>
      </c>
      <c r="C26" s="12">
        <f t="shared" si="2"/>
        <v>56065.539040000003</v>
      </c>
      <c r="D26" s="10" t="str">
        <f t="shared" si="3"/>
        <v>vis</v>
      </c>
      <c r="E26" s="58">
        <f>VLOOKUP(C26,Active!C$21:E$973,3,FALSE)</f>
        <v>1252.0113834055403</v>
      </c>
      <c r="F26" s="24" t="s">
        <v>68</v>
      </c>
      <c r="G26" s="10" t="str">
        <f t="shared" si="4"/>
        <v>56065.53904</v>
      </c>
      <c r="H26" s="12">
        <f t="shared" si="5"/>
        <v>15182</v>
      </c>
      <c r="I26" s="59" t="s">
        <v>271</v>
      </c>
      <c r="J26" s="60" t="s">
        <v>272</v>
      </c>
      <c r="K26" s="59" t="s">
        <v>266</v>
      </c>
      <c r="L26" s="59" t="s">
        <v>273</v>
      </c>
      <c r="M26" s="60" t="s">
        <v>205</v>
      </c>
      <c r="N26" s="60" t="s">
        <v>37</v>
      </c>
      <c r="O26" s="61" t="s">
        <v>224</v>
      </c>
      <c r="P26" s="62" t="s">
        <v>250</v>
      </c>
    </row>
    <row r="27" spans="1:16" ht="12.75" customHeight="1" thickBot="1">
      <c r="A27" s="12" t="str">
        <f t="shared" si="0"/>
        <v>IBVS 6094 </v>
      </c>
      <c r="B27" s="24" t="str">
        <f t="shared" si="1"/>
        <v>I</v>
      </c>
      <c r="C27" s="12">
        <f t="shared" si="2"/>
        <v>56446.431400000001</v>
      </c>
      <c r="D27" s="10" t="str">
        <f t="shared" si="3"/>
        <v>vis</v>
      </c>
      <c r="E27" s="58">
        <f>VLOOKUP(C27,Active!C$21:E$973,3,FALSE)</f>
        <v>1729.0079648176054</v>
      </c>
      <c r="F27" s="24" t="s">
        <v>68</v>
      </c>
      <c r="G27" s="10" t="str">
        <f t="shared" si="4"/>
        <v>56446.4314</v>
      </c>
      <c r="H27" s="12">
        <f t="shared" si="5"/>
        <v>15659</v>
      </c>
      <c r="I27" s="59" t="s">
        <v>274</v>
      </c>
      <c r="J27" s="60" t="s">
        <v>275</v>
      </c>
      <c r="K27" s="59" t="s">
        <v>276</v>
      </c>
      <c r="L27" s="59" t="s">
        <v>277</v>
      </c>
      <c r="M27" s="60" t="s">
        <v>205</v>
      </c>
      <c r="N27" s="60" t="s">
        <v>60</v>
      </c>
      <c r="O27" s="61" t="s">
        <v>278</v>
      </c>
      <c r="P27" s="62" t="s">
        <v>279</v>
      </c>
    </row>
    <row r="28" spans="1:16" ht="12.75" customHeight="1" thickBot="1">
      <c r="A28" s="12" t="str">
        <f t="shared" si="0"/>
        <v>IBVS 6094 </v>
      </c>
      <c r="B28" s="24" t="str">
        <f t="shared" si="1"/>
        <v>II</v>
      </c>
      <c r="C28" s="12">
        <f t="shared" si="2"/>
        <v>56448.421499999997</v>
      </c>
      <c r="D28" s="10" t="str">
        <f t="shared" si="3"/>
        <v>vis</v>
      </c>
      <c r="E28" s="58">
        <f>VLOOKUP(C28,Active!C$21:E$973,3,FALSE)</f>
        <v>1731.5001935844571</v>
      </c>
      <c r="F28" s="24" t="s">
        <v>68</v>
      </c>
      <c r="G28" s="10" t="str">
        <f t="shared" si="4"/>
        <v>56448.4215</v>
      </c>
      <c r="H28" s="12">
        <f t="shared" si="5"/>
        <v>15661.5</v>
      </c>
      <c r="I28" s="59" t="s">
        <v>280</v>
      </c>
      <c r="J28" s="60" t="s">
        <v>281</v>
      </c>
      <c r="K28" s="59" t="s">
        <v>282</v>
      </c>
      <c r="L28" s="59" t="s">
        <v>283</v>
      </c>
      <c r="M28" s="60" t="s">
        <v>205</v>
      </c>
      <c r="N28" s="60" t="s">
        <v>60</v>
      </c>
      <c r="O28" s="61" t="s">
        <v>278</v>
      </c>
      <c r="P28" s="62" t="s">
        <v>279</v>
      </c>
    </row>
    <row r="29" spans="1:16" ht="12.75" customHeight="1" thickBot="1">
      <c r="A29" s="12" t="str">
        <f t="shared" si="0"/>
        <v> VSS 1.437 </v>
      </c>
      <c r="B29" s="24" t="str">
        <f t="shared" si="1"/>
        <v>I</v>
      </c>
      <c r="C29" s="12">
        <f t="shared" si="2"/>
        <v>30104.43</v>
      </c>
      <c r="D29" s="10" t="str">
        <f t="shared" si="3"/>
        <v>vis</v>
      </c>
      <c r="E29" s="58">
        <f>VLOOKUP(C29,Active!C$21:E$973,3,FALSE)</f>
        <v>-31259.431644083721</v>
      </c>
      <c r="F29" s="24" t="s">
        <v>68</v>
      </c>
      <c r="G29" s="10" t="str">
        <f t="shared" si="4"/>
        <v>30104.43</v>
      </c>
      <c r="H29" s="12">
        <f t="shared" si="5"/>
        <v>-17330</v>
      </c>
      <c r="I29" s="59" t="s">
        <v>70</v>
      </c>
      <c r="J29" s="60" t="s">
        <v>71</v>
      </c>
      <c r="K29" s="59">
        <v>-17330</v>
      </c>
      <c r="L29" s="59" t="s">
        <v>72</v>
      </c>
      <c r="M29" s="60" t="s">
        <v>73</v>
      </c>
      <c r="N29" s="60"/>
      <c r="O29" s="61" t="s">
        <v>74</v>
      </c>
      <c r="P29" s="61" t="s">
        <v>75</v>
      </c>
    </row>
    <row r="30" spans="1:16" ht="12.75" customHeight="1" thickBot="1">
      <c r="A30" s="12" t="str">
        <f t="shared" si="0"/>
        <v> VSS 1.437 </v>
      </c>
      <c r="B30" s="24" t="str">
        <f t="shared" si="1"/>
        <v>I</v>
      </c>
      <c r="C30" s="12">
        <f t="shared" si="2"/>
        <v>30128.39</v>
      </c>
      <c r="D30" s="10" t="str">
        <f t="shared" si="3"/>
        <v>vis</v>
      </c>
      <c r="E30" s="58">
        <f>VLOOKUP(C30,Active!C$21:E$973,3,FALSE)</f>
        <v>-31229.42621659068</v>
      </c>
      <c r="F30" s="24" t="s">
        <v>68</v>
      </c>
      <c r="G30" s="10" t="str">
        <f t="shared" si="4"/>
        <v>30128.39</v>
      </c>
      <c r="H30" s="12">
        <f t="shared" si="5"/>
        <v>-17300</v>
      </c>
      <c r="I30" s="59" t="s">
        <v>76</v>
      </c>
      <c r="J30" s="60" t="s">
        <v>77</v>
      </c>
      <c r="K30" s="59">
        <v>-17300</v>
      </c>
      <c r="L30" s="59" t="s">
        <v>78</v>
      </c>
      <c r="M30" s="60" t="s">
        <v>73</v>
      </c>
      <c r="N30" s="60"/>
      <c r="O30" s="61" t="s">
        <v>74</v>
      </c>
      <c r="P30" s="61" t="s">
        <v>75</v>
      </c>
    </row>
    <row r="31" spans="1:16" ht="12.75" customHeight="1" thickBot="1">
      <c r="A31" s="12" t="str">
        <f t="shared" si="0"/>
        <v> VSS 1.437 </v>
      </c>
      <c r="B31" s="24" t="str">
        <f t="shared" si="1"/>
        <v>I</v>
      </c>
      <c r="C31" s="12">
        <f t="shared" si="2"/>
        <v>30813.54</v>
      </c>
      <c r="D31" s="10" t="str">
        <f t="shared" si="3"/>
        <v>vis</v>
      </c>
      <c r="E31" s="58">
        <f>VLOOKUP(C31,Active!C$21:E$973,3,FALSE)</f>
        <v>-30371.403735503165</v>
      </c>
      <c r="F31" s="24" t="s">
        <v>68</v>
      </c>
      <c r="G31" s="10" t="str">
        <f t="shared" si="4"/>
        <v>30813.54</v>
      </c>
      <c r="H31" s="12">
        <f t="shared" si="5"/>
        <v>-16442</v>
      </c>
      <c r="I31" s="59" t="s">
        <v>79</v>
      </c>
      <c r="J31" s="60" t="s">
        <v>80</v>
      </c>
      <c r="K31" s="59">
        <v>-16442</v>
      </c>
      <c r="L31" s="59" t="s">
        <v>81</v>
      </c>
      <c r="M31" s="60" t="s">
        <v>73</v>
      </c>
      <c r="N31" s="60"/>
      <c r="O31" s="61" t="s">
        <v>74</v>
      </c>
      <c r="P31" s="61" t="s">
        <v>75</v>
      </c>
    </row>
    <row r="32" spans="1:16" ht="12.75" customHeight="1" thickBot="1">
      <c r="A32" s="12" t="str">
        <f t="shared" si="0"/>
        <v> VSS 1.437 </v>
      </c>
      <c r="B32" s="24" t="str">
        <f t="shared" si="1"/>
        <v>I</v>
      </c>
      <c r="C32" s="12">
        <f t="shared" si="2"/>
        <v>30873.439999999999</v>
      </c>
      <c r="D32" s="10" t="str">
        <f t="shared" si="3"/>
        <v>vis</v>
      </c>
      <c r="E32" s="58">
        <f>VLOOKUP(C32,Active!C$21:E$973,3,FALSE)</f>
        <v>-30296.390166770569</v>
      </c>
      <c r="F32" s="24" t="s">
        <v>68</v>
      </c>
      <c r="G32" s="10" t="str">
        <f t="shared" si="4"/>
        <v>30873.44</v>
      </c>
      <c r="H32" s="12">
        <f t="shared" si="5"/>
        <v>-16367</v>
      </c>
      <c r="I32" s="59" t="s">
        <v>82</v>
      </c>
      <c r="J32" s="60" t="s">
        <v>83</v>
      </c>
      <c r="K32" s="59">
        <v>-16367</v>
      </c>
      <c r="L32" s="59" t="s">
        <v>84</v>
      </c>
      <c r="M32" s="60" t="s">
        <v>73</v>
      </c>
      <c r="N32" s="60"/>
      <c r="O32" s="61" t="s">
        <v>74</v>
      </c>
      <c r="P32" s="61" t="s">
        <v>75</v>
      </c>
    </row>
    <row r="33" spans="1:16" ht="12.75" customHeight="1" thickBot="1">
      <c r="A33" s="12" t="str">
        <f t="shared" si="0"/>
        <v> VSS 1.437 </v>
      </c>
      <c r="B33" s="24" t="str">
        <f t="shared" si="1"/>
        <v>I</v>
      </c>
      <c r="C33" s="12">
        <f t="shared" si="2"/>
        <v>30972.39</v>
      </c>
      <c r="D33" s="10" t="str">
        <f t="shared" si="3"/>
        <v>vis</v>
      </c>
      <c r="E33" s="58">
        <f>VLOOKUP(C33,Active!C$21:E$973,3,FALSE)</f>
        <v>-30172.473762328314</v>
      </c>
      <c r="F33" s="24" t="s">
        <v>68</v>
      </c>
      <c r="G33" s="10" t="str">
        <f t="shared" si="4"/>
        <v>30972.39</v>
      </c>
      <c r="H33" s="12">
        <f t="shared" si="5"/>
        <v>-16243</v>
      </c>
      <c r="I33" s="59" t="s">
        <v>85</v>
      </c>
      <c r="J33" s="60" t="s">
        <v>86</v>
      </c>
      <c r="K33" s="59">
        <v>-16243</v>
      </c>
      <c r="L33" s="59" t="s">
        <v>87</v>
      </c>
      <c r="M33" s="60" t="s">
        <v>73</v>
      </c>
      <c r="N33" s="60"/>
      <c r="O33" s="61" t="s">
        <v>74</v>
      </c>
      <c r="P33" s="61" t="s">
        <v>75</v>
      </c>
    </row>
    <row r="34" spans="1:16" ht="12.75" customHeight="1" thickBot="1">
      <c r="A34" s="12" t="str">
        <f t="shared" si="0"/>
        <v> VSS 1.437 </v>
      </c>
      <c r="B34" s="24" t="str">
        <f t="shared" si="1"/>
        <v>I</v>
      </c>
      <c r="C34" s="12">
        <f t="shared" si="2"/>
        <v>31313.39</v>
      </c>
      <c r="D34" s="10" t="str">
        <f t="shared" si="3"/>
        <v>vis</v>
      </c>
      <c r="E34" s="58">
        <f>VLOOKUP(C34,Active!C$21:E$973,3,FALSE)</f>
        <v>-29745.434915286292</v>
      </c>
      <c r="F34" s="24" t="s">
        <v>68</v>
      </c>
      <c r="G34" s="10" t="str">
        <f t="shared" si="4"/>
        <v>31313.39</v>
      </c>
      <c r="H34" s="12">
        <f t="shared" si="5"/>
        <v>-15816</v>
      </c>
      <c r="I34" s="59" t="s">
        <v>88</v>
      </c>
      <c r="J34" s="60" t="s">
        <v>89</v>
      </c>
      <c r="K34" s="59">
        <v>-15816</v>
      </c>
      <c r="L34" s="59" t="s">
        <v>90</v>
      </c>
      <c r="M34" s="60" t="s">
        <v>73</v>
      </c>
      <c r="N34" s="60"/>
      <c r="O34" s="61" t="s">
        <v>74</v>
      </c>
      <c r="P34" s="61" t="s">
        <v>75</v>
      </c>
    </row>
    <row r="35" spans="1:16" ht="12.75" customHeight="1" thickBot="1">
      <c r="A35" s="12" t="str">
        <f t="shared" si="0"/>
        <v> VSS 1.437 </v>
      </c>
      <c r="B35" s="24" t="str">
        <f t="shared" si="1"/>
        <v>I</v>
      </c>
      <c r="C35" s="12">
        <f t="shared" si="2"/>
        <v>31345.34</v>
      </c>
      <c r="D35" s="10" t="str">
        <f t="shared" si="3"/>
        <v>vis</v>
      </c>
      <c r="E35" s="58">
        <f>VLOOKUP(C35,Active!C$21:E$973,3,FALSE)</f>
        <v>-29705.423504251121</v>
      </c>
      <c r="F35" s="24" t="s">
        <v>68</v>
      </c>
      <c r="G35" s="10" t="str">
        <f t="shared" si="4"/>
        <v>31345.34</v>
      </c>
      <c r="H35" s="12">
        <f t="shared" si="5"/>
        <v>-15776</v>
      </c>
      <c r="I35" s="59" t="s">
        <v>91</v>
      </c>
      <c r="J35" s="60" t="s">
        <v>92</v>
      </c>
      <c r="K35" s="59">
        <v>-15776</v>
      </c>
      <c r="L35" s="59" t="s">
        <v>93</v>
      </c>
      <c r="M35" s="60" t="s">
        <v>73</v>
      </c>
      <c r="N35" s="60"/>
      <c r="O35" s="61" t="s">
        <v>74</v>
      </c>
      <c r="P35" s="61" t="s">
        <v>75</v>
      </c>
    </row>
    <row r="36" spans="1:16" ht="12.75" customHeight="1" thickBot="1">
      <c r="A36" s="12" t="str">
        <f t="shared" si="0"/>
        <v> VSS 1.437 </v>
      </c>
      <c r="B36" s="24" t="str">
        <f t="shared" si="1"/>
        <v>I</v>
      </c>
      <c r="C36" s="12">
        <f t="shared" si="2"/>
        <v>31450.69</v>
      </c>
      <c r="D36" s="10" t="str">
        <f t="shared" si="3"/>
        <v>vis</v>
      </c>
      <c r="E36" s="58">
        <f>VLOOKUP(C36,Active!C$21:E$973,3,FALSE)</f>
        <v>-29573.492294468491</v>
      </c>
      <c r="F36" s="24" t="s">
        <v>68</v>
      </c>
      <c r="G36" s="10" t="str">
        <f t="shared" si="4"/>
        <v>31450.69</v>
      </c>
      <c r="H36" s="12">
        <f t="shared" si="5"/>
        <v>-15644</v>
      </c>
      <c r="I36" s="59" t="s">
        <v>94</v>
      </c>
      <c r="J36" s="60" t="s">
        <v>95</v>
      </c>
      <c r="K36" s="59">
        <v>-15644</v>
      </c>
      <c r="L36" s="59" t="s">
        <v>87</v>
      </c>
      <c r="M36" s="60" t="s">
        <v>73</v>
      </c>
      <c r="N36" s="60"/>
      <c r="O36" s="61" t="s">
        <v>74</v>
      </c>
      <c r="P36" s="61" t="s">
        <v>75</v>
      </c>
    </row>
    <row r="37" spans="1:16" ht="12.75" customHeight="1" thickBot="1">
      <c r="A37" s="12" t="str">
        <f t="shared" si="0"/>
        <v> VSS 1.437 </v>
      </c>
      <c r="B37" s="24" t="str">
        <f t="shared" si="1"/>
        <v>I</v>
      </c>
      <c r="C37" s="12">
        <f t="shared" si="2"/>
        <v>32110.34</v>
      </c>
      <c r="D37" s="10" t="str">
        <f t="shared" si="3"/>
        <v>vis</v>
      </c>
      <c r="E37" s="58">
        <f>VLOOKUP(C37,Active!C$21:E$973,3,FALSE)</f>
        <v>-28747.403803409044</v>
      </c>
      <c r="F37" s="24" t="s">
        <v>68</v>
      </c>
      <c r="G37" s="10" t="str">
        <f t="shared" si="4"/>
        <v>32110.34</v>
      </c>
      <c r="H37" s="12">
        <f t="shared" si="5"/>
        <v>-14818</v>
      </c>
      <c r="I37" s="59" t="s">
        <v>96</v>
      </c>
      <c r="J37" s="60" t="s">
        <v>97</v>
      </c>
      <c r="K37" s="59">
        <v>-14818</v>
      </c>
      <c r="L37" s="59" t="s">
        <v>98</v>
      </c>
      <c r="M37" s="60" t="s">
        <v>73</v>
      </c>
      <c r="N37" s="60"/>
      <c r="O37" s="61" t="s">
        <v>74</v>
      </c>
      <c r="P37" s="61" t="s">
        <v>75</v>
      </c>
    </row>
    <row r="38" spans="1:16" ht="12.75" customHeight="1" thickBot="1">
      <c r="A38" s="12" t="str">
        <f t="shared" si="0"/>
        <v> BRNO 20 </v>
      </c>
      <c r="B38" s="24" t="str">
        <f t="shared" si="1"/>
        <v>I</v>
      </c>
      <c r="C38" s="12">
        <f t="shared" si="2"/>
        <v>42672.296000000002</v>
      </c>
      <c r="D38" s="10" t="str">
        <f t="shared" si="3"/>
        <v>vis</v>
      </c>
      <c r="E38" s="58">
        <f>VLOOKUP(C38,Active!C$21:E$973,3,FALSE)</f>
        <v>-15520.525466902958</v>
      </c>
      <c r="F38" s="24" t="s">
        <v>68</v>
      </c>
      <c r="G38" s="10" t="str">
        <f t="shared" si="4"/>
        <v>42672.296</v>
      </c>
      <c r="H38" s="12">
        <f t="shared" si="5"/>
        <v>-1591</v>
      </c>
      <c r="I38" s="59" t="s">
        <v>99</v>
      </c>
      <c r="J38" s="60" t="s">
        <v>100</v>
      </c>
      <c r="K38" s="59">
        <v>-1591</v>
      </c>
      <c r="L38" s="59" t="s">
        <v>101</v>
      </c>
      <c r="M38" s="60" t="s">
        <v>102</v>
      </c>
      <c r="N38" s="60"/>
      <c r="O38" s="61" t="s">
        <v>103</v>
      </c>
      <c r="P38" s="61" t="s">
        <v>104</v>
      </c>
    </row>
    <row r="39" spans="1:16" ht="12.75" customHeight="1" thickBot="1">
      <c r="A39" s="12" t="str">
        <f t="shared" si="0"/>
        <v> BRNO 20 </v>
      </c>
      <c r="B39" s="24" t="str">
        <f t="shared" si="1"/>
        <v>I</v>
      </c>
      <c r="C39" s="12">
        <f t="shared" si="2"/>
        <v>42672.3</v>
      </c>
      <c r="D39" s="10" t="str">
        <f t="shared" si="3"/>
        <v>vis</v>
      </c>
      <c r="E39" s="58">
        <f>VLOOKUP(C39,Active!C$21:E$973,3,FALSE)</f>
        <v>-15520.520457649618</v>
      </c>
      <c r="F39" s="24" t="s">
        <v>68</v>
      </c>
      <c r="G39" s="10" t="str">
        <f t="shared" si="4"/>
        <v>42672.300</v>
      </c>
      <c r="H39" s="12">
        <f t="shared" si="5"/>
        <v>-1591</v>
      </c>
      <c r="I39" s="59" t="s">
        <v>105</v>
      </c>
      <c r="J39" s="60" t="s">
        <v>106</v>
      </c>
      <c r="K39" s="59">
        <v>-1591</v>
      </c>
      <c r="L39" s="59" t="s">
        <v>107</v>
      </c>
      <c r="M39" s="60" t="s">
        <v>102</v>
      </c>
      <c r="N39" s="60"/>
      <c r="O39" s="61" t="s">
        <v>108</v>
      </c>
      <c r="P39" s="61" t="s">
        <v>104</v>
      </c>
    </row>
    <row r="40" spans="1:16" ht="12.75" customHeight="1" thickBot="1">
      <c r="A40" s="12" t="str">
        <f t="shared" si="0"/>
        <v> BRNO 21 </v>
      </c>
      <c r="B40" s="24" t="str">
        <f t="shared" si="1"/>
        <v>I</v>
      </c>
      <c r="C40" s="12">
        <f t="shared" si="2"/>
        <v>42992.506000000001</v>
      </c>
      <c r="D40" s="10" t="str">
        <f t="shared" si="3"/>
        <v>vis</v>
      </c>
      <c r="E40" s="58">
        <f>VLOOKUP(C40,Active!C$21:E$973,3,FALSE)</f>
        <v>-15119.52221408382</v>
      </c>
      <c r="F40" s="24" t="s">
        <v>68</v>
      </c>
      <c r="G40" s="10" t="str">
        <f t="shared" si="4"/>
        <v>42992.506</v>
      </c>
      <c r="H40" s="12">
        <f t="shared" si="5"/>
        <v>-1190</v>
      </c>
      <c r="I40" s="59" t="s">
        <v>109</v>
      </c>
      <c r="J40" s="60" t="s">
        <v>110</v>
      </c>
      <c r="K40" s="59">
        <v>-1190</v>
      </c>
      <c r="L40" s="59" t="s">
        <v>111</v>
      </c>
      <c r="M40" s="60" t="s">
        <v>102</v>
      </c>
      <c r="N40" s="60"/>
      <c r="O40" s="61" t="s">
        <v>108</v>
      </c>
      <c r="P40" s="61" t="s">
        <v>112</v>
      </c>
    </row>
    <row r="41" spans="1:16" ht="12.75" customHeight="1" thickBot="1">
      <c r="A41" s="12" t="str">
        <f t="shared" si="0"/>
        <v> BRNO 26 </v>
      </c>
      <c r="B41" s="24" t="str">
        <f t="shared" si="1"/>
        <v>I</v>
      </c>
      <c r="C41" s="12">
        <f t="shared" si="2"/>
        <v>44849.919999999998</v>
      </c>
      <c r="D41" s="10" t="str">
        <f t="shared" si="3"/>
        <v>vis</v>
      </c>
      <c r="E41" s="58">
        <f>VLOOKUP(C41,Active!C$21:E$973,3,FALSE)</f>
        <v>-12793.457894319274</v>
      </c>
      <c r="F41" s="24" t="s">
        <v>68</v>
      </c>
      <c r="G41" s="10" t="str">
        <f t="shared" si="4"/>
        <v>44849.920</v>
      </c>
      <c r="H41" s="12">
        <f t="shared" si="5"/>
        <v>1136</v>
      </c>
      <c r="I41" s="59" t="s">
        <v>118</v>
      </c>
      <c r="J41" s="60" t="s">
        <v>119</v>
      </c>
      <c r="K41" s="59">
        <v>1136</v>
      </c>
      <c r="L41" s="59" t="s">
        <v>120</v>
      </c>
      <c r="M41" s="60" t="s">
        <v>102</v>
      </c>
      <c r="N41" s="60"/>
      <c r="O41" s="61" t="s">
        <v>121</v>
      </c>
      <c r="P41" s="61" t="s">
        <v>122</v>
      </c>
    </row>
    <row r="42" spans="1:16" ht="12.75" customHeight="1" thickBot="1">
      <c r="A42" s="12" t="str">
        <f t="shared" si="0"/>
        <v> BRNO 26 </v>
      </c>
      <c r="B42" s="24" t="str">
        <f t="shared" si="1"/>
        <v>I</v>
      </c>
      <c r="C42" s="12">
        <f t="shared" si="2"/>
        <v>44852.286999999997</v>
      </c>
      <c r="D42" s="10" t="str">
        <f t="shared" si="3"/>
        <v>vis</v>
      </c>
      <c r="E42" s="58">
        <f>VLOOKUP(C42,Active!C$21:E$973,3,FALSE)</f>
        <v>-12790.493668656669</v>
      </c>
      <c r="F42" s="24" t="s">
        <v>68</v>
      </c>
      <c r="G42" s="10" t="str">
        <f t="shared" si="4"/>
        <v>44852.287</v>
      </c>
      <c r="H42" s="12">
        <f t="shared" si="5"/>
        <v>1139</v>
      </c>
      <c r="I42" s="59" t="s">
        <v>123</v>
      </c>
      <c r="J42" s="60" t="s">
        <v>124</v>
      </c>
      <c r="K42" s="59">
        <v>1139</v>
      </c>
      <c r="L42" s="59" t="s">
        <v>125</v>
      </c>
      <c r="M42" s="60" t="s">
        <v>102</v>
      </c>
      <c r="N42" s="60"/>
      <c r="O42" s="61" t="s">
        <v>126</v>
      </c>
      <c r="P42" s="61" t="s">
        <v>122</v>
      </c>
    </row>
    <row r="43" spans="1:16" ht="12.75" customHeight="1" thickBot="1">
      <c r="A43" s="12" t="str">
        <f t="shared" ref="A43:A63" si="6">P43</f>
        <v> BRNO 26 </v>
      </c>
      <c r="B43" s="24" t="str">
        <f t="shared" ref="B43:B63" si="7">IF(H43=INT(H43),"I","II")</f>
        <v>I</v>
      </c>
      <c r="C43" s="12">
        <f t="shared" ref="C43:C63" si="8">1*G43</f>
        <v>45200.453000000001</v>
      </c>
      <c r="D43" s="10" t="str">
        <f t="shared" ref="D43:D63" si="9">VLOOKUP(F43,I$1:J$5,2,FALSE)</f>
        <v>vis</v>
      </c>
      <c r="E43" s="58">
        <f>VLOOKUP(C43,Active!C$21:E$973,3,FALSE)</f>
        <v>-12354.480744260087</v>
      </c>
      <c r="F43" s="24" t="s">
        <v>68</v>
      </c>
      <c r="G43" s="10" t="str">
        <f t="shared" ref="G43:G63" si="10">MID(I43,3,LEN(I43)-3)</f>
        <v>45200.453</v>
      </c>
      <c r="H43" s="12">
        <f t="shared" ref="H43:H63" si="11">1*K43</f>
        <v>1575</v>
      </c>
      <c r="I43" s="59" t="s">
        <v>127</v>
      </c>
      <c r="J43" s="60" t="s">
        <v>128</v>
      </c>
      <c r="K43" s="59">
        <v>1575</v>
      </c>
      <c r="L43" s="59" t="s">
        <v>129</v>
      </c>
      <c r="M43" s="60" t="s">
        <v>102</v>
      </c>
      <c r="N43" s="60"/>
      <c r="O43" s="61" t="s">
        <v>121</v>
      </c>
      <c r="P43" s="61" t="s">
        <v>122</v>
      </c>
    </row>
    <row r="44" spans="1:16" ht="12.75" customHeight="1" thickBot="1">
      <c r="A44" s="12" t="str">
        <f t="shared" si="6"/>
        <v> BRNO 26 </v>
      </c>
      <c r="B44" s="24" t="str">
        <f t="shared" si="7"/>
        <v>I</v>
      </c>
      <c r="C44" s="12">
        <f t="shared" si="8"/>
        <v>45200.455000000002</v>
      </c>
      <c r="D44" s="10" t="str">
        <f t="shared" si="9"/>
        <v>vis</v>
      </c>
      <c r="E44" s="58">
        <f>VLOOKUP(C44,Active!C$21:E$973,3,FALSE)</f>
        <v>-12354.478239633418</v>
      </c>
      <c r="F44" s="24" t="s">
        <v>68</v>
      </c>
      <c r="G44" s="10" t="str">
        <f t="shared" si="10"/>
        <v>45200.455</v>
      </c>
      <c r="H44" s="12">
        <f t="shared" si="11"/>
        <v>1575</v>
      </c>
      <c r="I44" s="59" t="s">
        <v>130</v>
      </c>
      <c r="J44" s="60" t="s">
        <v>131</v>
      </c>
      <c r="K44" s="59">
        <v>1575</v>
      </c>
      <c r="L44" s="59" t="s">
        <v>132</v>
      </c>
      <c r="M44" s="60" t="s">
        <v>102</v>
      </c>
      <c r="N44" s="60"/>
      <c r="O44" s="61" t="s">
        <v>133</v>
      </c>
      <c r="P44" s="61" t="s">
        <v>122</v>
      </c>
    </row>
    <row r="45" spans="1:16" ht="12.75" customHeight="1" thickBot="1">
      <c r="A45" s="12" t="str">
        <f t="shared" si="6"/>
        <v> BRNO 26 </v>
      </c>
      <c r="B45" s="24" t="str">
        <f t="shared" si="7"/>
        <v>I</v>
      </c>
      <c r="C45" s="12">
        <f t="shared" si="8"/>
        <v>45200.459000000003</v>
      </c>
      <c r="D45" s="10" t="str">
        <f t="shared" si="9"/>
        <v>vis</v>
      </c>
      <c r="E45" s="58">
        <f>VLOOKUP(C45,Active!C$21:E$973,3,FALSE)</f>
        <v>-12354.473230380077</v>
      </c>
      <c r="F45" s="24" t="s">
        <v>68</v>
      </c>
      <c r="G45" s="10" t="str">
        <f t="shared" si="10"/>
        <v>45200.459</v>
      </c>
      <c r="H45" s="12">
        <f t="shared" si="11"/>
        <v>1575</v>
      </c>
      <c r="I45" s="59" t="s">
        <v>134</v>
      </c>
      <c r="J45" s="60" t="s">
        <v>135</v>
      </c>
      <c r="K45" s="59">
        <v>1575</v>
      </c>
      <c r="L45" s="59" t="s">
        <v>136</v>
      </c>
      <c r="M45" s="60" t="s">
        <v>102</v>
      </c>
      <c r="N45" s="60"/>
      <c r="O45" s="61" t="s">
        <v>137</v>
      </c>
      <c r="P45" s="61" t="s">
        <v>122</v>
      </c>
    </row>
    <row r="46" spans="1:16" ht="12.75" customHeight="1" thickBot="1">
      <c r="A46" s="12" t="str">
        <f t="shared" si="6"/>
        <v> BRNO 26 </v>
      </c>
      <c r="B46" s="24" t="str">
        <f t="shared" si="7"/>
        <v>I</v>
      </c>
      <c r="C46" s="12">
        <f t="shared" si="8"/>
        <v>45200.46</v>
      </c>
      <c r="D46" s="10" t="str">
        <f t="shared" si="9"/>
        <v>vis</v>
      </c>
      <c r="E46" s="58">
        <f>VLOOKUP(C46,Active!C$21:E$973,3,FALSE)</f>
        <v>-12354.471978066747</v>
      </c>
      <c r="F46" s="24" t="s">
        <v>68</v>
      </c>
      <c r="G46" s="10" t="str">
        <f t="shared" si="10"/>
        <v>45200.460</v>
      </c>
      <c r="H46" s="12">
        <f t="shared" si="11"/>
        <v>1575</v>
      </c>
      <c r="I46" s="59" t="s">
        <v>138</v>
      </c>
      <c r="J46" s="60" t="s">
        <v>139</v>
      </c>
      <c r="K46" s="59">
        <v>1575</v>
      </c>
      <c r="L46" s="59" t="s">
        <v>140</v>
      </c>
      <c r="M46" s="60" t="s">
        <v>102</v>
      </c>
      <c r="N46" s="60"/>
      <c r="O46" s="61" t="s">
        <v>141</v>
      </c>
      <c r="P46" s="61" t="s">
        <v>122</v>
      </c>
    </row>
    <row r="47" spans="1:16" ht="12.75" customHeight="1" thickBot="1">
      <c r="A47" s="12" t="str">
        <f t="shared" si="6"/>
        <v> BRNO 26 </v>
      </c>
      <c r="B47" s="24" t="str">
        <f t="shared" si="7"/>
        <v>I</v>
      </c>
      <c r="C47" s="12">
        <f t="shared" si="8"/>
        <v>45200.464999999997</v>
      </c>
      <c r="D47" s="10" t="str">
        <f t="shared" si="9"/>
        <v>vis</v>
      </c>
      <c r="E47" s="58">
        <f>VLOOKUP(C47,Active!C$21:E$973,3,FALSE)</f>
        <v>-12354.465716500079</v>
      </c>
      <c r="F47" s="24" t="s">
        <v>68</v>
      </c>
      <c r="G47" s="10" t="str">
        <f t="shared" si="10"/>
        <v>45200.465</v>
      </c>
      <c r="H47" s="12">
        <f t="shared" si="11"/>
        <v>1575</v>
      </c>
      <c r="I47" s="59" t="s">
        <v>142</v>
      </c>
      <c r="J47" s="60" t="s">
        <v>143</v>
      </c>
      <c r="K47" s="59">
        <v>1575</v>
      </c>
      <c r="L47" s="59" t="s">
        <v>144</v>
      </c>
      <c r="M47" s="60" t="s">
        <v>102</v>
      </c>
      <c r="N47" s="60"/>
      <c r="O47" s="61" t="s">
        <v>145</v>
      </c>
      <c r="P47" s="61" t="s">
        <v>122</v>
      </c>
    </row>
    <row r="48" spans="1:16" ht="12.75" customHeight="1" thickBot="1">
      <c r="A48" s="12" t="str">
        <f t="shared" si="6"/>
        <v> BRNO 27 </v>
      </c>
      <c r="B48" s="24" t="str">
        <f t="shared" si="7"/>
        <v>I</v>
      </c>
      <c r="C48" s="12">
        <f t="shared" si="8"/>
        <v>46266.474000000002</v>
      </c>
      <c r="D48" s="10" t="str">
        <f t="shared" si="9"/>
        <v>vis</v>
      </c>
      <c r="E48" s="58">
        <f>VLOOKUP(C48,Active!C$21:E$973,3,FALSE)</f>
        <v>-11019.488431173328</v>
      </c>
      <c r="F48" s="24" t="s">
        <v>68</v>
      </c>
      <c r="G48" s="10" t="str">
        <f t="shared" si="10"/>
        <v>46266.474</v>
      </c>
      <c r="H48" s="12">
        <f t="shared" si="11"/>
        <v>2910</v>
      </c>
      <c r="I48" s="59" t="s">
        <v>146</v>
      </c>
      <c r="J48" s="60" t="s">
        <v>147</v>
      </c>
      <c r="K48" s="59">
        <v>2910</v>
      </c>
      <c r="L48" s="59" t="s">
        <v>144</v>
      </c>
      <c r="M48" s="60" t="s">
        <v>102</v>
      </c>
      <c r="N48" s="60"/>
      <c r="O48" s="61" t="s">
        <v>148</v>
      </c>
      <c r="P48" s="61" t="s">
        <v>149</v>
      </c>
    </row>
    <row r="49" spans="1:16" ht="12.75" customHeight="1" thickBot="1">
      <c r="A49" s="12" t="str">
        <f t="shared" si="6"/>
        <v> BRNO 27 </v>
      </c>
      <c r="B49" s="24" t="str">
        <f t="shared" si="7"/>
        <v>I</v>
      </c>
      <c r="C49" s="12">
        <f t="shared" si="8"/>
        <v>46266.476999999999</v>
      </c>
      <c r="D49" s="10" t="str">
        <f t="shared" si="9"/>
        <v>vis</v>
      </c>
      <c r="E49" s="58">
        <f>VLOOKUP(C49,Active!C$21:E$973,3,FALSE)</f>
        <v>-11019.484674233328</v>
      </c>
      <c r="F49" s="24" t="s">
        <v>68</v>
      </c>
      <c r="G49" s="10" t="str">
        <f t="shared" si="10"/>
        <v>46266.477</v>
      </c>
      <c r="H49" s="12">
        <f t="shared" si="11"/>
        <v>2910</v>
      </c>
      <c r="I49" s="59" t="s">
        <v>150</v>
      </c>
      <c r="J49" s="60" t="s">
        <v>151</v>
      </c>
      <c r="K49" s="59">
        <v>2910</v>
      </c>
      <c r="L49" s="59" t="s">
        <v>152</v>
      </c>
      <c r="M49" s="60" t="s">
        <v>102</v>
      </c>
      <c r="N49" s="60"/>
      <c r="O49" s="61" t="s">
        <v>137</v>
      </c>
      <c r="P49" s="61" t="s">
        <v>149</v>
      </c>
    </row>
    <row r="50" spans="1:16" ht="12.75" customHeight="1" thickBot="1">
      <c r="A50" s="12" t="str">
        <f t="shared" si="6"/>
        <v> BRNO 28 </v>
      </c>
      <c r="B50" s="24" t="str">
        <f t="shared" si="7"/>
        <v>I</v>
      </c>
      <c r="C50" s="12">
        <f t="shared" si="8"/>
        <v>46627.411999999997</v>
      </c>
      <c r="D50" s="10" t="str">
        <f t="shared" si="9"/>
        <v>vis</v>
      </c>
      <c r="E50" s="58">
        <f>VLOOKUP(C50,Active!C$21:E$973,3,FALSE)</f>
        <v>-10567.480960869365</v>
      </c>
      <c r="F50" s="24" t="s">
        <v>68</v>
      </c>
      <c r="G50" s="10" t="str">
        <f t="shared" si="10"/>
        <v>46627.412</v>
      </c>
      <c r="H50" s="12">
        <f t="shared" si="11"/>
        <v>3362</v>
      </c>
      <c r="I50" s="59" t="s">
        <v>153</v>
      </c>
      <c r="J50" s="60" t="s">
        <v>154</v>
      </c>
      <c r="K50" s="59">
        <v>3362</v>
      </c>
      <c r="L50" s="59" t="s">
        <v>155</v>
      </c>
      <c r="M50" s="60" t="s">
        <v>102</v>
      </c>
      <c r="N50" s="60"/>
      <c r="O50" s="61" t="s">
        <v>156</v>
      </c>
      <c r="P50" s="61" t="s">
        <v>157</v>
      </c>
    </row>
    <row r="51" spans="1:16" ht="12.75" customHeight="1" thickBot="1">
      <c r="A51" s="12" t="str">
        <f t="shared" si="6"/>
        <v> BRNO 30 </v>
      </c>
      <c r="B51" s="24" t="str">
        <f t="shared" si="7"/>
        <v>I</v>
      </c>
      <c r="C51" s="12">
        <f t="shared" si="8"/>
        <v>46627.423000000003</v>
      </c>
      <c r="D51" s="10" t="str">
        <f t="shared" si="9"/>
        <v>vis</v>
      </c>
      <c r="E51" s="58">
        <f>VLOOKUP(C51,Active!C$21:E$973,3,FALSE)</f>
        <v>-10567.46718542268</v>
      </c>
      <c r="F51" s="24" t="s">
        <v>68</v>
      </c>
      <c r="G51" s="10" t="str">
        <f t="shared" si="10"/>
        <v>46627.423</v>
      </c>
      <c r="H51" s="12">
        <f t="shared" si="11"/>
        <v>3362</v>
      </c>
      <c r="I51" s="59" t="s">
        <v>158</v>
      </c>
      <c r="J51" s="60" t="s">
        <v>159</v>
      </c>
      <c r="K51" s="59">
        <v>3362</v>
      </c>
      <c r="L51" s="59" t="s">
        <v>160</v>
      </c>
      <c r="M51" s="60" t="s">
        <v>102</v>
      </c>
      <c r="N51" s="60"/>
      <c r="O51" s="61" t="s">
        <v>161</v>
      </c>
      <c r="P51" s="61" t="s">
        <v>162</v>
      </c>
    </row>
    <row r="52" spans="1:16" ht="12.75" customHeight="1" thickBot="1">
      <c r="A52" s="12" t="str">
        <f t="shared" si="6"/>
        <v> BRNO 30 </v>
      </c>
      <c r="B52" s="24" t="str">
        <f t="shared" si="7"/>
        <v>I</v>
      </c>
      <c r="C52" s="12">
        <f t="shared" si="8"/>
        <v>47356.46</v>
      </c>
      <c r="D52" s="10" t="str">
        <f t="shared" si="9"/>
        <v>vis</v>
      </c>
      <c r="E52" s="58">
        <f>VLOOKUP(C52,Active!C$21:E$973,3,FALSE)</f>
        <v>-9654.4844290268611</v>
      </c>
      <c r="F52" s="24" t="s">
        <v>68</v>
      </c>
      <c r="G52" s="10" t="str">
        <f t="shared" si="10"/>
        <v>47356.460</v>
      </c>
      <c r="H52" s="12">
        <f t="shared" si="11"/>
        <v>4275</v>
      </c>
      <c r="I52" s="59" t="s">
        <v>163</v>
      </c>
      <c r="J52" s="60" t="s">
        <v>164</v>
      </c>
      <c r="K52" s="59">
        <v>4275</v>
      </c>
      <c r="L52" s="59" t="s">
        <v>165</v>
      </c>
      <c r="M52" s="60" t="s">
        <v>102</v>
      </c>
      <c r="N52" s="60"/>
      <c r="O52" s="61" t="s">
        <v>145</v>
      </c>
      <c r="P52" s="61" t="s">
        <v>162</v>
      </c>
    </row>
    <row r="53" spans="1:16" ht="12.75" customHeight="1" thickBot="1">
      <c r="A53" s="12" t="str">
        <f t="shared" si="6"/>
        <v> BRNO 30 </v>
      </c>
      <c r="B53" s="24" t="str">
        <f t="shared" si="7"/>
        <v>I</v>
      </c>
      <c r="C53" s="12">
        <f t="shared" si="8"/>
        <v>47669.478000000003</v>
      </c>
      <c r="D53" s="10" t="str">
        <f t="shared" si="9"/>
        <v>vis</v>
      </c>
      <c r="E53" s="58">
        <f>VLOOKUP(C53,Active!C$21:E$973,3,FALSE)</f>
        <v>-9262.487813708969</v>
      </c>
      <c r="F53" s="24" t="s">
        <v>68</v>
      </c>
      <c r="G53" s="10" t="str">
        <f t="shared" si="10"/>
        <v>47669.478</v>
      </c>
      <c r="H53" s="12">
        <f t="shared" si="11"/>
        <v>4667</v>
      </c>
      <c r="I53" s="59" t="s">
        <v>166</v>
      </c>
      <c r="J53" s="60" t="s">
        <v>167</v>
      </c>
      <c r="K53" s="59">
        <v>4667</v>
      </c>
      <c r="L53" s="59" t="s">
        <v>160</v>
      </c>
      <c r="M53" s="60" t="s">
        <v>102</v>
      </c>
      <c r="N53" s="60"/>
      <c r="O53" s="61" t="s">
        <v>168</v>
      </c>
      <c r="P53" s="61" t="s">
        <v>162</v>
      </c>
    </row>
    <row r="54" spans="1:16" ht="12.75" customHeight="1" thickBot="1">
      <c r="A54" s="12" t="str">
        <f t="shared" si="6"/>
        <v> BRNO 30 </v>
      </c>
      <c r="B54" s="24" t="str">
        <f t="shared" si="7"/>
        <v>I</v>
      </c>
      <c r="C54" s="12">
        <f t="shared" si="8"/>
        <v>47669.478000000003</v>
      </c>
      <c r="D54" s="10" t="str">
        <f t="shared" si="9"/>
        <v>vis</v>
      </c>
      <c r="E54" s="58">
        <f>VLOOKUP(C54,Active!C$21:E$973,3,FALSE)</f>
        <v>-9262.487813708969</v>
      </c>
      <c r="F54" s="24" t="s">
        <v>68</v>
      </c>
      <c r="G54" s="10" t="str">
        <f t="shared" si="10"/>
        <v>47669.478</v>
      </c>
      <c r="H54" s="12">
        <f t="shared" si="11"/>
        <v>4667</v>
      </c>
      <c r="I54" s="59" t="s">
        <v>166</v>
      </c>
      <c r="J54" s="60" t="s">
        <v>167</v>
      </c>
      <c r="K54" s="59">
        <v>4667</v>
      </c>
      <c r="L54" s="59" t="s">
        <v>160</v>
      </c>
      <c r="M54" s="60" t="s">
        <v>102</v>
      </c>
      <c r="N54" s="60"/>
      <c r="O54" s="61" t="s">
        <v>169</v>
      </c>
      <c r="P54" s="61" t="s">
        <v>162</v>
      </c>
    </row>
    <row r="55" spans="1:16" ht="12.75" customHeight="1" thickBot="1">
      <c r="A55" s="12" t="str">
        <f t="shared" si="6"/>
        <v> BRNO 30 </v>
      </c>
      <c r="B55" s="24" t="str">
        <f t="shared" si="7"/>
        <v>I</v>
      </c>
      <c r="C55" s="12">
        <f t="shared" si="8"/>
        <v>47669.478000000003</v>
      </c>
      <c r="D55" s="10" t="str">
        <f t="shared" si="9"/>
        <v>vis</v>
      </c>
      <c r="E55" s="58">
        <f>VLOOKUP(C55,Active!C$21:E$973,3,FALSE)</f>
        <v>-9262.487813708969</v>
      </c>
      <c r="F55" s="24" t="s">
        <v>68</v>
      </c>
      <c r="G55" s="10" t="str">
        <f t="shared" si="10"/>
        <v>47669.478</v>
      </c>
      <c r="H55" s="12">
        <f t="shared" si="11"/>
        <v>4667</v>
      </c>
      <c r="I55" s="59" t="s">
        <v>166</v>
      </c>
      <c r="J55" s="60" t="s">
        <v>167</v>
      </c>
      <c r="K55" s="59">
        <v>4667</v>
      </c>
      <c r="L55" s="59" t="s">
        <v>160</v>
      </c>
      <c r="M55" s="60" t="s">
        <v>102</v>
      </c>
      <c r="N55" s="60"/>
      <c r="O55" s="61" t="s">
        <v>170</v>
      </c>
      <c r="P55" s="61" t="s">
        <v>162</v>
      </c>
    </row>
    <row r="56" spans="1:16" ht="12.75" customHeight="1" thickBot="1">
      <c r="A56" s="12" t="str">
        <f t="shared" si="6"/>
        <v> BRNO 31 </v>
      </c>
      <c r="B56" s="24" t="str">
        <f t="shared" si="7"/>
        <v>II</v>
      </c>
      <c r="C56" s="12">
        <f t="shared" si="8"/>
        <v>49120.379000000001</v>
      </c>
      <c r="D56" s="10" t="str">
        <f t="shared" si="9"/>
        <v>vis</v>
      </c>
      <c r="E56" s="58">
        <f>VLOOKUP(C56,Active!C$21:E$973,3,FALSE)</f>
        <v>-7445.5051444652236</v>
      </c>
      <c r="F56" s="24" t="s">
        <v>68</v>
      </c>
      <c r="G56" s="10" t="str">
        <f t="shared" si="10"/>
        <v>49120.379</v>
      </c>
      <c r="H56" s="12">
        <f t="shared" si="11"/>
        <v>6484.5</v>
      </c>
      <c r="I56" s="59" t="s">
        <v>171</v>
      </c>
      <c r="J56" s="60" t="s">
        <v>172</v>
      </c>
      <c r="K56" s="59">
        <v>6484.5</v>
      </c>
      <c r="L56" s="59" t="s">
        <v>173</v>
      </c>
      <c r="M56" s="60" t="s">
        <v>102</v>
      </c>
      <c r="N56" s="60"/>
      <c r="O56" s="61" t="s">
        <v>174</v>
      </c>
      <c r="P56" s="61" t="s">
        <v>175</v>
      </c>
    </row>
    <row r="57" spans="1:16" ht="12.75" customHeight="1" thickBot="1">
      <c r="A57" s="12" t="str">
        <f t="shared" si="6"/>
        <v> BRNO 32 </v>
      </c>
      <c r="B57" s="24" t="str">
        <f t="shared" si="7"/>
        <v>II</v>
      </c>
      <c r="C57" s="12">
        <f t="shared" si="8"/>
        <v>49861.426399999997</v>
      </c>
      <c r="D57" s="10" t="str">
        <f t="shared" si="9"/>
        <v>vis</v>
      </c>
      <c r="E57" s="58">
        <f>VLOOKUP(C57,Active!C$21:E$973,3,FALSE)</f>
        <v>-6517.4816039975194</v>
      </c>
      <c r="F57" s="24" t="s">
        <v>68</v>
      </c>
      <c r="G57" s="10" t="str">
        <f t="shared" si="10"/>
        <v>49861.4264</v>
      </c>
      <c r="H57" s="12">
        <f t="shared" si="11"/>
        <v>7412.5</v>
      </c>
      <c r="I57" s="59" t="s">
        <v>176</v>
      </c>
      <c r="J57" s="60" t="s">
        <v>177</v>
      </c>
      <c r="K57" s="59">
        <v>7412.5</v>
      </c>
      <c r="L57" s="59" t="s">
        <v>178</v>
      </c>
      <c r="M57" s="60" t="s">
        <v>102</v>
      </c>
      <c r="N57" s="60"/>
      <c r="O57" s="61" t="s">
        <v>179</v>
      </c>
      <c r="P57" s="61" t="s">
        <v>180</v>
      </c>
    </row>
    <row r="58" spans="1:16" ht="12.75" customHeight="1" thickBot="1">
      <c r="A58" s="12" t="str">
        <f t="shared" si="6"/>
        <v> BRNO 32 </v>
      </c>
      <c r="B58" s="24" t="str">
        <f t="shared" si="7"/>
        <v>II</v>
      </c>
      <c r="C58" s="12">
        <f t="shared" si="8"/>
        <v>50241.4948</v>
      </c>
      <c r="D58" s="10" t="str">
        <f t="shared" si="9"/>
        <v>vis</v>
      </c>
      <c r="E58" s="58">
        <f>VLOOKUP(C58,Active!C$21:E$973,3,FALSE)</f>
        <v>-6041.5168786804879</v>
      </c>
      <c r="F58" s="24" t="s">
        <v>68</v>
      </c>
      <c r="G58" s="10" t="str">
        <f t="shared" si="10"/>
        <v>50241.4948</v>
      </c>
      <c r="H58" s="12">
        <f t="shared" si="11"/>
        <v>7888.5</v>
      </c>
      <c r="I58" s="59" t="s">
        <v>188</v>
      </c>
      <c r="J58" s="60" t="s">
        <v>189</v>
      </c>
      <c r="K58" s="59">
        <v>7888.5</v>
      </c>
      <c r="L58" s="59" t="s">
        <v>190</v>
      </c>
      <c r="M58" s="60" t="s">
        <v>102</v>
      </c>
      <c r="N58" s="60"/>
      <c r="O58" s="61" t="s">
        <v>191</v>
      </c>
      <c r="P58" s="61" t="s">
        <v>180</v>
      </c>
    </row>
    <row r="59" spans="1:16" ht="12.75" customHeight="1" thickBot="1">
      <c r="A59" s="12" t="str">
        <f t="shared" si="6"/>
        <v> BBS 125 </v>
      </c>
      <c r="B59" s="24" t="str">
        <f t="shared" si="7"/>
        <v>II</v>
      </c>
      <c r="C59" s="12">
        <f t="shared" si="8"/>
        <v>52084.496200000001</v>
      </c>
      <c r="D59" s="10" t="str">
        <f t="shared" si="9"/>
        <v>vis</v>
      </c>
      <c r="E59" s="58">
        <f>VLOOKUP(C59,Active!C$21:E$973,3,FALSE)</f>
        <v>-3733.5016500798001</v>
      </c>
      <c r="F59" s="24" t="s">
        <v>68</v>
      </c>
      <c r="G59" s="10" t="str">
        <f t="shared" si="10"/>
        <v>52084.4962</v>
      </c>
      <c r="H59" s="12">
        <f t="shared" si="11"/>
        <v>10196.5</v>
      </c>
      <c r="I59" s="59" t="s">
        <v>192</v>
      </c>
      <c r="J59" s="60" t="s">
        <v>193</v>
      </c>
      <c r="K59" s="59">
        <v>10196.5</v>
      </c>
      <c r="L59" s="59" t="s">
        <v>194</v>
      </c>
      <c r="M59" s="60" t="s">
        <v>184</v>
      </c>
      <c r="N59" s="60" t="s">
        <v>185</v>
      </c>
      <c r="O59" s="61" t="s">
        <v>195</v>
      </c>
      <c r="P59" s="61" t="s">
        <v>196</v>
      </c>
    </row>
    <row r="60" spans="1:16" ht="12.75" customHeight="1" thickBot="1">
      <c r="A60" s="12" t="str">
        <f t="shared" si="6"/>
        <v> BBS 126 </v>
      </c>
      <c r="B60" s="24" t="str">
        <f t="shared" si="7"/>
        <v>I</v>
      </c>
      <c r="C60" s="12">
        <f t="shared" si="8"/>
        <v>52086.502</v>
      </c>
      <c r="D60" s="10" t="str">
        <f t="shared" si="9"/>
        <v>vis</v>
      </c>
      <c r="E60" s="58">
        <f>VLOOKUP(C60,Active!C$21:E$973,3,FALSE)</f>
        <v>-3730.9897599935935</v>
      </c>
      <c r="F60" s="24" t="s">
        <v>68</v>
      </c>
      <c r="G60" s="10" t="str">
        <f t="shared" si="10"/>
        <v>52086.502</v>
      </c>
      <c r="H60" s="12">
        <f t="shared" si="11"/>
        <v>10199</v>
      </c>
      <c r="I60" s="59" t="s">
        <v>197</v>
      </c>
      <c r="J60" s="60" t="s">
        <v>198</v>
      </c>
      <c r="K60" s="59">
        <v>10199</v>
      </c>
      <c r="L60" s="59" t="s">
        <v>199</v>
      </c>
      <c r="M60" s="60" t="s">
        <v>184</v>
      </c>
      <c r="N60" s="60" t="s">
        <v>185</v>
      </c>
      <c r="O60" s="61" t="s">
        <v>200</v>
      </c>
      <c r="P60" s="61" t="s">
        <v>201</v>
      </c>
    </row>
    <row r="61" spans="1:16" ht="12.75" customHeight="1" thickBot="1">
      <c r="A61" s="12" t="str">
        <f t="shared" si="6"/>
        <v>OEJV 0107 </v>
      </c>
      <c r="B61" s="24" t="str">
        <f t="shared" si="7"/>
        <v>II</v>
      </c>
      <c r="C61" s="12">
        <f t="shared" si="8"/>
        <v>53868.393600000003</v>
      </c>
      <c r="D61" s="10" t="str">
        <f t="shared" si="9"/>
        <v>vis</v>
      </c>
      <c r="E61" s="58">
        <f>VLOOKUP(C61,Active!C$21:E$973,3,FALSE)</f>
        <v>-1499.5031487975041</v>
      </c>
      <c r="F61" s="24" t="s">
        <v>68</v>
      </c>
      <c r="G61" s="10" t="str">
        <f t="shared" si="10"/>
        <v>53868.3936</v>
      </c>
      <c r="H61" s="12">
        <f t="shared" si="11"/>
        <v>12430.5</v>
      </c>
      <c r="I61" s="59" t="s">
        <v>219</v>
      </c>
      <c r="J61" s="60" t="s">
        <v>220</v>
      </c>
      <c r="K61" s="59" t="s">
        <v>221</v>
      </c>
      <c r="L61" s="59" t="s">
        <v>222</v>
      </c>
      <c r="M61" s="60" t="s">
        <v>205</v>
      </c>
      <c r="N61" s="60" t="s">
        <v>223</v>
      </c>
      <c r="O61" s="61" t="s">
        <v>224</v>
      </c>
      <c r="P61" s="62" t="s">
        <v>225</v>
      </c>
    </row>
    <row r="62" spans="1:16" ht="12.75" customHeight="1" thickBot="1">
      <c r="A62" s="12" t="str">
        <f t="shared" si="6"/>
        <v>BAVM 203 </v>
      </c>
      <c r="B62" s="24" t="str">
        <f t="shared" si="7"/>
        <v>II</v>
      </c>
      <c r="C62" s="12">
        <f t="shared" si="8"/>
        <v>54172.632400000002</v>
      </c>
      <c r="D62" s="10" t="str">
        <f t="shared" si="9"/>
        <v>vis</v>
      </c>
      <c r="E62" s="58">
        <f>VLOOKUP(C62,Active!C$21:E$973,3,FALSE)</f>
        <v>-1118.5008427052805</v>
      </c>
      <c r="F62" s="24" t="s">
        <v>68</v>
      </c>
      <c r="G62" s="10" t="str">
        <f t="shared" si="10"/>
        <v>54172.6324</v>
      </c>
      <c r="H62" s="12">
        <f t="shared" si="11"/>
        <v>12811.5</v>
      </c>
      <c r="I62" s="59" t="s">
        <v>226</v>
      </c>
      <c r="J62" s="60" t="s">
        <v>227</v>
      </c>
      <c r="K62" s="59" t="s">
        <v>228</v>
      </c>
      <c r="L62" s="59" t="s">
        <v>229</v>
      </c>
      <c r="M62" s="60" t="s">
        <v>205</v>
      </c>
      <c r="N62" s="60" t="s">
        <v>206</v>
      </c>
      <c r="O62" s="61" t="s">
        <v>230</v>
      </c>
      <c r="P62" s="62" t="s">
        <v>231</v>
      </c>
    </row>
    <row r="63" spans="1:16" ht="12.75" customHeight="1" thickBot="1">
      <c r="A63" s="12" t="str">
        <f t="shared" si="6"/>
        <v>OEJV 0137 </v>
      </c>
      <c r="B63" s="24" t="str">
        <f t="shared" si="7"/>
        <v>II</v>
      </c>
      <c r="C63" s="12">
        <f t="shared" si="8"/>
        <v>55029.448400000001</v>
      </c>
      <c r="D63" s="10" t="str">
        <f t="shared" si="9"/>
        <v>vis</v>
      </c>
      <c r="E63" s="58">
        <f>VLOOKUP(C63,Active!C$21:E$973,3,FALSE)</f>
        <v>-45.498740748807236</v>
      </c>
      <c r="F63" s="24" t="s">
        <v>68</v>
      </c>
      <c r="G63" s="10" t="str">
        <f t="shared" si="10"/>
        <v>55029.4484</v>
      </c>
      <c r="H63" s="12">
        <f t="shared" si="11"/>
        <v>13884.5</v>
      </c>
      <c r="I63" s="59" t="s">
        <v>235</v>
      </c>
      <c r="J63" s="60" t="s">
        <v>236</v>
      </c>
      <c r="K63" s="59" t="s">
        <v>237</v>
      </c>
      <c r="L63" s="59" t="s">
        <v>238</v>
      </c>
      <c r="M63" s="60" t="s">
        <v>205</v>
      </c>
      <c r="N63" s="60" t="s">
        <v>223</v>
      </c>
      <c r="O63" s="61" t="s">
        <v>224</v>
      </c>
      <c r="P63" s="62" t="s">
        <v>239</v>
      </c>
    </row>
    <row r="64" spans="1:16">
      <c r="B64" s="24"/>
      <c r="E64" s="58"/>
      <c r="F64" s="24"/>
    </row>
    <row r="65" spans="2:6">
      <c r="B65" s="24"/>
      <c r="E65" s="58"/>
      <c r="F65" s="24"/>
    </row>
    <row r="66" spans="2:6">
      <c r="B66" s="24"/>
      <c r="E66" s="58"/>
      <c r="F66" s="24"/>
    </row>
    <row r="67" spans="2:6">
      <c r="B67" s="24"/>
      <c r="E67" s="58"/>
      <c r="F67" s="24"/>
    </row>
    <row r="68" spans="2:6">
      <c r="B68" s="24"/>
      <c r="E68" s="58"/>
      <c r="F68" s="24"/>
    </row>
    <row r="69" spans="2:6">
      <c r="B69" s="24"/>
      <c r="E69" s="58"/>
      <c r="F69" s="24"/>
    </row>
    <row r="70" spans="2:6">
      <c r="B70" s="24"/>
      <c r="E70" s="58"/>
      <c r="F70" s="24"/>
    </row>
    <row r="71" spans="2:6">
      <c r="B71" s="24"/>
      <c r="E71" s="58"/>
      <c r="F71" s="24"/>
    </row>
    <row r="72" spans="2:6">
      <c r="B72" s="24"/>
      <c r="E72" s="58"/>
      <c r="F72" s="24"/>
    </row>
    <row r="73" spans="2:6">
      <c r="B73" s="24"/>
      <c r="E73" s="58"/>
      <c r="F73" s="24"/>
    </row>
    <row r="74" spans="2:6">
      <c r="B74" s="24"/>
      <c r="E74" s="58"/>
      <c r="F74" s="24"/>
    </row>
    <row r="75" spans="2:6">
      <c r="B75" s="24"/>
      <c r="E75" s="58"/>
      <c r="F75" s="24"/>
    </row>
    <row r="76" spans="2:6">
      <c r="B76" s="24"/>
      <c r="E76" s="58"/>
      <c r="F76" s="24"/>
    </row>
    <row r="77" spans="2:6">
      <c r="B77" s="24"/>
      <c r="E77" s="58"/>
      <c r="F77" s="24"/>
    </row>
    <row r="78" spans="2:6">
      <c r="B78" s="24"/>
      <c r="E78" s="58"/>
      <c r="F78" s="24"/>
    </row>
    <row r="79" spans="2:6">
      <c r="B79" s="24"/>
      <c r="E79" s="58"/>
      <c r="F79" s="24"/>
    </row>
    <row r="80" spans="2:6">
      <c r="B80" s="24"/>
      <c r="E80" s="58"/>
      <c r="F80" s="24"/>
    </row>
    <row r="81" spans="2:6">
      <c r="B81" s="24"/>
      <c r="E81" s="58"/>
      <c r="F81" s="24"/>
    </row>
    <row r="82" spans="2:6">
      <c r="B82" s="24"/>
      <c r="E82" s="58"/>
      <c r="F82" s="24"/>
    </row>
    <row r="83" spans="2:6">
      <c r="B83" s="24"/>
      <c r="E83" s="58"/>
      <c r="F83" s="24"/>
    </row>
    <row r="84" spans="2:6">
      <c r="B84" s="24"/>
      <c r="E84" s="58"/>
      <c r="F84" s="24"/>
    </row>
    <row r="85" spans="2:6">
      <c r="B85" s="24"/>
      <c r="E85" s="58"/>
      <c r="F85" s="24"/>
    </row>
    <row r="86" spans="2:6">
      <c r="B86" s="24"/>
      <c r="E86" s="58"/>
      <c r="F86" s="24"/>
    </row>
    <row r="87" spans="2:6">
      <c r="B87" s="24"/>
      <c r="E87" s="58"/>
      <c r="F87" s="24"/>
    </row>
    <row r="88" spans="2:6">
      <c r="B88" s="24"/>
      <c r="F88" s="24"/>
    </row>
    <row r="89" spans="2:6">
      <c r="B89" s="24"/>
      <c r="F89" s="24"/>
    </row>
    <row r="90" spans="2:6">
      <c r="B90" s="24"/>
      <c r="F90" s="24"/>
    </row>
    <row r="91" spans="2:6">
      <c r="B91" s="24"/>
      <c r="F91" s="24"/>
    </row>
    <row r="92" spans="2:6">
      <c r="B92" s="24"/>
      <c r="F92" s="24"/>
    </row>
    <row r="93" spans="2:6">
      <c r="B93" s="24"/>
      <c r="F93" s="24"/>
    </row>
    <row r="94" spans="2:6">
      <c r="B94" s="24"/>
      <c r="F94" s="24"/>
    </row>
    <row r="95" spans="2:6">
      <c r="B95" s="24"/>
      <c r="F95" s="24"/>
    </row>
    <row r="96" spans="2:6">
      <c r="B96" s="24"/>
      <c r="F96" s="24"/>
    </row>
    <row r="97" spans="2:6">
      <c r="B97" s="24"/>
      <c r="F97" s="24"/>
    </row>
    <row r="98" spans="2:6">
      <c r="B98" s="24"/>
      <c r="F98" s="24"/>
    </row>
    <row r="99" spans="2:6">
      <c r="B99" s="24"/>
      <c r="F99" s="24"/>
    </row>
    <row r="100" spans="2:6">
      <c r="B100" s="24"/>
      <c r="F100" s="24"/>
    </row>
    <row r="101" spans="2:6">
      <c r="B101" s="24"/>
      <c r="F101" s="24"/>
    </row>
    <row r="102" spans="2:6">
      <c r="B102" s="24"/>
      <c r="F102" s="24"/>
    </row>
    <row r="103" spans="2:6">
      <c r="B103" s="24"/>
      <c r="F103" s="24"/>
    </row>
    <row r="104" spans="2:6">
      <c r="B104" s="24"/>
      <c r="F104" s="24"/>
    </row>
    <row r="105" spans="2:6">
      <c r="B105" s="24"/>
      <c r="F105" s="24"/>
    </row>
    <row r="106" spans="2:6">
      <c r="B106" s="24"/>
      <c r="F106" s="24"/>
    </row>
    <row r="107" spans="2:6">
      <c r="B107" s="24"/>
      <c r="F107" s="24"/>
    </row>
    <row r="108" spans="2:6">
      <c r="B108" s="24"/>
      <c r="F108" s="24"/>
    </row>
    <row r="109" spans="2:6">
      <c r="B109" s="24"/>
      <c r="F109" s="24"/>
    </row>
    <row r="110" spans="2:6">
      <c r="B110" s="24"/>
      <c r="F110" s="24"/>
    </row>
    <row r="111" spans="2:6">
      <c r="B111" s="24"/>
      <c r="F111" s="24"/>
    </row>
    <row r="112" spans="2:6">
      <c r="B112" s="24"/>
      <c r="F112" s="24"/>
    </row>
    <row r="113" spans="2:6">
      <c r="B113" s="24"/>
      <c r="F113" s="24"/>
    </row>
    <row r="114" spans="2:6">
      <c r="B114" s="24"/>
      <c r="F114" s="24"/>
    </row>
    <row r="115" spans="2:6">
      <c r="B115" s="24"/>
      <c r="F115" s="24"/>
    </row>
    <row r="116" spans="2:6">
      <c r="B116" s="24"/>
      <c r="F116" s="24"/>
    </row>
    <row r="117" spans="2:6">
      <c r="B117" s="24"/>
      <c r="F117" s="24"/>
    </row>
    <row r="118" spans="2:6">
      <c r="B118" s="24"/>
      <c r="F118" s="24"/>
    </row>
    <row r="119" spans="2:6">
      <c r="B119" s="24"/>
      <c r="F119" s="24"/>
    </row>
    <row r="120" spans="2:6">
      <c r="B120" s="24"/>
      <c r="F120" s="24"/>
    </row>
    <row r="121" spans="2:6">
      <c r="B121" s="24"/>
      <c r="F121" s="24"/>
    </row>
    <row r="122" spans="2:6">
      <c r="B122" s="24"/>
      <c r="F122" s="24"/>
    </row>
    <row r="123" spans="2:6">
      <c r="B123" s="24"/>
      <c r="F123" s="24"/>
    </row>
    <row r="124" spans="2:6">
      <c r="B124" s="24"/>
      <c r="F124" s="24"/>
    </row>
    <row r="125" spans="2:6">
      <c r="B125" s="24"/>
      <c r="F125" s="24"/>
    </row>
    <row r="126" spans="2:6">
      <c r="B126" s="24"/>
      <c r="F126" s="24"/>
    </row>
    <row r="127" spans="2:6">
      <c r="B127" s="24"/>
      <c r="F127" s="24"/>
    </row>
    <row r="128" spans="2:6">
      <c r="B128" s="24"/>
      <c r="F128" s="24"/>
    </row>
    <row r="129" spans="2:6">
      <c r="B129" s="24"/>
      <c r="F129" s="24"/>
    </row>
    <row r="130" spans="2:6">
      <c r="B130" s="24"/>
      <c r="F130" s="24"/>
    </row>
    <row r="131" spans="2:6">
      <c r="B131" s="24"/>
      <c r="F131" s="24"/>
    </row>
    <row r="132" spans="2:6">
      <c r="B132" s="24"/>
      <c r="F132" s="24"/>
    </row>
    <row r="133" spans="2:6">
      <c r="B133" s="24"/>
      <c r="F133" s="24"/>
    </row>
    <row r="134" spans="2:6">
      <c r="B134" s="24"/>
      <c r="F134" s="24"/>
    </row>
    <row r="135" spans="2:6">
      <c r="B135" s="24"/>
      <c r="F135" s="24"/>
    </row>
    <row r="136" spans="2:6">
      <c r="B136" s="24"/>
      <c r="F136" s="24"/>
    </row>
    <row r="137" spans="2:6">
      <c r="B137" s="24"/>
      <c r="F137" s="24"/>
    </row>
    <row r="138" spans="2:6">
      <c r="B138" s="24"/>
      <c r="F138" s="24"/>
    </row>
    <row r="139" spans="2:6">
      <c r="B139" s="24"/>
      <c r="F139" s="24"/>
    </row>
    <row r="140" spans="2:6">
      <c r="B140" s="24"/>
      <c r="F140" s="24"/>
    </row>
    <row r="141" spans="2:6">
      <c r="B141" s="24"/>
      <c r="F141" s="24"/>
    </row>
    <row r="142" spans="2:6">
      <c r="B142" s="24"/>
      <c r="F142" s="24"/>
    </row>
    <row r="143" spans="2:6">
      <c r="B143" s="24"/>
      <c r="F143" s="24"/>
    </row>
    <row r="144" spans="2:6">
      <c r="B144" s="24"/>
      <c r="F144" s="24"/>
    </row>
    <row r="145" spans="2:6">
      <c r="B145" s="24"/>
      <c r="F145" s="24"/>
    </row>
    <row r="146" spans="2:6">
      <c r="B146" s="24"/>
      <c r="F146" s="24"/>
    </row>
    <row r="147" spans="2:6">
      <c r="B147" s="24"/>
      <c r="F147" s="24"/>
    </row>
    <row r="148" spans="2:6">
      <c r="B148" s="24"/>
      <c r="F148" s="24"/>
    </row>
    <row r="149" spans="2:6">
      <c r="B149" s="24"/>
      <c r="F149" s="24"/>
    </row>
    <row r="150" spans="2:6">
      <c r="B150" s="24"/>
      <c r="F150" s="24"/>
    </row>
    <row r="151" spans="2:6">
      <c r="B151" s="24"/>
      <c r="F151" s="24"/>
    </row>
    <row r="152" spans="2:6">
      <c r="B152" s="24"/>
      <c r="F152" s="24"/>
    </row>
    <row r="153" spans="2:6">
      <c r="B153" s="24"/>
      <c r="F153" s="24"/>
    </row>
    <row r="154" spans="2:6">
      <c r="B154" s="24"/>
      <c r="F154" s="24"/>
    </row>
    <row r="155" spans="2:6">
      <c r="B155" s="24"/>
      <c r="F155" s="24"/>
    </row>
    <row r="156" spans="2:6">
      <c r="B156" s="24"/>
      <c r="F156" s="24"/>
    </row>
    <row r="157" spans="2:6">
      <c r="B157" s="24"/>
      <c r="F157" s="24"/>
    </row>
    <row r="158" spans="2:6">
      <c r="B158" s="24"/>
      <c r="F158" s="24"/>
    </row>
    <row r="159" spans="2:6">
      <c r="B159" s="24"/>
      <c r="F159" s="24"/>
    </row>
    <row r="160" spans="2:6">
      <c r="B160" s="24"/>
      <c r="F160" s="24"/>
    </row>
    <row r="161" spans="2:6">
      <c r="B161" s="24"/>
      <c r="F161" s="24"/>
    </row>
    <row r="162" spans="2:6">
      <c r="B162" s="24"/>
      <c r="F162" s="24"/>
    </row>
    <row r="163" spans="2:6">
      <c r="B163" s="24"/>
      <c r="F163" s="24"/>
    </row>
    <row r="164" spans="2:6">
      <c r="B164" s="24"/>
      <c r="F164" s="24"/>
    </row>
    <row r="165" spans="2:6">
      <c r="B165" s="24"/>
      <c r="F165" s="24"/>
    </row>
    <row r="166" spans="2:6">
      <c r="B166" s="24"/>
      <c r="F166" s="24"/>
    </row>
    <row r="167" spans="2:6">
      <c r="B167" s="24"/>
      <c r="F167" s="24"/>
    </row>
    <row r="168" spans="2:6">
      <c r="B168" s="24"/>
      <c r="F168" s="24"/>
    </row>
    <row r="169" spans="2:6">
      <c r="B169" s="24"/>
      <c r="F169" s="24"/>
    </row>
    <row r="170" spans="2:6">
      <c r="B170" s="24"/>
      <c r="F170" s="24"/>
    </row>
    <row r="171" spans="2:6">
      <c r="B171" s="24"/>
      <c r="F171" s="24"/>
    </row>
    <row r="172" spans="2:6">
      <c r="B172" s="24"/>
      <c r="F172" s="24"/>
    </row>
    <row r="173" spans="2:6">
      <c r="B173" s="24"/>
      <c r="F173" s="24"/>
    </row>
    <row r="174" spans="2:6">
      <c r="B174" s="24"/>
      <c r="F174" s="24"/>
    </row>
    <row r="175" spans="2:6">
      <c r="B175" s="24"/>
      <c r="F175" s="24"/>
    </row>
    <row r="176" spans="2:6">
      <c r="B176" s="24"/>
      <c r="F176" s="24"/>
    </row>
    <row r="177" spans="2:6">
      <c r="B177" s="24"/>
      <c r="F177" s="24"/>
    </row>
    <row r="178" spans="2:6">
      <c r="B178" s="24"/>
      <c r="F178" s="24"/>
    </row>
    <row r="179" spans="2:6">
      <c r="B179" s="24"/>
      <c r="F179" s="24"/>
    </row>
    <row r="180" spans="2:6">
      <c r="B180" s="24"/>
      <c r="F180" s="24"/>
    </row>
    <row r="181" spans="2:6">
      <c r="B181" s="24"/>
      <c r="F181" s="24"/>
    </row>
    <row r="182" spans="2:6">
      <c r="B182" s="24"/>
      <c r="F182" s="24"/>
    </row>
    <row r="183" spans="2:6">
      <c r="B183" s="24"/>
      <c r="F183" s="24"/>
    </row>
    <row r="184" spans="2:6">
      <c r="B184" s="24"/>
      <c r="F184" s="24"/>
    </row>
    <row r="185" spans="2:6">
      <c r="B185" s="24"/>
      <c r="F185" s="24"/>
    </row>
    <row r="186" spans="2:6">
      <c r="B186" s="24"/>
      <c r="F186" s="24"/>
    </row>
    <row r="187" spans="2:6">
      <c r="B187" s="24"/>
      <c r="F187" s="24"/>
    </row>
    <row r="188" spans="2:6">
      <c r="B188" s="24"/>
      <c r="F188" s="24"/>
    </row>
    <row r="189" spans="2:6">
      <c r="B189" s="24"/>
      <c r="F189" s="24"/>
    </row>
    <row r="190" spans="2:6">
      <c r="B190" s="24"/>
      <c r="F190" s="24"/>
    </row>
    <row r="191" spans="2:6">
      <c r="B191" s="24"/>
      <c r="F191" s="24"/>
    </row>
    <row r="192" spans="2:6">
      <c r="B192" s="24"/>
      <c r="F192" s="24"/>
    </row>
    <row r="193" spans="2:6">
      <c r="B193" s="24"/>
      <c r="F193" s="24"/>
    </row>
    <row r="194" spans="2:6">
      <c r="B194" s="24"/>
      <c r="F194" s="24"/>
    </row>
    <row r="195" spans="2:6">
      <c r="B195" s="24"/>
      <c r="F195" s="24"/>
    </row>
    <row r="196" spans="2:6">
      <c r="B196" s="24"/>
      <c r="F196" s="24"/>
    </row>
    <row r="197" spans="2:6">
      <c r="B197" s="24"/>
      <c r="F197" s="24"/>
    </row>
    <row r="198" spans="2:6">
      <c r="B198" s="24"/>
      <c r="F198" s="24"/>
    </row>
    <row r="199" spans="2:6">
      <c r="B199" s="24"/>
      <c r="F199" s="24"/>
    </row>
    <row r="200" spans="2:6">
      <c r="B200" s="24"/>
      <c r="F200" s="24"/>
    </row>
    <row r="201" spans="2:6">
      <c r="B201" s="24"/>
      <c r="F201" s="24"/>
    </row>
    <row r="202" spans="2:6">
      <c r="B202" s="24"/>
      <c r="F202" s="24"/>
    </row>
    <row r="203" spans="2:6">
      <c r="B203" s="24"/>
      <c r="F203" s="24"/>
    </row>
    <row r="204" spans="2:6">
      <c r="B204" s="24"/>
      <c r="F204" s="24"/>
    </row>
    <row r="205" spans="2:6">
      <c r="B205" s="24"/>
      <c r="F205" s="24"/>
    </row>
    <row r="206" spans="2:6">
      <c r="B206" s="24"/>
      <c r="F206" s="24"/>
    </row>
    <row r="207" spans="2:6">
      <c r="B207" s="24"/>
      <c r="F207" s="24"/>
    </row>
    <row r="208" spans="2:6">
      <c r="B208" s="24"/>
      <c r="F208" s="24"/>
    </row>
    <row r="209" spans="2:6">
      <c r="B209" s="24"/>
      <c r="F209" s="24"/>
    </row>
    <row r="210" spans="2:6">
      <c r="B210" s="24"/>
      <c r="F210" s="24"/>
    </row>
    <row r="211" spans="2:6">
      <c r="B211" s="24"/>
      <c r="F211" s="24"/>
    </row>
    <row r="212" spans="2:6">
      <c r="B212" s="24"/>
      <c r="F212" s="24"/>
    </row>
    <row r="213" spans="2:6">
      <c r="B213" s="24"/>
      <c r="F213" s="24"/>
    </row>
    <row r="214" spans="2:6">
      <c r="B214" s="24"/>
      <c r="F214" s="24"/>
    </row>
    <row r="215" spans="2:6">
      <c r="B215" s="24"/>
      <c r="F215" s="24"/>
    </row>
    <row r="216" spans="2:6">
      <c r="B216" s="24"/>
      <c r="F216" s="24"/>
    </row>
    <row r="217" spans="2:6">
      <c r="B217" s="24"/>
      <c r="F217" s="24"/>
    </row>
    <row r="218" spans="2:6">
      <c r="B218" s="24"/>
      <c r="F218" s="24"/>
    </row>
    <row r="219" spans="2:6">
      <c r="B219" s="24"/>
      <c r="F219" s="24"/>
    </row>
    <row r="220" spans="2:6">
      <c r="B220" s="24"/>
      <c r="F220" s="24"/>
    </row>
    <row r="221" spans="2:6">
      <c r="B221" s="24"/>
      <c r="F221" s="24"/>
    </row>
    <row r="222" spans="2:6">
      <c r="B222" s="24"/>
      <c r="F222" s="24"/>
    </row>
    <row r="223" spans="2:6">
      <c r="B223" s="24"/>
      <c r="F223" s="24"/>
    </row>
    <row r="224" spans="2:6">
      <c r="B224" s="24"/>
      <c r="F224" s="24"/>
    </row>
    <row r="225" spans="2:6">
      <c r="B225" s="24"/>
      <c r="F225" s="24"/>
    </row>
    <row r="226" spans="2:6">
      <c r="B226" s="24"/>
      <c r="F226" s="24"/>
    </row>
    <row r="227" spans="2:6">
      <c r="B227" s="24"/>
      <c r="F227" s="24"/>
    </row>
    <row r="228" spans="2:6">
      <c r="B228" s="24"/>
      <c r="F228" s="24"/>
    </row>
    <row r="229" spans="2:6">
      <c r="B229" s="24"/>
      <c r="F229" s="24"/>
    </row>
    <row r="230" spans="2:6">
      <c r="B230" s="24"/>
      <c r="F230" s="24"/>
    </row>
    <row r="231" spans="2:6">
      <c r="B231" s="24"/>
      <c r="F231" s="24"/>
    </row>
    <row r="232" spans="2:6">
      <c r="B232" s="24"/>
      <c r="F232" s="24"/>
    </row>
    <row r="233" spans="2:6">
      <c r="B233" s="24"/>
      <c r="F233" s="24"/>
    </row>
    <row r="234" spans="2:6">
      <c r="B234" s="24"/>
      <c r="F234" s="24"/>
    </row>
    <row r="235" spans="2:6">
      <c r="B235" s="24"/>
      <c r="F235" s="24"/>
    </row>
    <row r="236" spans="2:6">
      <c r="B236" s="24"/>
      <c r="F236" s="24"/>
    </row>
    <row r="237" spans="2:6">
      <c r="B237" s="24"/>
      <c r="F237" s="24"/>
    </row>
    <row r="238" spans="2:6">
      <c r="B238" s="24"/>
      <c r="F238" s="24"/>
    </row>
    <row r="239" spans="2:6">
      <c r="B239" s="24"/>
      <c r="F239" s="24"/>
    </row>
    <row r="240" spans="2:6">
      <c r="B240" s="24"/>
      <c r="F240" s="24"/>
    </row>
    <row r="241" spans="2:6">
      <c r="B241" s="24"/>
      <c r="F241" s="24"/>
    </row>
    <row r="242" spans="2:6">
      <c r="B242" s="24"/>
      <c r="F242" s="24"/>
    </row>
    <row r="243" spans="2:6">
      <c r="B243" s="24"/>
      <c r="F243" s="24"/>
    </row>
    <row r="244" spans="2:6">
      <c r="B244" s="24"/>
      <c r="F244" s="24"/>
    </row>
    <row r="245" spans="2:6">
      <c r="B245" s="24"/>
      <c r="F245" s="24"/>
    </row>
    <row r="246" spans="2:6">
      <c r="B246" s="24"/>
      <c r="F246" s="24"/>
    </row>
    <row r="247" spans="2:6">
      <c r="B247" s="24"/>
      <c r="F247" s="24"/>
    </row>
    <row r="248" spans="2:6">
      <c r="B248" s="24"/>
      <c r="F248" s="24"/>
    </row>
    <row r="249" spans="2:6">
      <c r="B249" s="24"/>
      <c r="F249" s="24"/>
    </row>
    <row r="250" spans="2:6">
      <c r="B250" s="24"/>
      <c r="F250" s="24"/>
    </row>
    <row r="251" spans="2:6">
      <c r="B251" s="24"/>
      <c r="F251" s="24"/>
    </row>
    <row r="252" spans="2:6">
      <c r="B252" s="24"/>
      <c r="F252" s="24"/>
    </row>
    <row r="253" spans="2:6">
      <c r="B253" s="24"/>
      <c r="F253" s="24"/>
    </row>
    <row r="254" spans="2:6">
      <c r="B254" s="24"/>
      <c r="F254" s="24"/>
    </row>
    <row r="255" spans="2:6">
      <c r="B255" s="24"/>
      <c r="F255" s="24"/>
    </row>
    <row r="256" spans="2:6">
      <c r="B256" s="24"/>
      <c r="F256" s="24"/>
    </row>
    <row r="257" spans="2:6">
      <c r="B257" s="24"/>
      <c r="F257" s="24"/>
    </row>
    <row r="258" spans="2:6">
      <c r="B258" s="24"/>
      <c r="F258" s="24"/>
    </row>
    <row r="259" spans="2:6">
      <c r="B259" s="24"/>
      <c r="F259" s="24"/>
    </row>
    <row r="260" spans="2:6">
      <c r="B260" s="24"/>
      <c r="F260" s="24"/>
    </row>
    <row r="261" spans="2:6">
      <c r="B261" s="24"/>
      <c r="F261" s="24"/>
    </row>
    <row r="262" spans="2:6">
      <c r="B262" s="24"/>
      <c r="F262" s="24"/>
    </row>
    <row r="263" spans="2:6">
      <c r="B263" s="24"/>
      <c r="F263" s="24"/>
    </row>
    <row r="264" spans="2:6">
      <c r="B264" s="24"/>
      <c r="F264" s="24"/>
    </row>
    <row r="265" spans="2:6">
      <c r="B265" s="24"/>
      <c r="F265" s="24"/>
    </row>
    <row r="266" spans="2:6">
      <c r="B266" s="24"/>
      <c r="F266" s="24"/>
    </row>
    <row r="267" spans="2:6">
      <c r="B267" s="24"/>
      <c r="F267" s="24"/>
    </row>
    <row r="268" spans="2:6">
      <c r="B268" s="24"/>
      <c r="F268" s="24"/>
    </row>
    <row r="269" spans="2:6">
      <c r="B269" s="24"/>
      <c r="F269" s="24"/>
    </row>
    <row r="270" spans="2:6">
      <c r="B270" s="24"/>
      <c r="F270" s="24"/>
    </row>
    <row r="271" spans="2:6">
      <c r="B271" s="24"/>
      <c r="F271" s="24"/>
    </row>
    <row r="272" spans="2:6">
      <c r="B272" s="24"/>
      <c r="F272" s="24"/>
    </row>
    <row r="273" spans="2:6">
      <c r="B273" s="24"/>
      <c r="F273" s="24"/>
    </row>
    <row r="274" spans="2:6">
      <c r="B274" s="24"/>
      <c r="F274" s="24"/>
    </row>
    <row r="275" spans="2:6">
      <c r="B275" s="24"/>
      <c r="F275" s="24"/>
    </row>
    <row r="276" spans="2:6">
      <c r="B276" s="24"/>
      <c r="F276" s="24"/>
    </row>
    <row r="277" spans="2:6">
      <c r="B277" s="24"/>
      <c r="F277" s="24"/>
    </row>
    <row r="278" spans="2:6">
      <c r="B278" s="24"/>
      <c r="F278" s="24"/>
    </row>
    <row r="279" spans="2:6">
      <c r="B279" s="24"/>
      <c r="F279" s="24"/>
    </row>
    <row r="280" spans="2:6">
      <c r="B280" s="24"/>
      <c r="F280" s="24"/>
    </row>
    <row r="281" spans="2:6">
      <c r="B281" s="24"/>
      <c r="F281" s="24"/>
    </row>
    <row r="282" spans="2:6">
      <c r="B282" s="24"/>
      <c r="F282" s="24"/>
    </row>
    <row r="283" spans="2:6">
      <c r="B283" s="24"/>
      <c r="F283" s="24"/>
    </row>
    <row r="284" spans="2:6">
      <c r="B284" s="24"/>
      <c r="F284" s="24"/>
    </row>
    <row r="285" spans="2:6">
      <c r="B285" s="24"/>
      <c r="F285" s="24"/>
    </row>
    <row r="286" spans="2:6">
      <c r="B286" s="24"/>
      <c r="F286" s="24"/>
    </row>
    <row r="287" spans="2:6">
      <c r="B287" s="24"/>
      <c r="F287" s="24"/>
    </row>
    <row r="288" spans="2:6">
      <c r="B288" s="24"/>
      <c r="F288" s="24"/>
    </row>
    <row r="289" spans="2:6">
      <c r="B289" s="24"/>
      <c r="F289" s="24"/>
    </row>
    <row r="290" spans="2:6">
      <c r="B290" s="24"/>
      <c r="F290" s="24"/>
    </row>
    <row r="291" spans="2:6">
      <c r="B291" s="24"/>
      <c r="F291" s="24"/>
    </row>
    <row r="292" spans="2:6">
      <c r="B292" s="24"/>
      <c r="F292" s="24"/>
    </row>
    <row r="293" spans="2:6">
      <c r="B293" s="24"/>
      <c r="F293" s="24"/>
    </row>
    <row r="294" spans="2:6">
      <c r="B294" s="24"/>
      <c r="F294" s="24"/>
    </row>
    <row r="295" spans="2:6">
      <c r="B295" s="24"/>
      <c r="F295" s="24"/>
    </row>
    <row r="296" spans="2:6">
      <c r="B296" s="24"/>
      <c r="F296" s="24"/>
    </row>
    <row r="297" spans="2:6">
      <c r="B297" s="24"/>
      <c r="F297" s="24"/>
    </row>
    <row r="298" spans="2:6">
      <c r="B298" s="24"/>
      <c r="F298" s="24"/>
    </row>
    <row r="299" spans="2:6">
      <c r="B299" s="24"/>
      <c r="F299" s="24"/>
    </row>
    <row r="300" spans="2:6">
      <c r="B300" s="24"/>
      <c r="F300" s="24"/>
    </row>
    <row r="301" spans="2:6">
      <c r="B301" s="24"/>
      <c r="F301" s="24"/>
    </row>
    <row r="302" spans="2:6">
      <c r="B302" s="24"/>
      <c r="F302" s="24"/>
    </row>
    <row r="303" spans="2:6">
      <c r="B303" s="24"/>
      <c r="F303" s="24"/>
    </row>
    <row r="304" spans="2:6">
      <c r="B304" s="24"/>
      <c r="F304" s="24"/>
    </row>
    <row r="305" spans="2:6">
      <c r="B305" s="24"/>
      <c r="F305" s="24"/>
    </row>
    <row r="306" spans="2:6">
      <c r="B306" s="24"/>
      <c r="F306" s="24"/>
    </row>
    <row r="307" spans="2:6">
      <c r="B307" s="24"/>
      <c r="F307" s="24"/>
    </row>
    <row r="308" spans="2:6">
      <c r="B308" s="24"/>
      <c r="F308" s="24"/>
    </row>
    <row r="309" spans="2:6">
      <c r="B309" s="24"/>
      <c r="F309" s="24"/>
    </row>
    <row r="310" spans="2:6">
      <c r="B310" s="24"/>
      <c r="F310" s="24"/>
    </row>
    <row r="311" spans="2:6">
      <c r="B311" s="24"/>
      <c r="F311" s="24"/>
    </row>
    <row r="312" spans="2:6">
      <c r="B312" s="24"/>
      <c r="F312" s="24"/>
    </row>
    <row r="313" spans="2:6">
      <c r="B313" s="24"/>
      <c r="F313" s="24"/>
    </row>
    <row r="314" spans="2:6">
      <c r="B314" s="24"/>
      <c r="F314" s="24"/>
    </row>
    <row r="315" spans="2:6">
      <c r="B315" s="24"/>
      <c r="F315" s="24"/>
    </row>
    <row r="316" spans="2:6">
      <c r="B316" s="24"/>
      <c r="F316" s="24"/>
    </row>
    <row r="317" spans="2:6">
      <c r="B317" s="24"/>
      <c r="F317" s="24"/>
    </row>
    <row r="318" spans="2:6">
      <c r="B318" s="24"/>
      <c r="F318" s="24"/>
    </row>
    <row r="319" spans="2:6">
      <c r="B319" s="24"/>
      <c r="F319" s="24"/>
    </row>
    <row r="320" spans="2:6">
      <c r="B320" s="24"/>
      <c r="F320" s="24"/>
    </row>
    <row r="321" spans="2:6">
      <c r="B321" s="24"/>
      <c r="F321" s="24"/>
    </row>
    <row r="322" spans="2:6">
      <c r="B322" s="24"/>
      <c r="F322" s="24"/>
    </row>
    <row r="323" spans="2:6">
      <c r="B323" s="24"/>
      <c r="F323" s="24"/>
    </row>
    <row r="324" spans="2:6">
      <c r="B324" s="24"/>
      <c r="F324" s="24"/>
    </row>
    <row r="325" spans="2:6">
      <c r="B325" s="24"/>
      <c r="F325" s="24"/>
    </row>
    <row r="326" spans="2:6">
      <c r="B326" s="24"/>
      <c r="F326" s="24"/>
    </row>
    <row r="327" spans="2:6">
      <c r="B327" s="24"/>
      <c r="F327" s="24"/>
    </row>
    <row r="328" spans="2:6">
      <c r="B328" s="24"/>
      <c r="F328" s="24"/>
    </row>
    <row r="329" spans="2:6">
      <c r="B329" s="24"/>
      <c r="F329" s="24"/>
    </row>
    <row r="330" spans="2:6">
      <c r="B330" s="24"/>
      <c r="F330" s="24"/>
    </row>
    <row r="331" spans="2:6">
      <c r="B331" s="24"/>
      <c r="F331" s="24"/>
    </row>
    <row r="332" spans="2:6">
      <c r="B332" s="24"/>
      <c r="F332" s="24"/>
    </row>
    <row r="333" spans="2:6">
      <c r="B333" s="24"/>
      <c r="F333" s="24"/>
    </row>
    <row r="334" spans="2:6">
      <c r="B334" s="24"/>
      <c r="F334" s="24"/>
    </row>
    <row r="335" spans="2:6">
      <c r="B335" s="24"/>
      <c r="F335" s="24"/>
    </row>
    <row r="336" spans="2:6">
      <c r="B336" s="24"/>
      <c r="F336" s="24"/>
    </row>
    <row r="337" spans="2:6">
      <c r="B337" s="24"/>
      <c r="F337" s="24"/>
    </row>
    <row r="338" spans="2:6">
      <c r="B338" s="24"/>
      <c r="F338" s="24"/>
    </row>
    <row r="339" spans="2:6">
      <c r="B339" s="24"/>
      <c r="F339" s="24"/>
    </row>
    <row r="340" spans="2:6">
      <c r="B340" s="24"/>
      <c r="F340" s="24"/>
    </row>
    <row r="341" spans="2:6">
      <c r="B341" s="24"/>
      <c r="F341" s="24"/>
    </row>
    <row r="342" spans="2:6">
      <c r="B342" s="24"/>
      <c r="F342" s="24"/>
    </row>
    <row r="343" spans="2:6">
      <c r="B343" s="24"/>
      <c r="F343" s="24"/>
    </row>
    <row r="344" spans="2:6">
      <c r="B344" s="24"/>
      <c r="F344" s="24"/>
    </row>
    <row r="345" spans="2:6">
      <c r="B345" s="24"/>
      <c r="F345" s="24"/>
    </row>
    <row r="346" spans="2:6">
      <c r="B346" s="24"/>
      <c r="F346" s="24"/>
    </row>
    <row r="347" spans="2:6">
      <c r="B347" s="24"/>
      <c r="F347" s="24"/>
    </row>
    <row r="348" spans="2:6">
      <c r="B348" s="24"/>
      <c r="F348" s="24"/>
    </row>
    <row r="349" spans="2:6">
      <c r="B349" s="24"/>
      <c r="F349" s="24"/>
    </row>
    <row r="350" spans="2:6">
      <c r="B350" s="24"/>
      <c r="F350" s="24"/>
    </row>
    <row r="351" spans="2:6">
      <c r="B351" s="24"/>
      <c r="F351" s="24"/>
    </row>
    <row r="352" spans="2:6">
      <c r="B352" s="24"/>
      <c r="F352" s="24"/>
    </row>
    <row r="353" spans="2:6">
      <c r="B353" s="24"/>
      <c r="F353" s="24"/>
    </row>
    <row r="354" spans="2:6">
      <c r="B354" s="24"/>
      <c r="F354" s="24"/>
    </row>
    <row r="355" spans="2:6">
      <c r="B355" s="24"/>
      <c r="F355" s="24"/>
    </row>
    <row r="356" spans="2:6">
      <c r="B356" s="24"/>
      <c r="F356" s="24"/>
    </row>
    <row r="357" spans="2:6">
      <c r="B357" s="24"/>
      <c r="F357" s="24"/>
    </row>
    <row r="358" spans="2:6">
      <c r="B358" s="24"/>
      <c r="F358" s="24"/>
    </row>
    <row r="359" spans="2:6">
      <c r="B359" s="24"/>
      <c r="F359" s="24"/>
    </row>
    <row r="360" spans="2:6">
      <c r="B360" s="24"/>
      <c r="F360" s="24"/>
    </row>
    <row r="361" spans="2:6">
      <c r="B361" s="24"/>
      <c r="F361" s="24"/>
    </row>
    <row r="362" spans="2:6">
      <c r="B362" s="24"/>
      <c r="F362" s="24"/>
    </row>
    <row r="363" spans="2:6">
      <c r="B363" s="24"/>
      <c r="F363" s="24"/>
    </row>
    <row r="364" spans="2:6">
      <c r="B364" s="24"/>
      <c r="F364" s="24"/>
    </row>
    <row r="365" spans="2:6">
      <c r="B365" s="24"/>
      <c r="F365" s="24"/>
    </row>
    <row r="366" spans="2:6">
      <c r="B366" s="24"/>
      <c r="F366" s="24"/>
    </row>
    <row r="367" spans="2:6">
      <c r="B367" s="24"/>
      <c r="F367" s="24"/>
    </row>
    <row r="368" spans="2:6">
      <c r="B368" s="24"/>
      <c r="F368" s="24"/>
    </row>
    <row r="369" spans="2:6">
      <c r="B369" s="24"/>
      <c r="F369" s="24"/>
    </row>
    <row r="370" spans="2:6">
      <c r="B370" s="24"/>
      <c r="F370" s="24"/>
    </row>
    <row r="371" spans="2:6">
      <c r="B371" s="24"/>
      <c r="F371" s="24"/>
    </row>
    <row r="372" spans="2:6">
      <c r="B372" s="24"/>
      <c r="F372" s="24"/>
    </row>
    <row r="373" spans="2:6">
      <c r="B373" s="24"/>
      <c r="F373" s="24"/>
    </row>
    <row r="374" spans="2:6">
      <c r="B374" s="24"/>
      <c r="F374" s="24"/>
    </row>
    <row r="375" spans="2:6">
      <c r="B375" s="24"/>
      <c r="F375" s="24"/>
    </row>
    <row r="376" spans="2:6">
      <c r="B376" s="24"/>
      <c r="F376" s="24"/>
    </row>
    <row r="377" spans="2:6">
      <c r="B377" s="24"/>
      <c r="F377" s="24"/>
    </row>
    <row r="378" spans="2:6">
      <c r="B378" s="24"/>
      <c r="F378" s="24"/>
    </row>
    <row r="379" spans="2:6">
      <c r="B379" s="24"/>
      <c r="F379" s="24"/>
    </row>
    <row r="380" spans="2:6">
      <c r="B380" s="24"/>
      <c r="F380" s="24"/>
    </row>
    <row r="381" spans="2:6">
      <c r="B381" s="24"/>
      <c r="F381" s="24"/>
    </row>
    <row r="382" spans="2:6">
      <c r="B382" s="24"/>
      <c r="F382" s="24"/>
    </row>
    <row r="383" spans="2:6">
      <c r="B383" s="24"/>
      <c r="F383" s="24"/>
    </row>
    <row r="384" spans="2:6">
      <c r="B384" s="24"/>
      <c r="F384" s="24"/>
    </row>
    <row r="385" spans="2:6">
      <c r="B385" s="24"/>
      <c r="F385" s="24"/>
    </row>
    <row r="386" spans="2:6">
      <c r="B386" s="24"/>
      <c r="F386" s="24"/>
    </row>
    <row r="387" spans="2:6">
      <c r="B387" s="24"/>
      <c r="F387" s="24"/>
    </row>
    <row r="388" spans="2:6">
      <c r="B388" s="24"/>
      <c r="F388" s="24"/>
    </row>
    <row r="389" spans="2:6">
      <c r="B389" s="24"/>
      <c r="F389" s="24"/>
    </row>
    <row r="390" spans="2:6">
      <c r="B390" s="24"/>
      <c r="F390" s="24"/>
    </row>
    <row r="391" spans="2:6">
      <c r="B391" s="24"/>
      <c r="F391" s="24"/>
    </row>
    <row r="392" spans="2:6">
      <c r="B392" s="24"/>
      <c r="F392" s="24"/>
    </row>
    <row r="393" spans="2:6">
      <c r="B393" s="24"/>
      <c r="F393" s="24"/>
    </row>
    <row r="394" spans="2:6">
      <c r="B394" s="24"/>
      <c r="F394" s="24"/>
    </row>
    <row r="395" spans="2:6">
      <c r="B395" s="24"/>
      <c r="F395" s="24"/>
    </row>
    <row r="396" spans="2:6">
      <c r="B396" s="24"/>
      <c r="F396" s="24"/>
    </row>
    <row r="397" spans="2:6">
      <c r="B397" s="24"/>
      <c r="F397" s="24"/>
    </row>
    <row r="398" spans="2:6">
      <c r="B398" s="24"/>
      <c r="F398" s="24"/>
    </row>
    <row r="399" spans="2:6">
      <c r="B399" s="24"/>
      <c r="F399" s="24"/>
    </row>
    <row r="400" spans="2:6">
      <c r="B400" s="24"/>
      <c r="F400" s="24"/>
    </row>
    <row r="401" spans="2:6">
      <c r="B401" s="24"/>
      <c r="F401" s="24"/>
    </row>
    <row r="402" spans="2:6">
      <c r="B402" s="24"/>
      <c r="F402" s="24"/>
    </row>
    <row r="403" spans="2:6">
      <c r="B403" s="24"/>
      <c r="F403" s="24"/>
    </row>
    <row r="404" spans="2:6">
      <c r="B404" s="24"/>
      <c r="F404" s="24"/>
    </row>
    <row r="405" spans="2:6">
      <c r="B405" s="24"/>
      <c r="F405" s="24"/>
    </row>
    <row r="406" spans="2:6">
      <c r="B406" s="24"/>
      <c r="F406" s="24"/>
    </row>
    <row r="407" spans="2:6">
      <c r="B407" s="24"/>
      <c r="F407" s="24"/>
    </row>
    <row r="408" spans="2:6">
      <c r="B408" s="24"/>
      <c r="F408" s="24"/>
    </row>
    <row r="409" spans="2:6">
      <c r="B409" s="24"/>
      <c r="F409" s="24"/>
    </row>
    <row r="410" spans="2:6">
      <c r="B410" s="24"/>
      <c r="F410" s="24"/>
    </row>
    <row r="411" spans="2:6">
      <c r="B411" s="24"/>
      <c r="F411" s="24"/>
    </row>
    <row r="412" spans="2:6">
      <c r="B412" s="24"/>
      <c r="F412" s="24"/>
    </row>
    <row r="413" spans="2:6">
      <c r="B413" s="24"/>
      <c r="F413" s="24"/>
    </row>
    <row r="414" spans="2:6">
      <c r="B414" s="24"/>
      <c r="F414" s="24"/>
    </row>
    <row r="415" spans="2:6">
      <c r="B415" s="24"/>
      <c r="F415" s="24"/>
    </row>
    <row r="416" spans="2:6">
      <c r="B416" s="24"/>
      <c r="F416" s="24"/>
    </row>
    <row r="417" spans="2:6">
      <c r="B417" s="24"/>
      <c r="F417" s="24"/>
    </row>
    <row r="418" spans="2:6">
      <c r="B418" s="24"/>
      <c r="F418" s="24"/>
    </row>
    <row r="419" spans="2:6">
      <c r="B419" s="24"/>
      <c r="F419" s="24"/>
    </row>
    <row r="420" spans="2:6">
      <c r="B420" s="24"/>
      <c r="F420" s="24"/>
    </row>
    <row r="421" spans="2:6">
      <c r="B421" s="24"/>
      <c r="F421" s="24"/>
    </row>
    <row r="422" spans="2:6">
      <c r="B422" s="24"/>
      <c r="F422" s="24"/>
    </row>
    <row r="423" spans="2:6">
      <c r="B423" s="24"/>
      <c r="F423" s="24"/>
    </row>
    <row r="424" spans="2:6">
      <c r="B424" s="24"/>
      <c r="F424" s="24"/>
    </row>
    <row r="425" spans="2:6">
      <c r="B425" s="24"/>
      <c r="F425" s="24"/>
    </row>
    <row r="426" spans="2:6">
      <c r="B426" s="24"/>
      <c r="F426" s="24"/>
    </row>
    <row r="427" spans="2:6">
      <c r="B427" s="24"/>
      <c r="F427" s="24"/>
    </row>
    <row r="428" spans="2:6">
      <c r="B428" s="24"/>
      <c r="F428" s="24"/>
    </row>
    <row r="429" spans="2:6">
      <c r="B429" s="24"/>
      <c r="F429" s="24"/>
    </row>
    <row r="430" spans="2:6">
      <c r="B430" s="24"/>
      <c r="F430" s="24"/>
    </row>
    <row r="431" spans="2:6">
      <c r="B431" s="24"/>
      <c r="F431" s="24"/>
    </row>
    <row r="432" spans="2:6">
      <c r="B432" s="24"/>
      <c r="F432" s="24"/>
    </row>
    <row r="433" spans="2:6">
      <c r="B433" s="24"/>
      <c r="F433" s="24"/>
    </row>
    <row r="434" spans="2:6">
      <c r="B434" s="24"/>
      <c r="F434" s="24"/>
    </row>
    <row r="435" spans="2:6">
      <c r="B435" s="24"/>
      <c r="F435" s="24"/>
    </row>
    <row r="436" spans="2:6">
      <c r="B436" s="24"/>
      <c r="F436" s="24"/>
    </row>
    <row r="437" spans="2:6">
      <c r="B437" s="24"/>
      <c r="F437" s="24"/>
    </row>
    <row r="438" spans="2:6">
      <c r="B438" s="24"/>
      <c r="F438" s="24"/>
    </row>
    <row r="439" spans="2:6">
      <c r="B439" s="24"/>
      <c r="F439" s="24"/>
    </row>
    <row r="440" spans="2:6">
      <c r="B440" s="24"/>
      <c r="F440" s="24"/>
    </row>
    <row r="441" spans="2:6">
      <c r="B441" s="24"/>
      <c r="F441" s="24"/>
    </row>
    <row r="442" spans="2:6">
      <c r="B442" s="24"/>
      <c r="F442" s="24"/>
    </row>
    <row r="443" spans="2:6">
      <c r="B443" s="24"/>
      <c r="F443" s="24"/>
    </row>
    <row r="444" spans="2:6">
      <c r="B444" s="24"/>
      <c r="F444" s="24"/>
    </row>
    <row r="445" spans="2:6">
      <c r="B445" s="24"/>
      <c r="F445" s="24"/>
    </row>
    <row r="446" spans="2:6">
      <c r="B446" s="24"/>
      <c r="F446" s="24"/>
    </row>
    <row r="447" spans="2:6">
      <c r="B447" s="24"/>
      <c r="F447" s="24"/>
    </row>
    <row r="448" spans="2:6">
      <c r="B448" s="24"/>
      <c r="F448" s="24"/>
    </row>
    <row r="449" spans="2:6">
      <c r="B449" s="24"/>
      <c r="F449" s="24"/>
    </row>
    <row r="450" spans="2:6">
      <c r="B450" s="24"/>
      <c r="F450" s="24"/>
    </row>
    <row r="451" spans="2:6">
      <c r="B451" s="24"/>
      <c r="F451" s="24"/>
    </row>
    <row r="452" spans="2:6">
      <c r="B452" s="24"/>
      <c r="F452" s="24"/>
    </row>
    <row r="453" spans="2:6">
      <c r="B453" s="24"/>
      <c r="F453" s="24"/>
    </row>
    <row r="454" spans="2:6">
      <c r="B454" s="24"/>
      <c r="F454" s="24"/>
    </row>
    <row r="455" spans="2:6">
      <c r="B455" s="24"/>
      <c r="F455" s="24"/>
    </row>
    <row r="456" spans="2:6">
      <c r="B456" s="24"/>
      <c r="F456" s="24"/>
    </row>
    <row r="457" spans="2:6">
      <c r="B457" s="24"/>
      <c r="F457" s="24"/>
    </row>
    <row r="458" spans="2:6">
      <c r="B458" s="24"/>
      <c r="F458" s="24"/>
    </row>
    <row r="459" spans="2:6">
      <c r="B459" s="24"/>
      <c r="F459" s="24"/>
    </row>
    <row r="460" spans="2:6">
      <c r="B460" s="24"/>
      <c r="F460" s="24"/>
    </row>
    <row r="461" spans="2:6">
      <c r="B461" s="24"/>
      <c r="F461" s="24"/>
    </row>
    <row r="462" spans="2:6">
      <c r="B462" s="24"/>
      <c r="F462" s="24"/>
    </row>
    <row r="463" spans="2:6">
      <c r="B463" s="24"/>
      <c r="F463" s="24"/>
    </row>
    <row r="464" spans="2:6">
      <c r="B464" s="24"/>
      <c r="F464" s="24"/>
    </row>
    <row r="465" spans="2:6">
      <c r="B465" s="24"/>
      <c r="F465" s="24"/>
    </row>
    <row r="466" spans="2:6">
      <c r="B466" s="24"/>
      <c r="F466" s="24"/>
    </row>
    <row r="467" spans="2:6">
      <c r="B467" s="24"/>
      <c r="F467" s="24"/>
    </row>
    <row r="468" spans="2:6">
      <c r="B468" s="24"/>
      <c r="F468" s="24"/>
    </row>
    <row r="469" spans="2:6">
      <c r="B469" s="24"/>
      <c r="F469" s="24"/>
    </row>
    <row r="470" spans="2:6">
      <c r="B470" s="24"/>
      <c r="F470" s="24"/>
    </row>
    <row r="471" spans="2:6">
      <c r="B471" s="24"/>
      <c r="F471" s="24"/>
    </row>
    <row r="472" spans="2:6">
      <c r="B472" s="24"/>
      <c r="F472" s="24"/>
    </row>
    <row r="473" spans="2:6">
      <c r="B473" s="24"/>
      <c r="F473" s="24"/>
    </row>
    <row r="474" spans="2:6">
      <c r="B474" s="24"/>
      <c r="F474" s="24"/>
    </row>
    <row r="475" spans="2:6">
      <c r="B475" s="24"/>
      <c r="F475" s="24"/>
    </row>
    <row r="476" spans="2:6">
      <c r="B476" s="24"/>
      <c r="F476" s="24"/>
    </row>
    <row r="477" spans="2:6">
      <c r="B477" s="24"/>
      <c r="F477" s="24"/>
    </row>
    <row r="478" spans="2:6">
      <c r="B478" s="24"/>
      <c r="F478" s="24"/>
    </row>
    <row r="479" spans="2:6">
      <c r="B479" s="24"/>
      <c r="F479" s="24"/>
    </row>
    <row r="480" spans="2:6">
      <c r="B480" s="24"/>
      <c r="F480" s="24"/>
    </row>
    <row r="481" spans="2:6">
      <c r="B481" s="24"/>
      <c r="F481" s="24"/>
    </row>
    <row r="482" spans="2:6">
      <c r="B482" s="24"/>
      <c r="F482" s="24"/>
    </row>
    <row r="483" spans="2:6">
      <c r="B483" s="24"/>
      <c r="F483" s="24"/>
    </row>
    <row r="484" spans="2:6">
      <c r="B484" s="24"/>
      <c r="F484" s="24"/>
    </row>
    <row r="485" spans="2:6">
      <c r="B485" s="24"/>
      <c r="F485" s="24"/>
    </row>
    <row r="486" spans="2:6">
      <c r="B486" s="24"/>
      <c r="F486" s="24"/>
    </row>
    <row r="487" spans="2:6">
      <c r="B487" s="24"/>
      <c r="F487" s="24"/>
    </row>
    <row r="488" spans="2:6">
      <c r="B488" s="24"/>
      <c r="F488" s="24"/>
    </row>
    <row r="489" spans="2:6">
      <c r="B489" s="24"/>
      <c r="F489" s="24"/>
    </row>
    <row r="490" spans="2:6">
      <c r="B490" s="24"/>
      <c r="F490" s="24"/>
    </row>
    <row r="491" spans="2:6">
      <c r="B491" s="24"/>
      <c r="F491" s="24"/>
    </row>
    <row r="492" spans="2:6">
      <c r="B492" s="24"/>
      <c r="F492" s="24"/>
    </row>
    <row r="493" spans="2:6">
      <c r="B493" s="24"/>
      <c r="F493" s="24"/>
    </row>
    <row r="494" spans="2:6">
      <c r="B494" s="24"/>
      <c r="F494" s="24"/>
    </row>
    <row r="495" spans="2:6">
      <c r="B495" s="24"/>
      <c r="F495" s="24"/>
    </row>
    <row r="496" spans="2:6">
      <c r="B496" s="24"/>
      <c r="F496" s="24"/>
    </row>
    <row r="497" spans="2:6">
      <c r="B497" s="24"/>
      <c r="F497" s="24"/>
    </row>
    <row r="498" spans="2:6">
      <c r="B498" s="24"/>
      <c r="F498" s="24"/>
    </row>
    <row r="499" spans="2:6">
      <c r="B499" s="24"/>
      <c r="F499" s="24"/>
    </row>
    <row r="500" spans="2:6">
      <c r="B500" s="24"/>
      <c r="F500" s="24"/>
    </row>
    <row r="501" spans="2:6">
      <c r="B501" s="24"/>
      <c r="F501" s="24"/>
    </row>
    <row r="502" spans="2:6">
      <c r="B502" s="24"/>
      <c r="F502" s="24"/>
    </row>
    <row r="503" spans="2:6">
      <c r="B503" s="24"/>
      <c r="F503" s="24"/>
    </row>
    <row r="504" spans="2:6">
      <c r="B504" s="24"/>
      <c r="F504" s="24"/>
    </row>
    <row r="505" spans="2:6">
      <c r="B505" s="24"/>
      <c r="F505" s="24"/>
    </row>
    <row r="506" spans="2:6">
      <c r="B506" s="24"/>
      <c r="F506" s="24"/>
    </row>
    <row r="507" spans="2:6">
      <c r="B507" s="24"/>
      <c r="F507" s="24"/>
    </row>
    <row r="508" spans="2:6">
      <c r="B508" s="24"/>
      <c r="F508" s="24"/>
    </row>
    <row r="509" spans="2:6">
      <c r="B509" s="24"/>
      <c r="F509" s="24"/>
    </row>
    <row r="510" spans="2:6">
      <c r="B510" s="24"/>
      <c r="F510" s="24"/>
    </row>
    <row r="511" spans="2:6">
      <c r="B511" s="24"/>
      <c r="F511" s="24"/>
    </row>
    <row r="512" spans="2:6">
      <c r="B512" s="24"/>
      <c r="F512" s="24"/>
    </row>
    <row r="513" spans="2:6">
      <c r="B513" s="24"/>
      <c r="F513" s="24"/>
    </row>
    <row r="514" spans="2:6">
      <c r="B514" s="24"/>
      <c r="F514" s="24"/>
    </row>
    <row r="515" spans="2:6">
      <c r="B515" s="24"/>
      <c r="F515" s="24"/>
    </row>
    <row r="516" spans="2:6">
      <c r="B516" s="24"/>
      <c r="F516" s="24"/>
    </row>
    <row r="517" spans="2:6">
      <c r="B517" s="24"/>
      <c r="F517" s="24"/>
    </row>
    <row r="518" spans="2:6">
      <c r="B518" s="24"/>
      <c r="F518" s="24"/>
    </row>
    <row r="519" spans="2:6">
      <c r="B519" s="24"/>
      <c r="F519" s="24"/>
    </row>
    <row r="520" spans="2:6">
      <c r="B520" s="24"/>
      <c r="F520" s="24"/>
    </row>
    <row r="521" spans="2:6">
      <c r="B521" s="24"/>
      <c r="F521" s="24"/>
    </row>
    <row r="522" spans="2:6">
      <c r="B522" s="24"/>
      <c r="F522" s="24"/>
    </row>
    <row r="523" spans="2:6">
      <c r="B523" s="24"/>
      <c r="F523" s="24"/>
    </row>
    <row r="524" spans="2:6">
      <c r="B524" s="24"/>
      <c r="F524" s="24"/>
    </row>
    <row r="525" spans="2:6">
      <c r="B525" s="24"/>
      <c r="F525" s="24"/>
    </row>
    <row r="526" spans="2:6">
      <c r="B526" s="24"/>
      <c r="F526" s="24"/>
    </row>
    <row r="527" spans="2:6">
      <c r="B527" s="24"/>
      <c r="F527" s="24"/>
    </row>
    <row r="528" spans="2:6">
      <c r="B528" s="24"/>
      <c r="F528" s="24"/>
    </row>
    <row r="529" spans="2:6">
      <c r="B529" s="24"/>
      <c r="F529" s="24"/>
    </row>
    <row r="530" spans="2:6">
      <c r="B530" s="24"/>
      <c r="F530" s="24"/>
    </row>
    <row r="531" spans="2:6">
      <c r="B531" s="24"/>
      <c r="F531" s="24"/>
    </row>
    <row r="532" spans="2:6">
      <c r="B532" s="24"/>
      <c r="F532" s="24"/>
    </row>
    <row r="533" spans="2:6">
      <c r="B533" s="24"/>
      <c r="F533" s="24"/>
    </row>
    <row r="534" spans="2:6">
      <c r="B534" s="24"/>
      <c r="F534" s="24"/>
    </row>
    <row r="535" spans="2:6">
      <c r="B535" s="24"/>
      <c r="F535" s="24"/>
    </row>
    <row r="536" spans="2:6">
      <c r="B536" s="24"/>
      <c r="F536" s="24"/>
    </row>
    <row r="537" spans="2:6">
      <c r="B537" s="24"/>
      <c r="F537" s="24"/>
    </row>
    <row r="538" spans="2:6">
      <c r="B538" s="24"/>
      <c r="F538" s="24"/>
    </row>
    <row r="539" spans="2:6">
      <c r="B539" s="24"/>
      <c r="F539" s="24"/>
    </row>
    <row r="540" spans="2:6">
      <c r="B540" s="24"/>
      <c r="F540" s="24"/>
    </row>
    <row r="541" spans="2:6">
      <c r="B541" s="24"/>
      <c r="F541" s="24"/>
    </row>
    <row r="542" spans="2:6">
      <c r="B542" s="24"/>
      <c r="F542" s="24"/>
    </row>
    <row r="543" spans="2:6">
      <c r="B543" s="24"/>
      <c r="F543" s="24"/>
    </row>
    <row r="544" spans="2:6">
      <c r="B544" s="24"/>
      <c r="F544" s="24"/>
    </row>
    <row r="545" spans="2:6">
      <c r="B545" s="24"/>
      <c r="F545" s="24"/>
    </row>
    <row r="546" spans="2:6">
      <c r="B546" s="24"/>
      <c r="F546" s="24"/>
    </row>
    <row r="547" spans="2:6">
      <c r="B547" s="24"/>
      <c r="F547" s="24"/>
    </row>
    <row r="548" spans="2:6">
      <c r="B548" s="24"/>
      <c r="F548" s="24"/>
    </row>
    <row r="549" spans="2:6">
      <c r="B549" s="24"/>
      <c r="F549" s="24"/>
    </row>
    <row r="550" spans="2:6">
      <c r="B550" s="24"/>
      <c r="F550" s="24"/>
    </row>
    <row r="551" spans="2:6">
      <c r="B551" s="24"/>
      <c r="F551" s="24"/>
    </row>
    <row r="552" spans="2:6">
      <c r="B552" s="24"/>
      <c r="F552" s="24"/>
    </row>
    <row r="553" spans="2:6">
      <c r="B553" s="24"/>
      <c r="F553" s="24"/>
    </row>
    <row r="554" spans="2:6">
      <c r="B554" s="24"/>
      <c r="F554" s="24"/>
    </row>
    <row r="555" spans="2:6">
      <c r="B555" s="24"/>
      <c r="F555" s="24"/>
    </row>
    <row r="556" spans="2:6">
      <c r="B556" s="24"/>
      <c r="F556" s="24"/>
    </row>
    <row r="557" spans="2:6">
      <c r="B557" s="24"/>
      <c r="F557" s="24"/>
    </row>
    <row r="558" spans="2:6">
      <c r="B558" s="24"/>
      <c r="F558" s="24"/>
    </row>
    <row r="559" spans="2:6">
      <c r="B559" s="24"/>
      <c r="F559" s="24"/>
    </row>
    <row r="560" spans="2:6">
      <c r="B560" s="24"/>
      <c r="F560" s="24"/>
    </row>
    <row r="561" spans="2:6">
      <c r="B561" s="24"/>
      <c r="F561" s="24"/>
    </row>
    <row r="562" spans="2:6">
      <c r="B562" s="24"/>
      <c r="F562" s="24"/>
    </row>
    <row r="563" spans="2:6">
      <c r="B563" s="24"/>
      <c r="F563" s="24"/>
    </row>
    <row r="564" spans="2:6">
      <c r="B564" s="24"/>
      <c r="F564" s="24"/>
    </row>
    <row r="565" spans="2:6">
      <c r="B565" s="24"/>
      <c r="F565" s="24"/>
    </row>
    <row r="566" spans="2:6">
      <c r="B566" s="24"/>
      <c r="F566" s="24"/>
    </row>
    <row r="567" spans="2:6">
      <c r="B567" s="24"/>
      <c r="F567" s="24"/>
    </row>
    <row r="568" spans="2:6">
      <c r="B568" s="24"/>
      <c r="F568" s="24"/>
    </row>
    <row r="569" spans="2:6">
      <c r="B569" s="24"/>
      <c r="F569" s="24"/>
    </row>
    <row r="570" spans="2:6">
      <c r="B570" s="24"/>
      <c r="F570" s="24"/>
    </row>
    <row r="571" spans="2:6">
      <c r="B571" s="24"/>
      <c r="F571" s="24"/>
    </row>
    <row r="572" spans="2:6">
      <c r="B572" s="24"/>
      <c r="F572" s="24"/>
    </row>
    <row r="573" spans="2:6">
      <c r="B573" s="24"/>
      <c r="F573" s="24"/>
    </row>
    <row r="574" spans="2:6">
      <c r="B574" s="24"/>
      <c r="F574" s="24"/>
    </row>
    <row r="575" spans="2:6">
      <c r="B575" s="24"/>
      <c r="F575" s="24"/>
    </row>
    <row r="576" spans="2:6">
      <c r="B576" s="24"/>
      <c r="F576" s="24"/>
    </row>
    <row r="577" spans="2:6">
      <c r="B577" s="24"/>
      <c r="F577" s="24"/>
    </row>
    <row r="578" spans="2:6">
      <c r="B578" s="24"/>
      <c r="F578" s="24"/>
    </row>
    <row r="579" spans="2:6">
      <c r="B579" s="24"/>
      <c r="F579" s="24"/>
    </row>
    <row r="580" spans="2:6">
      <c r="B580" s="24"/>
      <c r="F580" s="24"/>
    </row>
    <row r="581" spans="2:6">
      <c r="B581" s="24"/>
      <c r="F581" s="24"/>
    </row>
    <row r="582" spans="2:6">
      <c r="B582" s="24"/>
      <c r="F582" s="24"/>
    </row>
    <row r="583" spans="2:6">
      <c r="B583" s="24"/>
      <c r="F583" s="24"/>
    </row>
    <row r="584" spans="2:6">
      <c r="B584" s="24"/>
      <c r="F584" s="24"/>
    </row>
    <row r="585" spans="2:6">
      <c r="B585" s="24"/>
      <c r="F585" s="24"/>
    </row>
    <row r="586" spans="2:6">
      <c r="B586" s="24"/>
      <c r="F586" s="24"/>
    </row>
    <row r="587" spans="2:6">
      <c r="B587" s="24"/>
      <c r="F587" s="24"/>
    </row>
    <row r="588" spans="2:6">
      <c r="B588" s="24"/>
      <c r="F588" s="24"/>
    </row>
    <row r="589" spans="2:6">
      <c r="B589" s="24"/>
      <c r="F589" s="24"/>
    </row>
    <row r="590" spans="2:6">
      <c r="B590" s="24"/>
      <c r="F590" s="24"/>
    </row>
    <row r="591" spans="2:6">
      <c r="B591" s="24"/>
      <c r="F591" s="24"/>
    </row>
    <row r="592" spans="2:6">
      <c r="B592" s="24"/>
      <c r="F592" s="24"/>
    </row>
    <row r="593" spans="2:6">
      <c r="B593" s="24"/>
      <c r="F593" s="24"/>
    </row>
    <row r="594" spans="2:6">
      <c r="B594" s="24"/>
      <c r="F594" s="24"/>
    </row>
    <row r="595" spans="2:6">
      <c r="B595" s="24"/>
      <c r="F595" s="24"/>
    </row>
    <row r="596" spans="2:6">
      <c r="B596" s="24"/>
      <c r="F596" s="24"/>
    </row>
    <row r="597" spans="2:6">
      <c r="B597" s="24"/>
      <c r="F597" s="24"/>
    </row>
    <row r="598" spans="2:6">
      <c r="B598" s="24"/>
      <c r="F598" s="24"/>
    </row>
    <row r="599" spans="2:6">
      <c r="B599" s="24"/>
      <c r="F599" s="24"/>
    </row>
    <row r="600" spans="2:6">
      <c r="B600" s="24"/>
      <c r="F600" s="24"/>
    </row>
    <row r="601" spans="2:6">
      <c r="B601" s="24"/>
      <c r="F601" s="24"/>
    </row>
    <row r="602" spans="2:6">
      <c r="B602" s="24"/>
      <c r="F602" s="24"/>
    </row>
    <row r="603" spans="2:6">
      <c r="B603" s="24"/>
      <c r="F603" s="24"/>
    </row>
    <row r="604" spans="2:6">
      <c r="B604" s="24"/>
      <c r="F604" s="24"/>
    </row>
    <row r="605" spans="2:6">
      <c r="B605" s="24"/>
      <c r="F605" s="24"/>
    </row>
    <row r="606" spans="2:6">
      <c r="B606" s="24"/>
      <c r="F606" s="24"/>
    </row>
    <row r="607" spans="2:6">
      <c r="B607" s="24"/>
      <c r="F607" s="24"/>
    </row>
    <row r="608" spans="2:6">
      <c r="B608" s="24"/>
      <c r="F608" s="24"/>
    </row>
    <row r="609" spans="2:6">
      <c r="B609" s="24"/>
      <c r="F609" s="24"/>
    </row>
    <row r="610" spans="2:6">
      <c r="B610" s="24"/>
      <c r="F610" s="24"/>
    </row>
    <row r="611" spans="2:6">
      <c r="B611" s="24"/>
      <c r="F611" s="24"/>
    </row>
    <row r="612" spans="2:6">
      <c r="B612" s="24"/>
      <c r="F612" s="24"/>
    </row>
    <row r="613" spans="2:6">
      <c r="B613" s="24"/>
      <c r="F613" s="24"/>
    </row>
    <row r="614" spans="2:6">
      <c r="B614" s="24"/>
      <c r="F614" s="24"/>
    </row>
    <row r="615" spans="2:6">
      <c r="B615" s="24"/>
      <c r="F615" s="24"/>
    </row>
    <row r="616" spans="2:6">
      <c r="B616" s="24"/>
      <c r="F616" s="24"/>
    </row>
    <row r="617" spans="2:6">
      <c r="B617" s="24"/>
      <c r="F617" s="24"/>
    </row>
    <row r="618" spans="2:6">
      <c r="B618" s="24"/>
      <c r="F618" s="24"/>
    </row>
    <row r="619" spans="2:6">
      <c r="B619" s="24"/>
      <c r="F619" s="24"/>
    </row>
    <row r="620" spans="2:6">
      <c r="B620" s="24"/>
      <c r="F620" s="24"/>
    </row>
    <row r="621" spans="2:6">
      <c r="B621" s="24"/>
      <c r="F621" s="24"/>
    </row>
    <row r="622" spans="2:6">
      <c r="B622" s="24"/>
      <c r="F622" s="24"/>
    </row>
    <row r="623" spans="2:6">
      <c r="B623" s="24"/>
      <c r="F623" s="24"/>
    </row>
    <row r="624" spans="2:6">
      <c r="B624" s="24"/>
      <c r="F624" s="24"/>
    </row>
    <row r="625" spans="2:6">
      <c r="B625" s="24"/>
      <c r="F625" s="24"/>
    </row>
    <row r="626" spans="2:6">
      <c r="B626" s="24"/>
      <c r="F626" s="24"/>
    </row>
    <row r="627" spans="2:6">
      <c r="B627" s="24"/>
      <c r="F627" s="24"/>
    </row>
    <row r="628" spans="2:6">
      <c r="B628" s="24"/>
      <c r="F628" s="24"/>
    </row>
    <row r="629" spans="2:6">
      <c r="B629" s="24"/>
      <c r="F629" s="24"/>
    </row>
    <row r="630" spans="2:6">
      <c r="B630" s="24"/>
      <c r="F630" s="24"/>
    </row>
    <row r="631" spans="2:6">
      <c r="B631" s="24"/>
      <c r="F631" s="24"/>
    </row>
    <row r="632" spans="2:6">
      <c r="B632" s="24"/>
      <c r="F632" s="24"/>
    </row>
    <row r="633" spans="2:6">
      <c r="B633" s="24"/>
      <c r="F633" s="24"/>
    </row>
    <row r="634" spans="2:6">
      <c r="B634" s="24"/>
      <c r="F634" s="24"/>
    </row>
    <row r="635" spans="2:6">
      <c r="B635" s="24"/>
      <c r="F635" s="24"/>
    </row>
    <row r="636" spans="2:6">
      <c r="B636" s="24"/>
      <c r="F636" s="24"/>
    </row>
    <row r="637" spans="2:6">
      <c r="B637" s="24"/>
      <c r="F637" s="24"/>
    </row>
    <row r="638" spans="2:6">
      <c r="B638" s="24"/>
      <c r="F638" s="24"/>
    </row>
    <row r="639" spans="2:6">
      <c r="B639" s="24"/>
      <c r="F639" s="24"/>
    </row>
    <row r="640" spans="2:6">
      <c r="B640" s="24"/>
      <c r="F640" s="24"/>
    </row>
    <row r="641" spans="2:6">
      <c r="B641" s="24"/>
      <c r="F641" s="24"/>
    </row>
    <row r="642" spans="2:6">
      <c r="B642" s="24"/>
      <c r="F642" s="24"/>
    </row>
    <row r="643" spans="2:6">
      <c r="B643" s="24"/>
      <c r="F643" s="24"/>
    </row>
    <row r="644" spans="2:6">
      <c r="B644" s="24"/>
      <c r="F644" s="24"/>
    </row>
    <row r="645" spans="2:6">
      <c r="B645" s="24"/>
      <c r="F645" s="24"/>
    </row>
    <row r="646" spans="2:6">
      <c r="B646" s="24"/>
      <c r="F646" s="24"/>
    </row>
    <row r="647" spans="2:6">
      <c r="B647" s="24"/>
      <c r="F647" s="24"/>
    </row>
    <row r="648" spans="2:6">
      <c r="B648" s="24"/>
      <c r="F648" s="24"/>
    </row>
    <row r="649" spans="2:6">
      <c r="B649" s="24"/>
      <c r="F649" s="24"/>
    </row>
    <row r="650" spans="2:6">
      <c r="B650" s="24"/>
      <c r="F650" s="24"/>
    </row>
    <row r="651" spans="2:6">
      <c r="B651" s="24"/>
      <c r="F651" s="24"/>
    </row>
    <row r="652" spans="2:6">
      <c r="B652" s="24"/>
      <c r="F652" s="24"/>
    </row>
    <row r="653" spans="2:6">
      <c r="B653" s="24"/>
      <c r="F653" s="24"/>
    </row>
    <row r="654" spans="2:6">
      <c r="B654" s="24"/>
      <c r="F654" s="24"/>
    </row>
    <row r="655" spans="2:6">
      <c r="B655" s="24"/>
      <c r="F655" s="24"/>
    </row>
    <row r="656" spans="2:6">
      <c r="B656" s="24"/>
      <c r="F656" s="24"/>
    </row>
    <row r="657" spans="2:6">
      <c r="B657" s="24"/>
      <c r="F657" s="24"/>
    </row>
    <row r="658" spans="2:6">
      <c r="B658" s="24"/>
      <c r="F658" s="24"/>
    </row>
    <row r="659" spans="2:6">
      <c r="B659" s="24"/>
      <c r="F659" s="24"/>
    </row>
    <row r="660" spans="2:6">
      <c r="B660" s="24"/>
      <c r="F660" s="24"/>
    </row>
    <row r="661" spans="2:6">
      <c r="B661" s="24"/>
      <c r="F661" s="24"/>
    </row>
    <row r="662" spans="2:6">
      <c r="B662" s="24"/>
      <c r="F662" s="24"/>
    </row>
    <row r="663" spans="2:6">
      <c r="B663" s="24"/>
      <c r="F663" s="24"/>
    </row>
    <row r="664" spans="2:6">
      <c r="B664" s="24"/>
      <c r="F664" s="24"/>
    </row>
    <row r="665" spans="2:6">
      <c r="B665" s="24"/>
      <c r="F665" s="24"/>
    </row>
    <row r="666" spans="2:6">
      <c r="B666" s="24"/>
      <c r="F666" s="24"/>
    </row>
    <row r="667" spans="2:6">
      <c r="B667" s="24"/>
      <c r="F667" s="24"/>
    </row>
    <row r="668" spans="2:6">
      <c r="B668" s="24"/>
      <c r="F668" s="24"/>
    </row>
    <row r="669" spans="2:6">
      <c r="B669" s="24"/>
      <c r="F669" s="24"/>
    </row>
    <row r="670" spans="2:6">
      <c r="B670" s="24"/>
      <c r="F670" s="24"/>
    </row>
    <row r="671" spans="2:6">
      <c r="B671" s="24"/>
      <c r="F671" s="24"/>
    </row>
    <row r="672" spans="2:6">
      <c r="B672" s="24"/>
      <c r="F672" s="24"/>
    </row>
    <row r="673" spans="2:6">
      <c r="B673" s="24"/>
      <c r="F673" s="24"/>
    </row>
    <row r="674" spans="2:6">
      <c r="B674" s="24"/>
      <c r="F674" s="24"/>
    </row>
    <row r="675" spans="2:6">
      <c r="B675" s="24"/>
      <c r="F675" s="24"/>
    </row>
    <row r="676" spans="2:6">
      <c r="B676" s="24"/>
      <c r="F676" s="24"/>
    </row>
    <row r="677" spans="2:6">
      <c r="B677" s="24"/>
      <c r="F677" s="24"/>
    </row>
    <row r="678" spans="2:6">
      <c r="B678" s="24"/>
      <c r="F678" s="24"/>
    </row>
    <row r="679" spans="2:6">
      <c r="B679" s="24"/>
      <c r="F679" s="24"/>
    </row>
    <row r="680" spans="2:6">
      <c r="B680" s="24"/>
      <c r="F680" s="24"/>
    </row>
    <row r="681" spans="2:6">
      <c r="B681" s="24"/>
      <c r="F681" s="24"/>
    </row>
    <row r="682" spans="2:6">
      <c r="B682" s="24"/>
      <c r="F682" s="24"/>
    </row>
    <row r="683" spans="2:6">
      <c r="B683" s="24"/>
      <c r="F683" s="24"/>
    </row>
    <row r="684" spans="2:6">
      <c r="B684" s="24"/>
      <c r="F684" s="24"/>
    </row>
    <row r="685" spans="2:6">
      <c r="B685" s="24"/>
      <c r="F685" s="24"/>
    </row>
    <row r="686" spans="2:6">
      <c r="B686" s="24"/>
      <c r="F686" s="24"/>
    </row>
    <row r="687" spans="2:6">
      <c r="B687" s="24"/>
      <c r="F687" s="24"/>
    </row>
    <row r="688" spans="2:6">
      <c r="B688" s="24"/>
      <c r="F688" s="24"/>
    </row>
    <row r="689" spans="2:6">
      <c r="B689" s="24"/>
      <c r="F689" s="24"/>
    </row>
    <row r="690" spans="2:6">
      <c r="B690" s="24"/>
      <c r="F690" s="24"/>
    </row>
    <row r="691" spans="2:6">
      <c r="B691" s="24"/>
      <c r="F691" s="24"/>
    </row>
    <row r="692" spans="2:6">
      <c r="B692" s="24"/>
      <c r="F692" s="24"/>
    </row>
    <row r="693" spans="2:6">
      <c r="B693" s="24"/>
      <c r="F693" s="24"/>
    </row>
    <row r="694" spans="2:6">
      <c r="B694" s="24"/>
      <c r="F694" s="24"/>
    </row>
    <row r="695" spans="2:6">
      <c r="B695" s="24"/>
      <c r="F695" s="24"/>
    </row>
    <row r="696" spans="2:6">
      <c r="B696" s="24"/>
      <c r="F696" s="24"/>
    </row>
    <row r="697" spans="2:6">
      <c r="B697" s="24"/>
      <c r="F697" s="24"/>
    </row>
    <row r="698" spans="2:6">
      <c r="B698" s="24"/>
      <c r="F698" s="24"/>
    </row>
    <row r="699" spans="2:6">
      <c r="B699" s="24"/>
      <c r="F699" s="24"/>
    </row>
    <row r="700" spans="2:6">
      <c r="B700" s="24"/>
      <c r="F700" s="24"/>
    </row>
    <row r="701" spans="2:6">
      <c r="B701" s="24"/>
      <c r="F701" s="24"/>
    </row>
    <row r="702" spans="2:6">
      <c r="B702" s="24"/>
      <c r="F702" s="24"/>
    </row>
    <row r="703" spans="2:6">
      <c r="B703" s="24"/>
      <c r="F703" s="24"/>
    </row>
    <row r="704" spans="2:6">
      <c r="B704" s="24"/>
      <c r="F704" s="24"/>
    </row>
    <row r="705" spans="2:6">
      <c r="B705" s="24"/>
      <c r="F705" s="24"/>
    </row>
    <row r="706" spans="2:6">
      <c r="B706" s="24"/>
      <c r="F706" s="24"/>
    </row>
    <row r="707" spans="2:6">
      <c r="B707" s="24"/>
      <c r="F707" s="24"/>
    </row>
    <row r="708" spans="2:6">
      <c r="B708" s="24"/>
      <c r="F708" s="24"/>
    </row>
    <row r="709" spans="2:6">
      <c r="B709" s="24"/>
      <c r="F709" s="24"/>
    </row>
    <row r="710" spans="2:6">
      <c r="B710" s="24"/>
      <c r="F710" s="24"/>
    </row>
    <row r="711" spans="2:6">
      <c r="B711" s="24"/>
      <c r="F711" s="24"/>
    </row>
    <row r="712" spans="2:6">
      <c r="B712" s="24"/>
      <c r="F712" s="24"/>
    </row>
    <row r="713" spans="2:6">
      <c r="B713" s="24"/>
      <c r="F713" s="24"/>
    </row>
    <row r="714" spans="2:6">
      <c r="B714" s="24"/>
      <c r="F714" s="24"/>
    </row>
    <row r="715" spans="2:6">
      <c r="B715" s="24"/>
      <c r="F715" s="24"/>
    </row>
    <row r="716" spans="2:6">
      <c r="B716" s="24"/>
      <c r="F716" s="24"/>
    </row>
    <row r="717" spans="2:6">
      <c r="B717" s="24"/>
      <c r="F717" s="24"/>
    </row>
    <row r="718" spans="2:6">
      <c r="B718" s="24"/>
      <c r="F718" s="24"/>
    </row>
    <row r="719" spans="2:6">
      <c r="B719" s="24"/>
      <c r="F719" s="24"/>
    </row>
    <row r="720" spans="2:6">
      <c r="B720" s="24"/>
      <c r="F720" s="24"/>
    </row>
    <row r="721" spans="2:6">
      <c r="B721" s="24"/>
      <c r="F721" s="24"/>
    </row>
    <row r="722" spans="2:6">
      <c r="B722" s="24"/>
      <c r="F722" s="24"/>
    </row>
    <row r="723" spans="2:6">
      <c r="B723" s="24"/>
      <c r="F723" s="24"/>
    </row>
    <row r="724" spans="2:6">
      <c r="B724" s="24"/>
      <c r="F724" s="24"/>
    </row>
    <row r="725" spans="2:6">
      <c r="B725" s="24"/>
      <c r="F725" s="24"/>
    </row>
    <row r="726" spans="2:6">
      <c r="B726" s="24"/>
      <c r="F726" s="24"/>
    </row>
    <row r="727" spans="2:6">
      <c r="B727" s="24"/>
      <c r="F727" s="24"/>
    </row>
    <row r="728" spans="2:6">
      <c r="B728" s="24"/>
      <c r="F728" s="24"/>
    </row>
    <row r="729" spans="2:6">
      <c r="B729" s="24"/>
      <c r="F729" s="24"/>
    </row>
    <row r="730" spans="2:6">
      <c r="B730" s="24"/>
      <c r="F730" s="24"/>
    </row>
    <row r="731" spans="2:6">
      <c r="B731" s="24"/>
      <c r="F731" s="24"/>
    </row>
    <row r="732" spans="2:6">
      <c r="B732" s="24"/>
      <c r="F732" s="24"/>
    </row>
    <row r="733" spans="2:6">
      <c r="B733" s="24"/>
      <c r="F733" s="24"/>
    </row>
    <row r="734" spans="2:6">
      <c r="B734" s="24"/>
      <c r="F734" s="24"/>
    </row>
    <row r="735" spans="2:6">
      <c r="B735" s="24"/>
      <c r="F735" s="24"/>
    </row>
    <row r="736" spans="2:6">
      <c r="B736" s="24"/>
      <c r="F736" s="24"/>
    </row>
    <row r="737" spans="2:6">
      <c r="B737" s="24"/>
      <c r="F737" s="24"/>
    </row>
    <row r="738" spans="2:6">
      <c r="B738" s="24"/>
      <c r="F738" s="24"/>
    </row>
    <row r="739" spans="2:6">
      <c r="B739" s="24"/>
      <c r="F739" s="24"/>
    </row>
    <row r="740" spans="2:6">
      <c r="B740" s="24"/>
      <c r="F740" s="24"/>
    </row>
    <row r="741" spans="2:6">
      <c r="B741" s="24"/>
      <c r="F741" s="24"/>
    </row>
    <row r="742" spans="2:6">
      <c r="B742" s="24"/>
      <c r="F742" s="24"/>
    </row>
    <row r="743" spans="2:6">
      <c r="B743" s="24"/>
      <c r="F743" s="24"/>
    </row>
    <row r="744" spans="2:6">
      <c r="B744" s="24"/>
      <c r="F744" s="24"/>
    </row>
    <row r="745" spans="2:6">
      <c r="B745" s="24"/>
      <c r="F745" s="24"/>
    </row>
    <row r="746" spans="2:6">
      <c r="B746" s="24"/>
      <c r="F746" s="24"/>
    </row>
    <row r="747" spans="2:6">
      <c r="B747" s="24"/>
      <c r="F747" s="24"/>
    </row>
    <row r="748" spans="2:6">
      <c r="B748" s="24"/>
      <c r="F748" s="24"/>
    </row>
    <row r="749" spans="2:6">
      <c r="B749" s="24"/>
      <c r="F749" s="24"/>
    </row>
    <row r="750" spans="2:6">
      <c r="B750" s="24"/>
      <c r="F750" s="24"/>
    </row>
    <row r="751" spans="2:6">
      <c r="B751" s="24"/>
      <c r="F751" s="24"/>
    </row>
    <row r="752" spans="2:6">
      <c r="B752" s="24"/>
      <c r="F752" s="24"/>
    </row>
    <row r="753" spans="2:6">
      <c r="B753" s="24"/>
      <c r="F753" s="24"/>
    </row>
    <row r="754" spans="2:6">
      <c r="B754" s="24"/>
      <c r="F754" s="24"/>
    </row>
    <row r="755" spans="2:6">
      <c r="B755" s="24"/>
      <c r="F755" s="24"/>
    </row>
    <row r="756" spans="2:6">
      <c r="B756" s="24"/>
      <c r="F756" s="24"/>
    </row>
    <row r="757" spans="2:6">
      <c r="B757" s="24"/>
      <c r="F757" s="24"/>
    </row>
    <row r="758" spans="2:6">
      <c r="B758" s="24"/>
      <c r="F758" s="24"/>
    </row>
    <row r="759" spans="2:6">
      <c r="B759" s="24"/>
      <c r="F759" s="24"/>
    </row>
    <row r="760" spans="2:6">
      <c r="B760" s="24"/>
      <c r="F760" s="24"/>
    </row>
    <row r="761" spans="2:6">
      <c r="B761" s="24"/>
      <c r="F761" s="24"/>
    </row>
    <row r="762" spans="2:6">
      <c r="B762" s="24"/>
      <c r="F762" s="24"/>
    </row>
    <row r="763" spans="2:6">
      <c r="B763" s="24"/>
      <c r="F763" s="24"/>
    </row>
    <row r="764" spans="2:6">
      <c r="B764" s="24"/>
      <c r="F764" s="24"/>
    </row>
    <row r="765" spans="2:6">
      <c r="B765" s="24"/>
      <c r="F765" s="24"/>
    </row>
    <row r="766" spans="2:6">
      <c r="B766" s="24"/>
      <c r="F766" s="24"/>
    </row>
    <row r="767" spans="2:6">
      <c r="B767" s="24"/>
      <c r="F767" s="24"/>
    </row>
    <row r="768" spans="2:6">
      <c r="B768" s="24"/>
      <c r="F768" s="24"/>
    </row>
    <row r="769" spans="2:6">
      <c r="B769" s="24"/>
      <c r="F769" s="24"/>
    </row>
    <row r="770" spans="2:6">
      <c r="B770" s="24"/>
      <c r="F770" s="24"/>
    </row>
    <row r="771" spans="2:6">
      <c r="B771" s="24"/>
      <c r="F771" s="24"/>
    </row>
    <row r="772" spans="2:6">
      <c r="B772" s="24"/>
      <c r="F772" s="24"/>
    </row>
    <row r="773" spans="2:6">
      <c r="B773" s="24"/>
      <c r="F773" s="24"/>
    </row>
    <row r="774" spans="2:6">
      <c r="B774" s="24"/>
      <c r="F774" s="24"/>
    </row>
    <row r="775" spans="2:6">
      <c r="B775" s="24"/>
      <c r="F775" s="24"/>
    </row>
    <row r="776" spans="2:6">
      <c r="B776" s="24"/>
      <c r="F776" s="24"/>
    </row>
    <row r="777" spans="2:6">
      <c r="B777" s="24"/>
      <c r="F777" s="24"/>
    </row>
    <row r="778" spans="2:6">
      <c r="B778" s="24"/>
      <c r="F778" s="24"/>
    </row>
    <row r="779" spans="2:6">
      <c r="B779" s="24"/>
      <c r="F779" s="24"/>
    </row>
    <row r="780" spans="2:6">
      <c r="B780" s="24"/>
      <c r="F780" s="24"/>
    </row>
    <row r="781" spans="2:6">
      <c r="B781" s="24"/>
      <c r="F781" s="24"/>
    </row>
    <row r="782" spans="2:6">
      <c r="B782" s="24"/>
      <c r="F782" s="24"/>
    </row>
    <row r="783" spans="2:6">
      <c r="B783" s="24"/>
      <c r="F783" s="24"/>
    </row>
    <row r="784" spans="2:6">
      <c r="B784" s="24"/>
      <c r="F784" s="24"/>
    </row>
    <row r="785" spans="2:6">
      <c r="B785" s="24"/>
      <c r="F785" s="24"/>
    </row>
    <row r="786" spans="2:6">
      <c r="B786" s="24"/>
      <c r="F786" s="24"/>
    </row>
    <row r="787" spans="2:6">
      <c r="B787" s="24"/>
      <c r="F787" s="24"/>
    </row>
    <row r="788" spans="2:6">
      <c r="B788" s="24"/>
      <c r="F788" s="24"/>
    </row>
    <row r="789" spans="2:6">
      <c r="B789" s="24"/>
      <c r="F789" s="24"/>
    </row>
    <row r="790" spans="2:6">
      <c r="B790" s="24"/>
      <c r="F790" s="24"/>
    </row>
    <row r="791" spans="2:6">
      <c r="B791" s="24"/>
      <c r="F791" s="24"/>
    </row>
    <row r="792" spans="2:6">
      <c r="B792" s="24"/>
      <c r="F792" s="24"/>
    </row>
    <row r="793" spans="2:6">
      <c r="B793" s="24"/>
      <c r="F793" s="24"/>
    </row>
    <row r="794" spans="2:6">
      <c r="B794" s="24"/>
      <c r="F794" s="24"/>
    </row>
    <row r="795" spans="2:6">
      <c r="B795" s="24"/>
      <c r="F795" s="24"/>
    </row>
    <row r="796" spans="2:6">
      <c r="B796" s="24"/>
      <c r="F796" s="24"/>
    </row>
    <row r="797" spans="2:6">
      <c r="B797" s="24"/>
      <c r="F797" s="24"/>
    </row>
    <row r="798" spans="2:6">
      <c r="B798" s="24"/>
      <c r="F798" s="24"/>
    </row>
    <row r="799" spans="2:6">
      <c r="B799" s="24"/>
      <c r="F799" s="24"/>
    </row>
    <row r="800" spans="2:6">
      <c r="B800" s="24"/>
      <c r="F800" s="24"/>
    </row>
    <row r="801" spans="2:6">
      <c r="B801" s="24"/>
      <c r="F801" s="24"/>
    </row>
    <row r="802" spans="2:6">
      <c r="B802" s="24"/>
      <c r="F802" s="24"/>
    </row>
    <row r="803" spans="2:6">
      <c r="B803" s="24"/>
      <c r="F803" s="24"/>
    </row>
    <row r="804" spans="2:6">
      <c r="B804" s="24"/>
      <c r="F804" s="24"/>
    </row>
    <row r="805" spans="2:6">
      <c r="B805" s="24"/>
      <c r="F805" s="24"/>
    </row>
    <row r="806" spans="2:6">
      <c r="B806" s="24"/>
      <c r="F806" s="24"/>
    </row>
    <row r="807" spans="2:6">
      <c r="B807" s="24"/>
      <c r="F807" s="24"/>
    </row>
    <row r="808" spans="2:6">
      <c r="B808" s="24"/>
      <c r="F808" s="24"/>
    </row>
    <row r="809" spans="2:6">
      <c r="B809" s="24"/>
      <c r="F809" s="24"/>
    </row>
    <row r="810" spans="2:6">
      <c r="B810" s="24"/>
      <c r="F810" s="24"/>
    </row>
    <row r="811" spans="2:6">
      <c r="B811" s="24"/>
      <c r="F811" s="24"/>
    </row>
    <row r="812" spans="2:6">
      <c r="B812" s="24"/>
      <c r="F812" s="24"/>
    </row>
    <row r="813" spans="2:6">
      <c r="B813" s="24"/>
      <c r="F813" s="24"/>
    </row>
    <row r="814" spans="2:6">
      <c r="B814" s="24"/>
      <c r="F814" s="24"/>
    </row>
    <row r="815" spans="2:6">
      <c r="B815" s="24"/>
      <c r="F815" s="24"/>
    </row>
    <row r="816" spans="2:6">
      <c r="B816" s="24"/>
      <c r="F816" s="24"/>
    </row>
    <row r="817" spans="2:6">
      <c r="B817" s="24"/>
      <c r="F817" s="24"/>
    </row>
    <row r="818" spans="2:6">
      <c r="B818" s="24"/>
      <c r="F818" s="24"/>
    </row>
    <row r="819" spans="2:6">
      <c r="B819" s="24"/>
      <c r="F819" s="24"/>
    </row>
    <row r="820" spans="2:6">
      <c r="B820" s="24"/>
      <c r="F820" s="24"/>
    </row>
    <row r="821" spans="2:6">
      <c r="B821" s="24"/>
      <c r="F821" s="24"/>
    </row>
    <row r="822" spans="2:6">
      <c r="B822" s="24"/>
      <c r="F822" s="24"/>
    </row>
    <row r="823" spans="2:6">
      <c r="B823" s="24"/>
      <c r="F823" s="24"/>
    </row>
    <row r="824" spans="2:6">
      <c r="B824" s="24"/>
      <c r="F824" s="24"/>
    </row>
    <row r="825" spans="2:6">
      <c r="B825" s="24"/>
      <c r="F825" s="24"/>
    </row>
    <row r="826" spans="2:6">
      <c r="B826" s="24"/>
      <c r="F826" s="24"/>
    </row>
    <row r="827" spans="2:6">
      <c r="B827" s="24"/>
      <c r="F827" s="24"/>
    </row>
    <row r="828" spans="2:6">
      <c r="B828" s="24"/>
      <c r="F828" s="24"/>
    </row>
    <row r="829" spans="2:6">
      <c r="B829" s="24"/>
      <c r="F829" s="24"/>
    </row>
    <row r="830" spans="2:6">
      <c r="B830" s="24"/>
      <c r="F830" s="24"/>
    </row>
    <row r="831" spans="2:6">
      <c r="B831" s="24"/>
      <c r="F831" s="24"/>
    </row>
    <row r="832" spans="2:6">
      <c r="B832" s="24"/>
      <c r="F832" s="24"/>
    </row>
    <row r="833" spans="2:6">
      <c r="B833" s="24"/>
      <c r="F833" s="24"/>
    </row>
    <row r="834" spans="2:6">
      <c r="B834" s="24"/>
      <c r="F834" s="24"/>
    </row>
    <row r="835" spans="2:6">
      <c r="B835" s="24"/>
      <c r="F835" s="24"/>
    </row>
    <row r="836" spans="2:6">
      <c r="B836" s="24"/>
      <c r="F836" s="24"/>
    </row>
    <row r="837" spans="2:6">
      <c r="B837" s="24"/>
      <c r="F837" s="24"/>
    </row>
    <row r="838" spans="2:6">
      <c r="B838" s="24"/>
      <c r="F838" s="24"/>
    </row>
    <row r="839" spans="2:6">
      <c r="B839" s="24"/>
      <c r="F839" s="24"/>
    </row>
    <row r="840" spans="2:6">
      <c r="B840" s="24"/>
      <c r="F840" s="24"/>
    </row>
    <row r="841" spans="2:6">
      <c r="B841" s="24"/>
      <c r="F841" s="24"/>
    </row>
    <row r="842" spans="2:6">
      <c r="B842" s="24"/>
      <c r="F842" s="24"/>
    </row>
    <row r="843" spans="2:6">
      <c r="B843" s="24"/>
      <c r="F843" s="24"/>
    </row>
    <row r="844" spans="2:6">
      <c r="B844" s="24"/>
      <c r="F844" s="24"/>
    </row>
    <row r="845" spans="2:6">
      <c r="B845" s="24"/>
      <c r="F845" s="24"/>
    </row>
    <row r="846" spans="2:6">
      <c r="B846" s="24"/>
      <c r="F846" s="24"/>
    </row>
    <row r="847" spans="2:6">
      <c r="B847" s="24"/>
      <c r="F847" s="24"/>
    </row>
    <row r="848" spans="2:6">
      <c r="B848" s="24"/>
      <c r="F848" s="24"/>
    </row>
    <row r="849" spans="2:6">
      <c r="B849" s="24"/>
      <c r="F849" s="24"/>
    </row>
    <row r="850" spans="2:6">
      <c r="B850" s="24"/>
      <c r="F850" s="24"/>
    </row>
    <row r="851" spans="2:6">
      <c r="B851" s="24"/>
      <c r="F851" s="24"/>
    </row>
    <row r="852" spans="2:6">
      <c r="B852" s="24"/>
      <c r="F852" s="24"/>
    </row>
    <row r="853" spans="2:6">
      <c r="B853" s="24"/>
      <c r="F853" s="24"/>
    </row>
    <row r="854" spans="2:6">
      <c r="B854" s="24"/>
      <c r="F854" s="24"/>
    </row>
    <row r="855" spans="2:6">
      <c r="B855" s="24"/>
      <c r="F855" s="24"/>
    </row>
    <row r="856" spans="2:6">
      <c r="B856" s="24"/>
      <c r="F856" s="24"/>
    </row>
    <row r="857" spans="2:6">
      <c r="B857" s="24"/>
      <c r="F857" s="24"/>
    </row>
    <row r="858" spans="2:6">
      <c r="B858" s="24"/>
      <c r="F858" s="24"/>
    </row>
    <row r="859" spans="2:6">
      <c r="B859" s="24"/>
      <c r="F859" s="24"/>
    </row>
    <row r="860" spans="2:6">
      <c r="B860" s="24"/>
      <c r="F860" s="24"/>
    </row>
    <row r="861" spans="2:6">
      <c r="B861" s="24"/>
      <c r="F861" s="24"/>
    </row>
    <row r="862" spans="2:6">
      <c r="B862" s="24"/>
      <c r="F862" s="24"/>
    </row>
    <row r="863" spans="2:6">
      <c r="B863" s="24"/>
      <c r="F863" s="24"/>
    </row>
    <row r="864" spans="2:6">
      <c r="B864" s="24"/>
      <c r="F864" s="24"/>
    </row>
    <row r="865" spans="2:6">
      <c r="B865" s="24"/>
      <c r="F865" s="24"/>
    </row>
    <row r="866" spans="2:6">
      <c r="B866" s="24"/>
      <c r="F866" s="24"/>
    </row>
    <row r="867" spans="2:6">
      <c r="B867" s="24"/>
      <c r="F867" s="24"/>
    </row>
    <row r="868" spans="2:6">
      <c r="B868" s="24"/>
      <c r="F868" s="24"/>
    </row>
    <row r="869" spans="2:6">
      <c r="B869" s="24"/>
      <c r="F869" s="24"/>
    </row>
    <row r="870" spans="2:6">
      <c r="B870" s="24"/>
      <c r="F870" s="24"/>
    </row>
    <row r="871" spans="2:6">
      <c r="B871" s="24"/>
      <c r="F871" s="24"/>
    </row>
    <row r="872" spans="2:6">
      <c r="B872" s="24"/>
      <c r="F872" s="24"/>
    </row>
    <row r="873" spans="2:6">
      <c r="B873" s="24"/>
      <c r="F873" s="24"/>
    </row>
    <row r="874" spans="2:6">
      <c r="B874" s="24"/>
      <c r="F874" s="24"/>
    </row>
    <row r="875" spans="2:6">
      <c r="B875" s="24"/>
      <c r="F875" s="24"/>
    </row>
  </sheetData>
  <phoneticPr fontId="8" type="noConversion"/>
  <hyperlinks>
    <hyperlink ref="P13" r:id="rId1" display="http://var.astro.cz/oejv/issues/oejv0074.pdf"/>
    <hyperlink ref="P15" r:id="rId2" display="http://www.bav-astro.de/sfs/BAVM_link.php?BAVMnr=178"/>
    <hyperlink ref="P61" r:id="rId3" display="http://var.astro.cz/oejv/issues/oejv0107.pdf"/>
    <hyperlink ref="P62" r:id="rId4" display="http://www.bav-astro.de/sfs/BAVM_link.php?BAVMnr=203"/>
    <hyperlink ref="P16" r:id="rId5" display="http://var.astro.cz/oejv/issues/oejv0107.pdf"/>
    <hyperlink ref="P63" r:id="rId6" display="http://var.astro.cz/oejv/issues/oejv0137.pdf"/>
    <hyperlink ref="P17" r:id="rId7" display="http://www.konkoly.hu/cgi-bin/IBVS?5929"/>
    <hyperlink ref="P18" r:id="rId8" display="http://var.astro.cz/oejv/issues/oejv0160.pdf"/>
    <hyperlink ref="P19" r:id="rId9" display="http://var.astro.cz/oejv/issues/oejv0160.pdf"/>
    <hyperlink ref="P20" r:id="rId10" display="http://var.astro.cz/oejv/issues/oejv0160.pdf"/>
    <hyperlink ref="P21" r:id="rId11" display="http://var.astro.cz/oejv/issues/oejv0160.pdf"/>
    <hyperlink ref="P22" r:id="rId12" display="http://var.astro.cz/oejv/issues/oejv0160.pdf"/>
    <hyperlink ref="P23" r:id="rId13" display="http://var.astro.cz/oejv/issues/oejv0160.pdf"/>
    <hyperlink ref="P24" r:id="rId14" display="http://var.astro.cz/oejv/issues/oejv0160.pdf"/>
    <hyperlink ref="P25" r:id="rId15" display="http://var.astro.cz/oejv/issues/oejv0160.pdf"/>
    <hyperlink ref="P26" r:id="rId16" display="http://var.astro.cz/oejv/issues/oejv0160.pdf"/>
    <hyperlink ref="P27" r:id="rId17" display="http://www.konkoly.hu/cgi-bin/IBVS?6094"/>
    <hyperlink ref="P28" r:id="rId18" display="http://www.konkoly.hu/cgi-bin/IBVS?609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2023-08-22T05:35:21Z</dcterms:modified>
</cp:coreProperties>
</file>