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A30CFA0-DE00-4A74-8D10-FFF93D96C18B}" xr6:coauthVersionLast="47" xr6:coauthVersionMax="47" xr10:uidLastSave="{00000000-0000-0000-0000-000000000000}"/>
  <bookViews>
    <workbookView xWindow="13950" yWindow="570" windowWidth="12630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3" i="1" l="1"/>
  <c r="F43" i="1" s="1"/>
  <c r="G43" i="1" s="1"/>
  <c r="K43" i="1" s="1"/>
  <c r="Q43" i="1"/>
  <c r="E42" i="1"/>
  <c r="F42" i="1"/>
  <c r="G42" i="1"/>
  <c r="K42" i="1"/>
  <c r="Q42" i="1"/>
  <c r="E40" i="1"/>
  <c r="F40" i="1"/>
  <c r="G40" i="1"/>
  <c r="K40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1" i="1"/>
  <c r="F41" i="1"/>
  <c r="G41" i="1"/>
  <c r="K41" i="1"/>
  <c r="Q40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D9" i="1"/>
  <c r="C9" i="1"/>
  <c r="E21" i="1"/>
  <c r="F21" i="1"/>
  <c r="G21" i="1"/>
  <c r="I21" i="1"/>
  <c r="E22" i="1"/>
  <c r="F22" i="1"/>
  <c r="G22" i="1"/>
  <c r="I22" i="1"/>
  <c r="E23" i="1"/>
  <c r="F23" i="1"/>
  <c r="G23" i="1"/>
  <c r="J23" i="1"/>
  <c r="Q38" i="1"/>
  <c r="Q39" i="1"/>
  <c r="Q41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Q36" i="1"/>
  <c r="Q37" i="1"/>
  <c r="Q31" i="1"/>
  <c r="Q32" i="1"/>
  <c r="Q33" i="1"/>
  <c r="Q34" i="1"/>
  <c r="Q35" i="1"/>
  <c r="Q28" i="1"/>
  <c r="Q30" i="1"/>
  <c r="F16" i="1"/>
  <c r="F17" i="1" s="1"/>
  <c r="C17" i="1"/>
  <c r="Q22" i="1"/>
  <c r="Q21" i="1"/>
  <c r="Q24" i="1"/>
  <c r="Q25" i="1"/>
  <c r="Q26" i="1"/>
  <c r="Q27" i="1"/>
  <c r="Q29" i="1"/>
  <c r="Q23" i="1"/>
  <c r="C11" i="1"/>
  <c r="C12" i="1"/>
  <c r="O43" i="1" l="1"/>
  <c r="C16" i="1"/>
  <c r="D18" i="1" s="1"/>
  <c r="O25" i="1"/>
  <c r="O33" i="1"/>
  <c r="O40" i="1"/>
  <c r="O34" i="1"/>
  <c r="O29" i="1"/>
  <c r="O24" i="1"/>
  <c r="O26" i="1"/>
  <c r="C15" i="1"/>
  <c r="O42" i="1"/>
  <c r="O21" i="1"/>
  <c r="O27" i="1"/>
  <c r="O36" i="1"/>
  <c r="O23" i="1"/>
  <c r="O38" i="1"/>
  <c r="O31" i="1"/>
  <c r="O41" i="1"/>
  <c r="O30" i="1"/>
  <c r="O37" i="1"/>
  <c r="O32" i="1"/>
  <c r="O28" i="1"/>
  <c r="O39" i="1"/>
  <c r="O35" i="1"/>
  <c r="O22" i="1"/>
  <c r="F18" i="1"/>
  <c r="C18" i="1" l="1"/>
  <c r="F19" i="1"/>
</calcChain>
</file>

<file path=xl/sharedStrings.xml><?xml version="1.0" encoding="utf-8"?>
<sst xmlns="http://schemas.openxmlformats.org/spreadsheetml/2006/main" count="90" uniqueCount="59">
  <si>
    <t>VSB-063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</si>
  <si>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</si>
  <si>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</si>
  <si>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</si>
  <si>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</si>
  <si>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</si>
  <si>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</si>
  <si>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</si>
  <si>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</si>
  <si>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</si>
  <si>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</si>
  <si>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</si>
  <si>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</si>
  <si>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</si>
  <si>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</si>
  <si>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</si>
  <si>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</si>
  <si>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</si>
  <si>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</si>
  <si>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</si>
  <si>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</si>
  <si>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</si>
  <si>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</si>
  <si>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</si>
  <si>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</si>
  <si>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</si>
  <si>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</si>
  <si>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</si>
  <si>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</si>
  <si>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</si>
  <si>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</si>
  <si>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</si>
  <si>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</si>
  <si>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</si>
  <si>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</si>
  <si>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</si>
  <si>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5731</t>
  </si>
  <si>
    <t>OEJV 0074</t>
  </si>
  <si>
    <t>I</t>
  </si>
  <si>
    <t>IBVS 5894</t>
  </si>
  <si>
    <t>not avail.</t>
  </si>
  <si>
    <t>IBVS 5060</t>
  </si>
  <si>
    <t>II</t>
  </si>
  <si>
    <t>Add cycle</t>
  </si>
  <si>
    <t>Old Cycle</t>
  </si>
  <si>
    <t>OEJV 0137</t>
  </si>
  <si>
    <t>OEJV 0160</t>
  </si>
  <si>
    <t>V0573 Lyr / GSC 3108-1692</t>
  </si>
  <si>
    <t>OEJV 0165</t>
  </si>
  <si>
    <t>OEJV 0168</t>
  </si>
  <si>
    <t>OEJV 0179</t>
  </si>
  <si>
    <t>pg</t>
  </si>
  <si>
    <t>vis</t>
  </si>
  <si>
    <t>PE</t>
  </si>
  <si>
    <t>CCD</t>
  </si>
  <si>
    <t>Rc</t>
  </si>
  <si>
    <t>VSB 069</t>
  </si>
  <si>
    <t>V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</si>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</sst>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8" fillId="0" borderId="0"/>
    <xf numFmtId="0" fontId="28" fillId="0" borderId="0"/>
    <xf numFmtId="0" fontId="17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24" borderId="0" xfId="0" applyFont="1" applyFill="1" applyAlignment="1">
      <alignment horizontal="left" vertical="center"/>
    </xf>
    <xf numFmtId="0" fontId="5" fillId="24" borderId="0" xfId="0" applyFont="1" applyFill="1" applyAlignment="1">
      <alignment horizontal="center" vertical="center"/>
    </xf>
    <xf numFmtId="0" fontId="5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32" fillId="0" borderId="0" xfId="42" applyFont="1" applyAlignment="1">
      <alignment horizontal="center"/>
    </xf>
    <xf numFmtId="0" fontId="32" fillId="0" borderId="0" xfId="42" applyFont="1" applyAlignment="1">
      <alignment horizontal="left"/>
    </xf>
    <xf numFmtId="0" fontId="0" fillId="25" borderId="0" xfId="0" applyFill="1" applyAlignme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Lyr - O-C Diagr.</a:t>
            </a:r>
          </a:p>
        </c:rich>
      </c:tx>
      <c:layout>
        <c:manualLayout>
          <c:xMode val="edge"/>
          <c:yMode val="edge"/>
          <c:x val="0.3714285714285714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3-4DC0-81BB-B61EDB94B8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0.1868999999933294</c:v>
                </c:pt>
                <c:pt idx="1">
                  <c:v>0.16019999999844003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F3-4DC0-81BB-B61EDB94B8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F3-4DC0-81BB-B61EDB94B8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3">
                  <c:v>-5.0259999996342231E-2</c:v>
                </c:pt>
                <c:pt idx="4">
                  <c:v>-5.0159999998868443E-2</c:v>
                </c:pt>
                <c:pt idx="5">
                  <c:v>-4.875999999785563E-2</c:v>
                </c:pt>
                <c:pt idx="6">
                  <c:v>-4.5259999998961575E-2</c:v>
                </c:pt>
                <c:pt idx="7">
                  <c:v>-8.6390000004030298E-2</c:v>
                </c:pt>
                <c:pt idx="8">
                  <c:v>-0.10060000000521541</c:v>
                </c:pt>
                <c:pt idx="9">
                  <c:v>-0.11542000000190455</c:v>
                </c:pt>
                <c:pt idx="10">
                  <c:v>-0.13710000000719447</c:v>
                </c:pt>
                <c:pt idx="11">
                  <c:v>-0.12832000000344124</c:v>
                </c:pt>
                <c:pt idx="12">
                  <c:v>-0.14508000000205357</c:v>
                </c:pt>
                <c:pt idx="13">
                  <c:v>-0.1607399999993504</c:v>
                </c:pt>
                <c:pt idx="14">
                  <c:v>-0.18430999999691267</c:v>
                </c:pt>
                <c:pt idx="15">
                  <c:v>-0.18067000000155531</c:v>
                </c:pt>
                <c:pt idx="16">
                  <c:v>-0.191370000000461</c:v>
                </c:pt>
                <c:pt idx="17">
                  <c:v>-0.20856999999523396</c:v>
                </c:pt>
                <c:pt idx="18">
                  <c:v>-0.21882000000186963</c:v>
                </c:pt>
                <c:pt idx="19">
                  <c:v>-0.22810000000026776</c:v>
                </c:pt>
                <c:pt idx="20">
                  <c:v>-0.25142000000050757</c:v>
                </c:pt>
                <c:pt idx="21">
                  <c:v>-0.32519999999931315</c:v>
                </c:pt>
                <c:pt idx="22">
                  <c:v>-0.32980000009411015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F3-4DC0-81BB-B61EDB94B8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F3-4DC0-81BB-B61EDB94B8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F3-4DC0-81BB-B61EDB94B8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2E-3</c:v>
                  </c:pt>
                  <c:pt idx="1">
                    <c:v>3.0000000000000001E-3</c:v>
                  </c:pt>
                  <c:pt idx="2">
                    <c:v>1.1999999999999999E-3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5.0000000000000001E-4</c:v>
                  </c:pt>
                  <c:pt idx="6">
                    <c:v>2.9999999999999997E-4</c:v>
                  </c:pt>
                  <c:pt idx="7">
                    <c:v>0.05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5.9999999999999995E-4</c:v>
                  </c:pt>
                  <c:pt idx="12">
                    <c:v>2.0000000000000001E-4</c:v>
                  </c:pt>
                  <c:pt idx="13">
                    <c:v>4.0000000000000002E-4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5.0000000000000001E-4</c:v>
                  </c:pt>
                  <c:pt idx="18">
                    <c:v>4.0000000000000002E-4</c:v>
                  </c:pt>
                  <c:pt idx="19">
                    <c:v>0</c:v>
                  </c:pt>
                  <c:pt idx="20">
                    <c:v>4.0000000000000002E-4</c:v>
                  </c:pt>
                  <c:pt idx="21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F3-4DC0-81BB-B61EDB94B8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-2594.5</c:v>
                </c:pt>
                <c:pt idx="1">
                  <c:v>-2560</c:v>
                </c:pt>
                <c:pt idx="2">
                  <c:v>0</c:v>
                </c:pt>
                <c:pt idx="3">
                  <c:v>942</c:v>
                </c:pt>
                <c:pt idx="4">
                  <c:v>942</c:v>
                </c:pt>
                <c:pt idx="5">
                  <c:v>942</c:v>
                </c:pt>
                <c:pt idx="6">
                  <c:v>942</c:v>
                </c:pt>
                <c:pt idx="7">
                  <c:v>1703.5</c:v>
                </c:pt>
                <c:pt idx="8">
                  <c:v>1720</c:v>
                </c:pt>
                <c:pt idx="9">
                  <c:v>2140</c:v>
                </c:pt>
                <c:pt idx="10">
                  <c:v>2494</c:v>
                </c:pt>
                <c:pt idx="11">
                  <c:v>2513.5</c:v>
                </c:pt>
                <c:pt idx="12">
                  <c:v>2860.5</c:v>
                </c:pt>
                <c:pt idx="13">
                  <c:v>2927</c:v>
                </c:pt>
                <c:pt idx="14">
                  <c:v>3344</c:v>
                </c:pt>
                <c:pt idx="15">
                  <c:v>3344</c:v>
                </c:pt>
                <c:pt idx="16">
                  <c:v>3788.5</c:v>
                </c:pt>
                <c:pt idx="17">
                  <c:v>3886</c:v>
                </c:pt>
                <c:pt idx="18">
                  <c:v>4338.5</c:v>
                </c:pt>
                <c:pt idx="19">
                  <c:v>4617.5</c:v>
                </c:pt>
                <c:pt idx="20">
                  <c:v>4689</c:v>
                </c:pt>
                <c:pt idx="21">
                  <c:v>6399</c:v>
                </c:pt>
                <c:pt idx="22">
                  <c:v>6595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0.15093369451920019</c:v>
                </c:pt>
                <c:pt idx="1">
                  <c:v>0.14905106884274594</c:v>
                </c:pt>
                <c:pt idx="2">
                  <c:v>9.3547867638201637E-3</c:v>
                </c:pt>
                <c:pt idx="3">
                  <c:v>-4.2049079532409557E-2</c:v>
                </c:pt>
                <c:pt idx="4">
                  <c:v>-4.2049079532409557E-2</c:v>
                </c:pt>
                <c:pt idx="5">
                  <c:v>-4.2049079532409557E-2</c:v>
                </c:pt>
                <c:pt idx="6">
                  <c:v>-4.2049079532409557E-2</c:v>
                </c:pt>
                <c:pt idx="7">
                  <c:v>-8.360326656487127E-2</c:v>
                </c:pt>
                <c:pt idx="8">
                  <c:v>-8.4503652757958098E-2</c:v>
                </c:pt>
                <c:pt idx="9">
                  <c:v>-0.10742257403653185</c:v>
                </c:pt>
                <c:pt idx="10">
                  <c:v>-0.12673995054275833</c:v>
                </c:pt>
                <c:pt idx="11">
                  <c:v>-0.12780404331640638</c:v>
                </c:pt>
                <c:pt idx="12">
                  <c:v>-0.14673943780132326</c:v>
                </c:pt>
                <c:pt idx="13">
                  <c:v>-0.1503682670037641</c:v>
                </c:pt>
                <c:pt idx="14">
                  <c:v>-0.17312348170177666</c:v>
                </c:pt>
                <c:pt idx="15">
                  <c:v>-0.17312348170177666</c:v>
                </c:pt>
                <c:pt idx="16">
                  <c:v>-0.19737934005493385</c:v>
                </c:pt>
                <c:pt idx="17">
                  <c:v>-0.20269980392317422</c:v>
                </c:pt>
                <c:pt idx="18">
                  <c:v>-0.22739221315782809</c:v>
                </c:pt>
                <c:pt idx="19">
                  <c:v>-0.24261692515002348</c:v>
                </c:pt>
                <c:pt idx="20">
                  <c:v>-0.24651859865339976</c:v>
                </c:pt>
                <c:pt idx="21">
                  <c:v>-0.33983134957330718</c:v>
                </c:pt>
                <c:pt idx="22">
                  <c:v>-0.35052684616997493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F3-4DC0-81BB-B61EDB94B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795720"/>
        <c:axId val="1"/>
      </c:scatterChart>
      <c:valAx>
        <c:axId val="4567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795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01503759398496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45FB14B-F72C-F3F7-1F04-6F37900F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38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</row>
    <row r="2" spans="1:6">
      <c r="A2" t="s">
        <v>24</v>
      </c>
      <c r="B2" t="s">
        <v>35</v>
      </c>
      <c r="C2" s="3"/>
      <c r="D2" s="3"/>
    </row>
    <row r="3" spans="1:6" ht="13.5" thickBot="1"/>
    <row r="4" spans="1:6" ht="14.25" thickTop="1" thickBot="1">
      <c r="A4" s="5" t="s">
        <v>1</v>
      </c>
      <c r="C4" s="8" t="s">
        <v>40</v>
      </c>
      <c r="D4" s="9" t="s">
        <v>40</v>
      </c>
    </row>
    <row r="5" spans="1:6" ht="13.5" thickTop="1">
      <c r="A5" s="11" t="s">
        <v>29</v>
      </c>
      <c r="B5" s="12"/>
      <c r="C5" s="13">
        <v>-9.5</v>
      </c>
      <c r="D5" s="12" t="s">
        <v>30</v>
      </c>
    </row>
    <row r="6" spans="1:6">
      <c r="A6" s="5" t="s">
        <v>2</v>
      </c>
    </row>
    <row r="7" spans="1:6">
      <c r="A7" t="s">
        <v>3</v>
      </c>
      <c r="C7">
        <v>53517.426800000001</v>
      </c>
    </row>
    <row r="8" spans="1:6">
      <c r="A8" t="s">
        <v>4</v>
      </c>
      <c r="C8">
        <v>0.87060000000000004</v>
      </c>
    </row>
    <row r="9" spans="1:6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20</v>
      </c>
      <c r="D10" s="4" t="s">
        <v>21</v>
      </c>
      <c r="E10" s="12"/>
    </row>
    <row r="11" spans="1:6">
      <c r="A11" s="12" t="s">
        <v>16</v>
      </c>
      <c r="B11" s="12"/>
      <c r="C11" s="23">
        <f ca="1">INTERCEPT(INDIRECT($D$9):G992,INDIRECT($C$9):F992)</f>
        <v>9.3547867638201637E-3</v>
      </c>
      <c r="D11" s="3"/>
      <c r="E11" s="12"/>
    </row>
    <row r="12" spans="1:6">
      <c r="A12" s="12" t="s">
        <v>17</v>
      </c>
      <c r="B12" s="12"/>
      <c r="C12" s="23">
        <f ca="1">SLOPE(INDIRECT($D$9):G992,INDIRECT($C$9):F992)</f>
        <v>-5.4568860187080382E-5</v>
      </c>
      <c r="D12" s="3"/>
      <c r="E12" s="12"/>
    </row>
    <row r="13" spans="1:6">
      <c r="A13" s="12" t="s">
        <v>19</v>
      </c>
      <c r="B13" s="12"/>
      <c r="C13" s="3" t="s">
        <v>14</v>
      </c>
    </row>
    <row r="14" spans="1:6">
      <c r="A14" s="12"/>
      <c r="B14" s="12"/>
      <c r="C14" s="12"/>
    </row>
    <row r="15" spans="1:6">
      <c r="A15" s="14" t="s">
        <v>18</v>
      </c>
      <c r="B15" s="12"/>
      <c r="C15" s="15">
        <f ca="1">(C7+C11)+(C8+C12)*INT(MAX(F21:F3533))</f>
        <v>59258.683273153831</v>
      </c>
      <c r="E15" s="16" t="s">
        <v>43</v>
      </c>
      <c r="F15" s="13">
        <v>1</v>
      </c>
    </row>
    <row r="16" spans="1:6">
      <c r="A16" s="18" t="s">
        <v>5</v>
      </c>
      <c r="B16" s="12"/>
      <c r="C16" s="19">
        <f ca="1">+C8+C12</f>
        <v>0.87054543113981298</v>
      </c>
      <c r="E16" s="16" t="s">
        <v>31</v>
      </c>
      <c r="F16" s="17">
        <f ca="1">NOW()+15018.5+$C$5/24</f>
        <v>59963.721304861108</v>
      </c>
    </row>
    <row r="17" spans="1:17" ht="13.5" thickBot="1">
      <c r="A17" s="16" t="s">
        <v>28</v>
      </c>
      <c r="B17" s="12"/>
      <c r="C17" s="12">
        <f>COUNT(C21:C2191)</f>
        <v>23</v>
      </c>
      <c r="E17" s="16" t="s">
        <v>44</v>
      </c>
      <c r="F17" s="17">
        <f ca="1">ROUND(2*(F16-$C$7)/$C$8,0)/2+F15</f>
        <v>7405.5</v>
      </c>
    </row>
    <row r="18" spans="1:17" ht="14.25" thickTop="1" thickBot="1">
      <c r="A18" s="18" t="s">
        <v>6</v>
      </c>
      <c r="B18" s="12"/>
      <c r="C18" s="21">
        <f ca="1">+C15</f>
        <v>59258.683273153831</v>
      </c>
      <c r="D18" s="22">
        <f ca="1">+C16</f>
        <v>0.87054543113981298</v>
      </c>
      <c r="E18" s="16" t="s">
        <v>32</v>
      </c>
      <c r="F18" s="25">
        <f ca="1">ROUND(2*(F16-$C$15)/$C$16,0)/2+F15</f>
        <v>811</v>
      </c>
    </row>
    <row r="19" spans="1:17" ht="13.5" thickTop="1">
      <c r="E19" s="16" t="s">
        <v>33</v>
      </c>
      <c r="F19" s="20">
        <f ca="1">+$C$15+$C$16*F18-15018.5-$C$5/24</f>
        <v>44946.591451141554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52</v>
      </c>
      <c r="J20" s="7" t="s">
        <v>53</v>
      </c>
      <c r="K20" s="7" t="s">
        <v>54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>
      <c r="A21" s="28" t="s">
        <v>41</v>
      </c>
      <c r="B21" s="29" t="s">
        <v>42</v>
      </c>
      <c r="C21" s="30">
        <v>51258.841999999997</v>
      </c>
      <c r="D21" s="30">
        <v>2E-3</v>
      </c>
      <c r="E21">
        <f t="shared" ref="E21:E27" si="0">+(C21-C$7)/C$8</f>
        <v>-2594.2853204686471</v>
      </c>
      <c r="F21">
        <f t="shared" ref="F21:F32" si="1">ROUND(2*E21,0)/2</f>
        <v>-2594.5</v>
      </c>
      <c r="G21">
        <f t="shared" ref="G21:G27" si="2">+C21-(C$7+F21*C$8)</f>
        <v>0.1868999999933294</v>
      </c>
      <c r="I21">
        <f>+G21</f>
        <v>0.1868999999933294</v>
      </c>
      <c r="O21">
        <f t="shared" ref="O21:O27" ca="1" si="3">+C$11+C$12*$F21</f>
        <v>0.15093369451920019</v>
      </c>
      <c r="Q21" s="2">
        <f t="shared" ref="Q21:Q27" si="4">+C21-15018.5</f>
        <v>36240.341999999997</v>
      </c>
    </row>
    <row r="22" spans="1:17">
      <c r="A22" s="33" t="s">
        <v>41</v>
      </c>
      <c r="B22" s="34" t="s">
        <v>38</v>
      </c>
      <c r="C22" s="33">
        <v>51288.851000000002</v>
      </c>
      <c r="D22" s="33">
        <v>3.0000000000000001E-3</v>
      </c>
      <c r="E22">
        <f t="shared" si="0"/>
        <v>-2559.8159889731205</v>
      </c>
      <c r="F22">
        <f t="shared" si="1"/>
        <v>-2560</v>
      </c>
      <c r="G22">
        <f t="shared" si="2"/>
        <v>0.16019999999844003</v>
      </c>
      <c r="I22">
        <f>+G22</f>
        <v>0.16019999999844003</v>
      </c>
      <c r="O22">
        <f t="shared" ca="1" si="3"/>
        <v>0.14905106884274594</v>
      </c>
      <c r="Q22" s="2">
        <f t="shared" si="4"/>
        <v>36270.351000000002</v>
      </c>
    </row>
    <row r="23" spans="1:17">
      <c r="A23" s="30" t="s">
        <v>36</v>
      </c>
      <c r="B23" s="31"/>
      <c r="C23" s="30">
        <v>53517.426800000001</v>
      </c>
      <c r="D23" s="30">
        <v>1.1999999999999999E-3</v>
      </c>
      <c r="E23">
        <f t="shared" si="0"/>
        <v>0</v>
      </c>
      <c r="F23">
        <f t="shared" si="1"/>
        <v>0</v>
      </c>
      <c r="G23">
        <f t="shared" si="2"/>
        <v>0</v>
      </c>
      <c r="J23">
        <f>+G23</f>
        <v>0</v>
      </c>
      <c r="O23">
        <f t="shared" ca="1" si="3"/>
        <v>9.3547867638201637E-3</v>
      </c>
      <c r="Q23" s="2">
        <f t="shared" si="4"/>
        <v>38498.926800000001</v>
      </c>
    </row>
    <row r="24" spans="1:17">
      <c r="A24" s="28" t="s">
        <v>37</v>
      </c>
      <c r="B24" s="32" t="s">
        <v>38</v>
      </c>
      <c r="C24" s="28">
        <v>54337.481740000003</v>
      </c>
      <c r="D24" s="28">
        <v>4.0000000000000002E-4</v>
      </c>
      <c r="E24">
        <f t="shared" si="0"/>
        <v>941.94226969906015</v>
      </c>
      <c r="F24">
        <f t="shared" si="1"/>
        <v>942</v>
      </c>
      <c r="G24">
        <f t="shared" si="2"/>
        <v>-5.0259999996342231E-2</v>
      </c>
      <c r="K24">
        <f t="shared" ref="K24:K32" si="5">+G24</f>
        <v>-5.0259999996342231E-2</v>
      </c>
      <c r="O24">
        <f t="shared" ca="1" si="3"/>
        <v>-4.2049079532409557E-2</v>
      </c>
      <c r="Q24" s="2">
        <f t="shared" si="4"/>
        <v>39318.981740000003</v>
      </c>
    </row>
    <row r="25" spans="1:17">
      <c r="A25" s="28" t="s">
        <v>37</v>
      </c>
      <c r="B25" s="32" t="s">
        <v>38</v>
      </c>
      <c r="C25" s="28">
        <v>54337.48184</v>
      </c>
      <c r="D25" s="28">
        <v>5.0000000000000001E-4</v>
      </c>
      <c r="E25">
        <f t="shared" si="0"/>
        <v>941.94238456236985</v>
      </c>
      <c r="F25">
        <f t="shared" si="1"/>
        <v>942</v>
      </c>
      <c r="G25">
        <f t="shared" si="2"/>
        <v>-5.0159999998868443E-2</v>
      </c>
      <c r="K25">
        <f t="shared" si="5"/>
        <v>-5.0159999998868443E-2</v>
      </c>
      <c r="O25">
        <f t="shared" ca="1" si="3"/>
        <v>-4.2049079532409557E-2</v>
      </c>
      <c r="Q25" s="2">
        <f t="shared" si="4"/>
        <v>39318.98184</v>
      </c>
    </row>
    <row r="26" spans="1:17">
      <c r="A26" s="28" t="s">
        <v>37</v>
      </c>
      <c r="B26" s="32" t="s">
        <v>38</v>
      </c>
      <c r="C26" s="28">
        <v>54337.483240000001</v>
      </c>
      <c r="D26" s="28">
        <v>5.0000000000000001E-4</v>
      </c>
      <c r="E26">
        <f t="shared" si="0"/>
        <v>941.94399264874824</v>
      </c>
      <c r="F26">
        <f t="shared" si="1"/>
        <v>942</v>
      </c>
      <c r="G26">
        <f t="shared" si="2"/>
        <v>-4.875999999785563E-2</v>
      </c>
      <c r="K26">
        <f t="shared" si="5"/>
        <v>-4.875999999785563E-2</v>
      </c>
      <c r="O26">
        <f t="shared" ca="1" si="3"/>
        <v>-4.2049079532409557E-2</v>
      </c>
      <c r="Q26" s="2">
        <f t="shared" si="4"/>
        <v>39318.983240000001</v>
      </c>
    </row>
    <row r="27" spans="1:17">
      <c r="A27" s="28" t="s">
        <v>37</v>
      </c>
      <c r="B27" s="32" t="s">
        <v>38</v>
      </c>
      <c r="C27" s="28">
        <v>54337.48674</v>
      </c>
      <c r="D27" s="28">
        <v>2.9999999999999997E-4</v>
      </c>
      <c r="E27">
        <f t="shared" si="0"/>
        <v>941.94801286468999</v>
      </c>
      <c r="F27">
        <f t="shared" si="1"/>
        <v>942</v>
      </c>
      <c r="G27">
        <f t="shared" si="2"/>
        <v>-4.5259999998961575E-2</v>
      </c>
      <c r="K27">
        <f t="shared" si="5"/>
        <v>-4.5259999998961575E-2</v>
      </c>
      <c r="O27">
        <f t="shared" ca="1" si="3"/>
        <v>-4.2049079532409557E-2</v>
      </c>
      <c r="Q27" s="2">
        <f t="shared" si="4"/>
        <v>39318.98674</v>
      </c>
    </row>
    <row r="28" spans="1:17">
      <c r="A28" s="35" t="s">
        <v>45</v>
      </c>
      <c r="B28" s="29" t="s">
        <v>42</v>
      </c>
      <c r="C28" s="30">
        <v>55000.407509999997</v>
      </c>
      <c r="D28" s="30">
        <v>0.05</v>
      </c>
      <c r="E28">
        <f>+(C28-C$7)/C$8</f>
        <v>1703.4007695841904</v>
      </c>
      <c r="F28">
        <f t="shared" si="1"/>
        <v>1703.5</v>
      </c>
      <c r="G28">
        <f>+C28-(C$7+F28*C$8)</f>
        <v>-8.6390000004030298E-2</v>
      </c>
      <c r="K28">
        <f t="shared" si="5"/>
        <v>-8.6390000004030298E-2</v>
      </c>
      <c r="O28">
        <f ca="1">+C$11+C$12*$F28</f>
        <v>-8.360326656487127E-2</v>
      </c>
      <c r="Q28" s="2">
        <f>+C28-15018.5</f>
        <v>39981.907509999997</v>
      </c>
    </row>
    <row r="29" spans="1:17">
      <c r="A29" s="30" t="s">
        <v>39</v>
      </c>
      <c r="B29" s="29" t="s">
        <v>38</v>
      </c>
      <c r="C29" s="30">
        <v>55014.758199999997</v>
      </c>
      <c r="D29" s="30">
        <v>5.9999999999999995E-4</v>
      </c>
      <c r="E29">
        <f>+(C29-C$7)/C$8</f>
        <v>1719.8844475074609</v>
      </c>
      <c r="F29">
        <f t="shared" si="1"/>
        <v>1720</v>
      </c>
      <c r="G29">
        <f>+C29-(C$7+F29*C$8)</f>
        <v>-0.10060000000521541</v>
      </c>
      <c r="K29">
        <f t="shared" si="5"/>
        <v>-0.10060000000521541</v>
      </c>
      <c r="O29">
        <f ca="1">+C$11+C$12*$F29</f>
        <v>-8.4503652757958098E-2</v>
      </c>
      <c r="Q29" s="2">
        <f>+C29-15018.5</f>
        <v>39996.258199999997</v>
      </c>
    </row>
    <row r="30" spans="1:17">
      <c r="A30" s="35" t="s">
        <v>45</v>
      </c>
      <c r="B30" s="29" t="s">
        <v>38</v>
      </c>
      <c r="C30" s="30">
        <v>55380.395380000002</v>
      </c>
      <c r="D30" s="30">
        <v>2.9999999999999997E-4</v>
      </c>
      <c r="E30">
        <f>+(C30-C$7)/C$8</f>
        <v>2139.8674247645308</v>
      </c>
      <c r="F30">
        <f t="shared" si="1"/>
        <v>2140</v>
      </c>
      <c r="G30">
        <f>+C30-(C$7+F30*C$8)</f>
        <v>-0.11542000000190455</v>
      </c>
      <c r="K30">
        <f t="shared" si="5"/>
        <v>-0.11542000000190455</v>
      </c>
      <c r="O30">
        <f ca="1">+C$11+C$12*$F30</f>
        <v>-0.10742257403653185</v>
      </c>
      <c r="Q30" s="2">
        <f>+C30-15018.5</f>
        <v>40361.895380000002</v>
      </c>
    </row>
    <row r="31" spans="1:17">
      <c r="A31" s="36" t="s">
        <v>46</v>
      </c>
      <c r="B31" s="37" t="s">
        <v>38</v>
      </c>
      <c r="C31" s="38">
        <v>55688.566099999996</v>
      </c>
      <c r="D31" s="38">
        <v>2.9999999999999997E-4</v>
      </c>
      <c r="E31">
        <f>+(C31-C$7)/C$8</f>
        <v>2493.8425223983404</v>
      </c>
      <c r="F31">
        <f t="shared" si="1"/>
        <v>2494</v>
      </c>
      <c r="G31">
        <f>+C31-(C$7+F31*C$8)</f>
        <v>-0.13710000000719447</v>
      </c>
      <c r="K31">
        <f t="shared" si="5"/>
        <v>-0.13710000000719447</v>
      </c>
      <c r="O31">
        <f ca="1">+C$11+C$12*$F31</f>
        <v>-0.12673995054275833</v>
      </c>
      <c r="Q31" s="2">
        <f>+C31-15018.5</f>
        <v>40670.066099999996</v>
      </c>
    </row>
    <row r="32" spans="1:17">
      <c r="A32" s="36" t="s">
        <v>46</v>
      </c>
      <c r="B32" s="37" t="s">
        <v>42</v>
      </c>
      <c r="C32" s="38">
        <v>55705.551579999999</v>
      </c>
      <c r="D32" s="38">
        <v>5.9999999999999995E-4</v>
      </c>
      <c r="E32">
        <f>+(C32-C$7)/C$8</f>
        <v>2513.3526073971952</v>
      </c>
      <c r="F32">
        <f t="shared" si="1"/>
        <v>2513.5</v>
      </c>
      <c r="G32">
        <f>+C32-(C$7+F32*C$8)</f>
        <v>-0.12832000000344124</v>
      </c>
      <c r="K32">
        <f t="shared" si="5"/>
        <v>-0.12832000000344124</v>
      </c>
      <c r="O32">
        <f ca="1">+C$11+C$12*$F32</f>
        <v>-0.12780404331640638</v>
      </c>
      <c r="Q32" s="2">
        <f>+C32-15018.5</f>
        <v>40687.051579999999</v>
      </c>
    </row>
    <row r="33" spans="1:17">
      <c r="A33" s="36" t="s">
        <v>46</v>
      </c>
      <c r="B33" s="37" t="s">
        <v>42</v>
      </c>
      <c r="C33" s="38">
        <v>56007.633020000001</v>
      </c>
      <c r="D33" s="38">
        <v>2.0000000000000001E-4</v>
      </c>
      <c r="E33">
        <f t="shared" ref="E33:E41" si="6">+(C33-C$7)/C$8</f>
        <v>2860.3333563059959</v>
      </c>
      <c r="F33">
        <f t="shared" ref="F33:F38" si="7">ROUND(2*E33,0)/2</f>
        <v>2860.5</v>
      </c>
      <c r="G33">
        <f t="shared" ref="G33:G41" si="8">+C33-(C$7+F33*C$8)</f>
        <v>-0.14508000000205357</v>
      </c>
      <c r="K33">
        <f t="shared" ref="K33:K41" si="9">+G33</f>
        <v>-0.14508000000205357</v>
      </c>
      <c r="O33">
        <f t="shared" ref="O33:O41" ca="1" si="10">+C$11+C$12*$F33</f>
        <v>-0.14673943780132326</v>
      </c>
      <c r="Q33" s="2">
        <f t="shared" ref="Q33:Q41" si="11">+C33-15018.5</f>
        <v>40989.133020000001</v>
      </c>
    </row>
    <row r="34" spans="1:17">
      <c r="A34" s="36" t="s">
        <v>46</v>
      </c>
      <c r="B34" s="37" t="s">
        <v>38</v>
      </c>
      <c r="C34" s="38">
        <v>56065.512260000003</v>
      </c>
      <c r="D34" s="38">
        <v>4.0000000000000002E-4</v>
      </c>
      <c r="E34">
        <f t="shared" si="6"/>
        <v>2926.8153687112358</v>
      </c>
      <c r="F34">
        <f t="shared" si="7"/>
        <v>2927</v>
      </c>
      <c r="G34">
        <f t="shared" si="8"/>
        <v>-0.1607399999993504</v>
      </c>
      <c r="K34">
        <f t="shared" si="9"/>
        <v>-0.1607399999993504</v>
      </c>
      <c r="O34">
        <f t="shared" ca="1" si="10"/>
        <v>-0.1503682670037641</v>
      </c>
      <c r="Q34" s="2">
        <f t="shared" si="11"/>
        <v>41047.012260000003</v>
      </c>
    </row>
    <row r="35" spans="1:17">
      <c r="A35" s="36" t="s">
        <v>46</v>
      </c>
      <c r="B35" s="37" t="s">
        <v>38</v>
      </c>
      <c r="C35" s="38">
        <v>56428.528890000001</v>
      </c>
      <c r="D35" s="38">
        <v>2.9999999999999997E-4</v>
      </c>
      <c r="E35">
        <f t="shared" si="6"/>
        <v>3343.7882954284405</v>
      </c>
      <c r="F35">
        <f t="shared" si="7"/>
        <v>3344</v>
      </c>
      <c r="G35">
        <f t="shared" si="8"/>
        <v>-0.18430999999691267</v>
      </c>
      <c r="K35">
        <f t="shared" si="9"/>
        <v>-0.18430999999691267</v>
      </c>
      <c r="O35">
        <f t="shared" ca="1" si="10"/>
        <v>-0.17312348170177666</v>
      </c>
      <c r="Q35" s="2">
        <f t="shared" si="11"/>
        <v>41410.028890000001</v>
      </c>
    </row>
    <row r="36" spans="1:17">
      <c r="A36" s="38" t="s">
        <v>48</v>
      </c>
      <c r="B36" s="37"/>
      <c r="C36" s="38">
        <v>56428.532529999997</v>
      </c>
      <c r="D36" s="38">
        <v>2.9999999999999997E-4</v>
      </c>
      <c r="E36">
        <f t="shared" si="6"/>
        <v>3343.7924764530158</v>
      </c>
      <c r="F36">
        <f t="shared" si="7"/>
        <v>3344</v>
      </c>
      <c r="G36">
        <f t="shared" si="8"/>
        <v>-0.18067000000155531</v>
      </c>
      <c r="K36">
        <f t="shared" si="9"/>
        <v>-0.18067000000155531</v>
      </c>
      <c r="O36">
        <f t="shared" ca="1" si="10"/>
        <v>-0.17312348170177666</v>
      </c>
      <c r="Q36" s="2">
        <f t="shared" si="11"/>
        <v>41410.032529999997</v>
      </c>
    </row>
    <row r="37" spans="1:17">
      <c r="A37" s="38" t="s">
        <v>49</v>
      </c>
      <c r="B37" s="37" t="s">
        <v>42</v>
      </c>
      <c r="C37" s="39">
        <v>56815.503530000002</v>
      </c>
      <c r="D37" s="38">
        <v>2.9999999999999997E-4</v>
      </c>
      <c r="E37">
        <f t="shared" si="6"/>
        <v>3788.2801860785671</v>
      </c>
      <c r="F37">
        <f t="shared" si="7"/>
        <v>3788.5</v>
      </c>
      <c r="G37">
        <f t="shared" si="8"/>
        <v>-0.191370000000461</v>
      </c>
      <c r="K37">
        <f t="shared" si="9"/>
        <v>-0.191370000000461</v>
      </c>
      <c r="O37">
        <f t="shared" ca="1" si="10"/>
        <v>-0.19737934005493385</v>
      </c>
      <c r="Q37" s="2">
        <f t="shared" si="11"/>
        <v>41797.003530000002</v>
      </c>
    </row>
    <row r="38" spans="1:17">
      <c r="A38" s="43" t="s">
        <v>50</v>
      </c>
      <c r="B38" s="44" t="s">
        <v>38</v>
      </c>
      <c r="C38" s="45">
        <v>56900.369830000003</v>
      </c>
      <c r="D38" s="45">
        <v>5.0000000000000001E-4</v>
      </c>
      <c r="E38">
        <f t="shared" si="6"/>
        <v>3885.7604295887918</v>
      </c>
      <c r="F38">
        <f t="shared" si="7"/>
        <v>3886</v>
      </c>
      <c r="G38">
        <f t="shared" si="8"/>
        <v>-0.20856999999523396</v>
      </c>
      <c r="K38">
        <f t="shared" si="9"/>
        <v>-0.20856999999523396</v>
      </c>
      <c r="O38">
        <f t="shared" ca="1" si="10"/>
        <v>-0.20269980392317422</v>
      </c>
      <c r="Q38" s="2">
        <f t="shared" si="11"/>
        <v>41881.869830000003</v>
      </c>
    </row>
    <row r="39" spans="1:17">
      <c r="A39" s="43" t="s">
        <v>50</v>
      </c>
      <c r="B39" s="44" t="s">
        <v>42</v>
      </c>
      <c r="C39" s="45">
        <v>57294.306080000002</v>
      </c>
      <c r="D39" s="45">
        <v>4.0000000000000002E-4</v>
      </c>
      <c r="E39">
        <f t="shared" si="6"/>
        <v>4338.2486560992429</v>
      </c>
      <c r="F39" s="42">
        <f>ROUND(2*E39,0)/2+0.5</f>
        <v>4338.5</v>
      </c>
      <c r="G39">
        <f t="shared" si="8"/>
        <v>-0.21882000000186963</v>
      </c>
      <c r="K39">
        <f t="shared" si="9"/>
        <v>-0.21882000000186963</v>
      </c>
      <c r="O39">
        <f t="shared" ca="1" si="10"/>
        <v>-0.22739221315782809</v>
      </c>
      <c r="Q39" s="2">
        <f t="shared" si="11"/>
        <v>42275.806080000002</v>
      </c>
    </row>
    <row r="40" spans="1:17">
      <c r="A40" s="41" t="s">
        <v>0</v>
      </c>
      <c r="B40" s="40" t="s">
        <v>42</v>
      </c>
      <c r="C40" s="41">
        <v>57537.194199999998</v>
      </c>
      <c r="D40" s="41" t="s">
        <v>55</v>
      </c>
      <c r="E40">
        <f t="shared" si="6"/>
        <v>4617.2379967838233</v>
      </c>
      <c r="F40" s="42">
        <f>ROUND(2*E40,0)/2+0.5</f>
        <v>4617.5</v>
      </c>
      <c r="G40">
        <f t="shared" si="8"/>
        <v>-0.22810000000026776</v>
      </c>
      <c r="K40">
        <f t="shared" si="9"/>
        <v>-0.22810000000026776</v>
      </c>
      <c r="O40">
        <f t="shared" ca="1" si="10"/>
        <v>-0.24261692515002348</v>
      </c>
      <c r="Q40" s="2">
        <f t="shared" si="11"/>
        <v>42518.694199999998</v>
      </c>
    </row>
    <row r="41" spans="1:17">
      <c r="A41" s="43" t="s">
        <v>50</v>
      </c>
      <c r="B41" s="44" t="s">
        <v>38</v>
      </c>
      <c r="C41" s="45">
        <v>57599.41878</v>
      </c>
      <c r="D41" s="45">
        <v>4.0000000000000002E-4</v>
      </c>
      <c r="E41">
        <f t="shared" si="6"/>
        <v>4688.711210659314</v>
      </c>
      <c r="F41" s="42">
        <f>ROUND(2*E41,0)/2+0.5</f>
        <v>4689</v>
      </c>
      <c r="G41">
        <f t="shared" si="8"/>
        <v>-0.25142000000050757</v>
      </c>
      <c r="K41">
        <f t="shared" si="9"/>
        <v>-0.25142000000050757</v>
      </c>
      <c r="O41">
        <f t="shared" ca="1" si="10"/>
        <v>-0.24651859865339976</v>
      </c>
      <c r="Q41" s="2">
        <f t="shared" si="11"/>
        <v>42580.91878</v>
      </c>
    </row>
    <row r="42" spans="1:17">
      <c r="A42" s="46" t="s">
        <v>56</v>
      </c>
      <c r="B42" s="47" t="s">
        <v>38</v>
      </c>
      <c r="C42" s="48">
        <v>59088.071000000004</v>
      </c>
      <c r="D42" s="48" t="s">
        <v>57</v>
      </c>
      <c r="E42">
        <f>+(C42-C$7)/C$8</f>
        <v>6398.6264645072388</v>
      </c>
      <c r="F42" s="42">
        <f>ROUND(2*E42,0)/2+0.5</f>
        <v>6399</v>
      </c>
      <c r="G42">
        <f>+C42-(C$7+F42*C$8)</f>
        <v>-0.32519999999931315</v>
      </c>
      <c r="K42">
        <f>+G42</f>
        <v>-0.32519999999931315</v>
      </c>
      <c r="O42">
        <f ca="1">+C$11+C$12*$F42</f>
        <v>-0.33983134957330718</v>
      </c>
      <c r="Q42" s="2">
        <f>+C42-15018.5</f>
        <v>44069.571000000004</v>
      </c>
    </row>
    <row r="43" spans="1:17">
      <c r="A43" s="49" t="s">
        <v>58</v>
      </c>
      <c r="B43" s="50" t="s">
        <v>38</v>
      </c>
      <c r="C43" s="51">
        <v>59258.703999999911</v>
      </c>
      <c r="D43" s="49">
        <v>1E-3</v>
      </c>
      <c r="E43">
        <f>+(C43-C$7)/C$8</f>
        <v>6594.6211807947502</v>
      </c>
      <c r="F43" s="52">
        <f>ROUND(2*E43,0)/2+0.5</f>
        <v>6595</v>
      </c>
      <c r="G43">
        <f>+C43-(C$7+F43*C$8)</f>
        <v>-0.32980000009411015</v>
      </c>
      <c r="K43">
        <f>+G43</f>
        <v>-0.32980000009411015</v>
      </c>
      <c r="O43">
        <f ca="1">+C$11+C$12*$F43</f>
        <v>-0.35052684616997493</v>
      </c>
      <c r="Q43" s="2">
        <f>+C43-15018.5</f>
        <v>44240.203999999911</v>
      </c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</sheetData>
  <protectedRanges>
    <protectedRange sqref="A42:D42" name="Range1"/>
  </protectedRanges>
  <phoneticPr fontId="8" type="noConversion"/>
  <hyperlinks>
    <hyperlink ref="H63754" r:id="rId1" display="http://vsolj.cetus-net.org/bulletin.html"/>
    <hyperlink ref="H63747" r:id="rId2" display="https://www.aavso.org/ejaavso"/>
    <hyperlink ref="I63754" r:id="rId3" display="http://vsolj.cetus-net.org/bulletin.html"/>
    <hyperlink ref="AQ57405" r:id="rId4" display="http://cdsbib.u-strasbg.fr/cgi-bin/cdsbib?1990RMxAA..21..381G"/>
    <hyperlink ref="H63751" r:id="rId5" display="https://www.aavso.org/ejaavso"/>
    <hyperlink ref="AP4769" r:id="rId6" display="http://cdsbib.u-strasbg.fr/cgi-bin/cdsbib?1990RMxAA..21..381G"/>
    <hyperlink ref="AP4772" r:id="rId7" display="http://cdsbib.u-strasbg.fr/cgi-bin/cdsbib?1990RMxAA..21..381G"/>
    <hyperlink ref="AP4770" r:id="rId8" display="http://cdsbib.u-strasbg.fr/cgi-bin/cdsbib?1990RMxAA..21..381G"/>
    <hyperlink ref="AP4754" r:id="rId9" display="http://cdsbib.u-strasbg.fr/cgi-bin/cdsbib?1990RMxAA..21..381G"/>
    <hyperlink ref="AQ4983" r:id="rId10" display="http://cdsbib.u-strasbg.fr/cgi-bin/cdsbib?1990RMxAA..21..381G"/>
    <hyperlink ref="AQ4987" r:id="rId11" display="http://cdsbib.u-strasbg.fr/cgi-bin/cdsbib?1990RMxAA..21..381G"/>
    <hyperlink ref="AQ64667" r:id="rId12" display="http://cdsbib.u-strasbg.fr/cgi-bin/cdsbib?1990RMxAA..21..381G"/>
    <hyperlink ref="I1875" r:id="rId13" display="http://vsolj.cetus-net.org/bulletin.html"/>
    <hyperlink ref="H1875" r:id="rId14" display="http://vsolj.cetus-net.org/bulletin.html"/>
    <hyperlink ref="AQ65328" r:id="rId15" display="http://cdsbib.u-strasbg.fr/cgi-bin/cdsbib?1990RMxAA..21..381G"/>
    <hyperlink ref="AQ65327" r:id="rId16" display="http://cdsbib.u-strasbg.fr/cgi-bin/cdsbib?1990RMxAA..21..381G"/>
    <hyperlink ref="AP3045" r:id="rId17" display="http://cdsbib.u-strasbg.fr/cgi-bin/cdsbib?1990RMxAA..21..381G"/>
    <hyperlink ref="AP3063" r:id="rId18" display="http://cdsbib.u-strasbg.fr/cgi-bin/cdsbib?1990RMxAA..21..381G"/>
    <hyperlink ref="AP3064" r:id="rId19" display="http://cdsbib.u-strasbg.fr/cgi-bin/cdsbib?1990RMxAA..21..381G"/>
    <hyperlink ref="AP306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2023-01-19T04:18:40Z</dcterms:modified>
</cp:coreProperties>
</file>