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8EADDD6-3C67-4A99-814C-6E8F275208B8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  <sheet name="Active 3" sheetId="3" r:id="rId3"/>
    <sheet name="Active 4" sheetId="4" r:id="rId4"/>
  </sheets>
  <calcPr calcId="181029"/>
</workbook>
</file>

<file path=xl/calcChain.xml><?xml version="1.0" encoding="utf-8"?>
<calcChain xmlns="http://schemas.openxmlformats.org/spreadsheetml/2006/main">
  <c r="E31" i="4" l="1"/>
  <c r="F31" i="4"/>
  <c r="G31" i="4"/>
  <c r="J31" i="4"/>
  <c r="Q31" i="4"/>
  <c r="E32" i="4"/>
  <c r="F32" i="4"/>
  <c r="G32" i="4"/>
  <c r="J32" i="4"/>
  <c r="Q32" i="4"/>
  <c r="E33" i="4"/>
  <c r="F33" i="4"/>
  <c r="G33" i="4"/>
  <c r="J33" i="4"/>
  <c r="Q33" i="4"/>
  <c r="E34" i="4"/>
  <c r="F34" i="4"/>
  <c r="G34" i="4"/>
  <c r="J34" i="4"/>
  <c r="Q34" i="4"/>
  <c r="E31" i="3"/>
  <c r="F31" i="3"/>
  <c r="G31" i="3"/>
  <c r="J31" i="3"/>
  <c r="Q31" i="3"/>
  <c r="E32" i="3"/>
  <c r="F32" i="3"/>
  <c r="G32" i="3"/>
  <c r="J32" i="3"/>
  <c r="Q32" i="3"/>
  <c r="E33" i="3"/>
  <c r="F33" i="3"/>
  <c r="G33" i="3"/>
  <c r="J33" i="3"/>
  <c r="Q33" i="3"/>
  <c r="E34" i="3"/>
  <c r="F34" i="3"/>
  <c r="G34" i="3"/>
  <c r="J34" i="3"/>
  <c r="Q34" i="3"/>
  <c r="E31" i="2"/>
  <c r="F31" i="2"/>
  <c r="G31" i="2"/>
  <c r="J31" i="2"/>
  <c r="Q31" i="2"/>
  <c r="E32" i="2"/>
  <c r="F32" i="2"/>
  <c r="G32" i="2"/>
  <c r="J32" i="2"/>
  <c r="Q32" i="2"/>
  <c r="E33" i="2"/>
  <c r="F33" i="2"/>
  <c r="G33" i="2"/>
  <c r="J33" i="2"/>
  <c r="Q33" i="2"/>
  <c r="E34" i="2"/>
  <c r="F34" i="2"/>
  <c r="G34" i="2"/>
  <c r="J34" i="2"/>
  <c r="Q34" i="2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J34" i="1"/>
  <c r="Q31" i="1"/>
  <c r="Q32" i="1"/>
  <c r="Q33" i="1"/>
  <c r="Q34" i="1"/>
  <c r="F11" i="4"/>
  <c r="E21" i="4"/>
  <c r="F21" i="4"/>
  <c r="G21" i="4"/>
  <c r="I21" i="4"/>
  <c r="E22" i="4"/>
  <c r="F22" i="4"/>
  <c r="G22" i="4"/>
  <c r="I22" i="4"/>
  <c r="E23" i="4"/>
  <c r="F23" i="4"/>
  <c r="G23" i="4"/>
  <c r="H23" i="4"/>
  <c r="E24" i="4"/>
  <c r="F24" i="4"/>
  <c r="G24" i="4"/>
  <c r="J24" i="4"/>
  <c r="E25" i="4"/>
  <c r="F25" i="4"/>
  <c r="G25" i="4"/>
  <c r="J25" i="4"/>
  <c r="E26" i="4"/>
  <c r="F26" i="4"/>
  <c r="G26" i="4"/>
  <c r="J26" i="4"/>
  <c r="E27" i="4"/>
  <c r="F27" i="4"/>
  <c r="G27" i="4"/>
  <c r="E28" i="4"/>
  <c r="F28" i="4"/>
  <c r="G28" i="4"/>
  <c r="J28" i="4"/>
  <c r="E29" i="4"/>
  <c r="F29" i="4"/>
  <c r="G29" i="4"/>
  <c r="J29" i="4"/>
  <c r="E30" i="4"/>
  <c r="F30" i="4"/>
  <c r="G30" i="4"/>
  <c r="J30" i="4"/>
  <c r="G11" i="4"/>
  <c r="E14" i="4"/>
  <c r="E15" i="4" s="1"/>
  <c r="C17" i="4"/>
  <c r="Q21" i="4"/>
  <c r="Q22" i="4"/>
  <c r="Q23" i="4"/>
  <c r="Q24" i="4"/>
  <c r="Q25" i="4"/>
  <c r="Q26" i="4"/>
  <c r="J27" i="4"/>
  <c r="Q27" i="4"/>
  <c r="Q28" i="4"/>
  <c r="Q29" i="4"/>
  <c r="Q30" i="4"/>
  <c r="F11" i="3"/>
  <c r="E21" i="3"/>
  <c r="F21" i="3"/>
  <c r="G21" i="3"/>
  <c r="I21" i="3"/>
  <c r="E22" i="3"/>
  <c r="F22" i="3"/>
  <c r="G22" i="3"/>
  <c r="I22" i="3"/>
  <c r="E23" i="3"/>
  <c r="F23" i="3"/>
  <c r="G23" i="3"/>
  <c r="H23" i="3"/>
  <c r="E24" i="3"/>
  <c r="F24" i="3"/>
  <c r="G24" i="3"/>
  <c r="J24" i="3"/>
  <c r="E25" i="3"/>
  <c r="F25" i="3"/>
  <c r="G25" i="3"/>
  <c r="J25" i="3"/>
  <c r="E26" i="3"/>
  <c r="F26" i="3"/>
  <c r="G26" i="3"/>
  <c r="J26" i="3"/>
  <c r="E27" i="3"/>
  <c r="F27" i="3"/>
  <c r="G27" i="3"/>
  <c r="J27" i="3"/>
  <c r="E28" i="3"/>
  <c r="F28" i="3"/>
  <c r="G28" i="3"/>
  <c r="J28" i="3"/>
  <c r="E29" i="3"/>
  <c r="F29" i="3"/>
  <c r="G29" i="3"/>
  <c r="J29" i="3"/>
  <c r="E30" i="3"/>
  <c r="F30" i="3"/>
  <c r="G30" i="3"/>
  <c r="J30" i="3"/>
  <c r="G11" i="3"/>
  <c r="E14" i="3"/>
  <c r="E15" i="3" s="1"/>
  <c r="C17" i="3"/>
  <c r="Q21" i="3"/>
  <c r="Q22" i="3"/>
  <c r="Q23" i="3"/>
  <c r="Q24" i="3"/>
  <c r="Q25" i="3"/>
  <c r="Q26" i="3"/>
  <c r="Q27" i="3"/>
  <c r="Q28" i="3"/>
  <c r="Q29" i="3"/>
  <c r="Q30" i="3"/>
  <c r="F11" i="2"/>
  <c r="E21" i="2"/>
  <c r="F21" i="2"/>
  <c r="G21" i="2"/>
  <c r="I21" i="2"/>
  <c r="E22" i="2"/>
  <c r="F22" i="2"/>
  <c r="G22" i="2"/>
  <c r="I22" i="2"/>
  <c r="E23" i="2"/>
  <c r="F23" i="2"/>
  <c r="G23" i="2"/>
  <c r="H23" i="2"/>
  <c r="E24" i="2"/>
  <c r="F24" i="2"/>
  <c r="G24" i="2"/>
  <c r="J24" i="2"/>
  <c r="E25" i="2"/>
  <c r="F25" i="2"/>
  <c r="G25" i="2"/>
  <c r="J25" i="2"/>
  <c r="E26" i="2"/>
  <c r="F26" i="2"/>
  <c r="G26" i="2"/>
  <c r="J26" i="2"/>
  <c r="E27" i="2"/>
  <c r="F27" i="2"/>
  <c r="G27" i="2"/>
  <c r="J27" i="2"/>
  <c r="E28" i="2"/>
  <c r="F28" i="2"/>
  <c r="G28" i="2"/>
  <c r="J28" i="2"/>
  <c r="E29" i="2"/>
  <c r="F29" i="2"/>
  <c r="G29" i="2"/>
  <c r="J29" i="2"/>
  <c r="E30" i="2"/>
  <c r="F30" i="2"/>
  <c r="G30" i="2"/>
  <c r="J30" i="2"/>
  <c r="G11" i="2"/>
  <c r="E14" i="2"/>
  <c r="E15" i="2" s="1"/>
  <c r="C17" i="2"/>
  <c r="Q21" i="2"/>
  <c r="Q22" i="2"/>
  <c r="Q23" i="2"/>
  <c r="Q24" i="2"/>
  <c r="Q25" i="2"/>
  <c r="Q26" i="2"/>
  <c r="Q27" i="2"/>
  <c r="Q28" i="2"/>
  <c r="Q29" i="2"/>
  <c r="Q30" i="2"/>
  <c r="F11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21" i="1"/>
  <c r="F21" i="1"/>
  <c r="G21" i="1"/>
  <c r="I21" i="1"/>
  <c r="E22" i="1"/>
  <c r="F22" i="1"/>
  <c r="G22" i="1"/>
  <c r="I22" i="1"/>
  <c r="E23" i="1"/>
  <c r="F23" i="1"/>
  <c r="G23" i="1"/>
  <c r="H23" i="1"/>
  <c r="E24" i="1"/>
  <c r="F24" i="1"/>
  <c r="G24" i="1"/>
  <c r="J24" i="1"/>
  <c r="Q25" i="1"/>
  <c r="Q26" i="1"/>
  <c r="Q27" i="1"/>
  <c r="Q28" i="1"/>
  <c r="Q29" i="1"/>
  <c r="Q30" i="1"/>
  <c r="Q21" i="1"/>
  <c r="Q22" i="1"/>
  <c r="Q24" i="1"/>
  <c r="G11" i="1"/>
  <c r="E14" i="1"/>
  <c r="E15" i="1" s="1"/>
  <c r="C17" i="1"/>
  <c r="Q23" i="1"/>
  <c r="C11" i="1"/>
  <c r="C12" i="1"/>
  <c r="C11" i="4"/>
  <c r="C12" i="2"/>
  <c r="C12" i="4"/>
  <c r="C11" i="2"/>
  <c r="C11" i="3"/>
  <c r="O28" i="2" l="1"/>
  <c r="S28" i="2" s="1"/>
  <c r="O33" i="2"/>
  <c r="S33" i="2" s="1"/>
  <c r="O21" i="2"/>
  <c r="S21" i="2" s="1"/>
  <c r="O26" i="2"/>
  <c r="S26" i="2" s="1"/>
  <c r="O25" i="2"/>
  <c r="S25" i="2" s="1"/>
  <c r="O32" i="2"/>
  <c r="S32" i="2" s="1"/>
  <c r="O29" i="2"/>
  <c r="S29" i="2" s="1"/>
  <c r="O30" i="2"/>
  <c r="S30" i="2" s="1"/>
  <c r="O24" i="2"/>
  <c r="S24" i="2" s="1"/>
  <c r="C15" i="2"/>
  <c r="O31" i="2"/>
  <c r="S31" i="2" s="1"/>
  <c r="O23" i="2"/>
  <c r="S23" i="2" s="1"/>
  <c r="O34" i="2"/>
  <c r="S34" i="2" s="1"/>
  <c r="O22" i="2"/>
  <c r="S22" i="2" s="1"/>
  <c r="O27" i="2"/>
  <c r="S27" i="2" s="1"/>
  <c r="C16" i="4"/>
  <c r="D18" i="4" s="1"/>
  <c r="C16" i="2"/>
  <c r="D18" i="2" s="1"/>
  <c r="O31" i="4"/>
  <c r="S31" i="4" s="1"/>
  <c r="O29" i="4"/>
  <c r="S29" i="4" s="1"/>
  <c r="O26" i="4"/>
  <c r="S26" i="4" s="1"/>
  <c r="C15" i="4"/>
  <c r="O21" i="4"/>
  <c r="S21" i="4" s="1"/>
  <c r="O34" i="4"/>
  <c r="S34" i="4" s="1"/>
  <c r="O33" i="4"/>
  <c r="S33" i="4" s="1"/>
  <c r="O28" i="4"/>
  <c r="S28" i="4" s="1"/>
  <c r="O23" i="4"/>
  <c r="S23" i="4" s="1"/>
  <c r="O24" i="4"/>
  <c r="S24" i="4" s="1"/>
  <c r="O32" i="4"/>
  <c r="S32" i="4" s="1"/>
  <c r="O25" i="4"/>
  <c r="S25" i="4" s="1"/>
  <c r="O22" i="4"/>
  <c r="S22" i="4" s="1"/>
  <c r="O30" i="4"/>
  <c r="S30" i="4" s="1"/>
  <c r="O27" i="4"/>
  <c r="S27" i="4" s="1"/>
  <c r="C16" i="1"/>
  <c r="D18" i="1" s="1"/>
  <c r="O26" i="1"/>
  <c r="S26" i="1" s="1"/>
  <c r="O28" i="1"/>
  <c r="S28" i="1" s="1"/>
  <c r="O27" i="1"/>
  <c r="S27" i="1" s="1"/>
  <c r="O24" i="1"/>
  <c r="S24" i="1" s="1"/>
  <c r="O31" i="1"/>
  <c r="O34" i="1"/>
  <c r="O23" i="1"/>
  <c r="S23" i="1" s="1"/>
  <c r="O22" i="1"/>
  <c r="S22" i="1" s="1"/>
  <c r="O29" i="1"/>
  <c r="S29" i="1" s="1"/>
  <c r="O33" i="1"/>
  <c r="O32" i="1"/>
  <c r="O21" i="1"/>
  <c r="S21" i="1" s="1"/>
  <c r="O30" i="1"/>
  <c r="S30" i="1" s="1"/>
  <c r="C15" i="1"/>
  <c r="O25" i="1"/>
  <c r="S25" i="1" s="1"/>
  <c r="C12" i="3"/>
  <c r="S19" i="2" l="1"/>
  <c r="S19" i="1"/>
  <c r="C16" i="3"/>
  <c r="D18" i="3" s="1"/>
  <c r="O29" i="3"/>
  <c r="S29" i="3" s="1"/>
  <c r="C15" i="3"/>
  <c r="O33" i="3"/>
  <c r="S33" i="3" s="1"/>
  <c r="O24" i="3"/>
  <c r="S24" i="3" s="1"/>
  <c r="O22" i="3"/>
  <c r="S22" i="3" s="1"/>
  <c r="O31" i="3"/>
  <c r="S31" i="3" s="1"/>
  <c r="O28" i="3"/>
  <c r="S28" i="3" s="1"/>
  <c r="O34" i="3"/>
  <c r="S34" i="3" s="1"/>
  <c r="O25" i="3"/>
  <c r="S25" i="3" s="1"/>
  <c r="O27" i="3"/>
  <c r="S27" i="3" s="1"/>
  <c r="O23" i="3"/>
  <c r="S23" i="3" s="1"/>
  <c r="O21" i="3"/>
  <c r="S21" i="3" s="1"/>
  <c r="O26" i="3"/>
  <c r="S26" i="3" s="1"/>
  <c r="O30" i="3"/>
  <c r="S30" i="3" s="1"/>
  <c r="O32" i="3"/>
  <c r="S32" i="3" s="1"/>
  <c r="C18" i="2"/>
  <c r="E16" i="2"/>
  <c r="E17" i="2" s="1"/>
  <c r="E16" i="1"/>
  <c r="E17" i="1" s="1"/>
  <c r="C18" i="1"/>
  <c r="S19" i="4"/>
  <c r="C18" i="4"/>
  <c r="E16" i="4"/>
  <c r="E17" i="4" s="1"/>
  <c r="S19" i="3" l="1"/>
  <c r="E16" i="3"/>
  <c r="E17" i="3" s="1"/>
  <c r="C18" i="3"/>
</calcChain>
</file>

<file path=xl/sharedStrings.xml><?xml version="1.0" encoding="utf-8"?>
<sst xmlns="http://schemas.openxmlformats.org/spreadsheetml/2006/main" count="304" uniqueCount="51">
  <si>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</si>
  <si>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</si>
  <si>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</si>
  <si>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</si>
  <si>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</si>
  <si>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</si>
  <si>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</si>
  <si>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</si>
  <si>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</si>
  <si>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</si>
  <si>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</si>
  <si>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</si>
  <si>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</si>
  <si>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</si>
  <si>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</si>
  <si>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</si>
  <si>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</si>
  <si>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</si>
  <si>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</si>
  <si>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</si>
  <si>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</si>
  <si>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</si>
  <si>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</si>
  <si>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</si>
  <si>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</si>
  <si>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</si>
  <si>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</si>
  <si>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</si>
  <si>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</si>
  <si>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</si>
  <si>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</si>
  <si>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</si>
  <si>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</si>
  <si>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</si>
  <si>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</si>
  <si>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</si>
  <si>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</si>
  <si>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</si>
  <si>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</si>
  <si>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</si>
  <si>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</si>
  <si>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</si>
  <si>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V0577 Lyr / GSC 3527-1195</t>
  </si>
  <si>
    <t>EW</t>
  </si>
  <si>
    <t>IBVS 5038</t>
  </si>
  <si>
    <t>II</t>
  </si>
  <si>
    <t>I</t>
  </si>
  <si>
    <t>OEJV 0137</t>
  </si>
  <si>
    <t>OEJV 0160</t>
  </si>
  <si>
    <t>OEJV</t>
  </si>
  <si>
    <t>OEJV 0168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</si>
</sst>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V0577 Lyr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-298</c:v>
                </c:pt>
                <c:pt idx="1">
                  <c:v>-277.5</c:v>
                </c:pt>
                <c:pt idx="2">
                  <c:v>0</c:v>
                </c:pt>
                <c:pt idx="3">
                  <c:v>9107</c:v>
                </c:pt>
                <c:pt idx="4">
                  <c:v>11008</c:v>
                </c:pt>
                <c:pt idx="5">
                  <c:v>11239</c:v>
                </c:pt>
                <c:pt idx="6">
                  <c:v>11241.5</c:v>
                </c:pt>
                <c:pt idx="7">
                  <c:v>11321</c:v>
                </c:pt>
                <c:pt idx="8">
                  <c:v>11328.5</c:v>
                </c:pt>
                <c:pt idx="9">
                  <c:v>12162.5</c:v>
                </c:pt>
                <c:pt idx="10">
                  <c:v>13246.5</c:v>
                </c:pt>
                <c:pt idx="11">
                  <c:v>13246.5</c:v>
                </c:pt>
                <c:pt idx="12">
                  <c:v>13247</c:v>
                </c:pt>
                <c:pt idx="13">
                  <c:v>13247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98-41DE-ADCE-4914AD1F83B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-298</c:v>
                </c:pt>
                <c:pt idx="1">
                  <c:v>-277.5</c:v>
                </c:pt>
                <c:pt idx="2">
                  <c:v>0</c:v>
                </c:pt>
                <c:pt idx="3">
                  <c:v>9107</c:v>
                </c:pt>
                <c:pt idx="4">
                  <c:v>11008</c:v>
                </c:pt>
                <c:pt idx="5">
                  <c:v>11239</c:v>
                </c:pt>
                <c:pt idx="6">
                  <c:v>11241.5</c:v>
                </c:pt>
                <c:pt idx="7">
                  <c:v>11321</c:v>
                </c:pt>
                <c:pt idx="8">
                  <c:v>11328.5</c:v>
                </c:pt>
                <c:pt idx="9">
                  <c:v>12162.5</c:v>
                </c:pt>
                <c:pt idx="10">
                  <c:v>13246.5</c:v>
                </c:pt>
                <c:pt idx="11">
                  <c:v>13246.5</c:v>
                </c:pt>
                <c:pt idx="12">
                  <c:v>13247</c:v>
                </c:pt>
                <c:pt idx="13">
                  <c:v>13247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1.3465600000927225E-2</c:v>
                </c:pt>
                <c:pt idx="1">
                  <c:v>2.559800000017276E-2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98-41DE-ADCE-4914AD1F83B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-298</c:v>
                </c:pt>
                <c:pt idx="1">
                  <c:v>-277.5</c:v>
                </c:pt>
                <c:pt idx="2">
                  <c:v>0</c:v>
                </c:pt>
                <c:pt idx="3">
                  <c:v>9107</c:v>
                </c:pt>
                <c:pt idx="4">
                  <c:v>11008</c:v>
                </c:pt>
                <c:pt idx="5">
                  <c:v>11239</c:v>
                </c:pt>
                <c:pt idx="6">
                  <c:v>11241.5</c:v>
                </c:pt>
                <c:pt idx="7">
                  <c:v>11321</c:v>
                </c:pt>
                <c:pt idx="8">
                  <c:v>11328.5</c:v>
                </c:pt>
                <c:pt idx="9">
                  <c:v>12162.5</c:v>
                </c:pt>
                <c:pt idx="10">
                  <c:v>13246.5</c:v>
                </c:pt>
                <c:pt idx="11">
                  <c:v>13246.5</c:v>
                </c:pt>
                <c:pt idx="12">
                  <c:v>13247</c:v>
                </c:pt>
                <c:pt idx="13">
                  <c:v>13247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3">
                  <c:v>-5.9039999905508012E-4</c:v>
                </c:pt>
                <c:pt idx="4">
                  <c:v>-8.2737600001564715E-2</c:v>
                </c:pt>
                <c:pt idx="5">
                  <c:v>-4.4850800004496705E-2</c:v>
                </c:pt>
                <c:pt idx="6">
                  <c:v>-4.359880000265548E-2</c:v>
                </c:pt>
                <c:pt idx="7">
                  <c:v>-3.1041200003528502E-2</c:v>
                </c:pt>
                <c:pt idx="8">
                  <c:v>-2.8505200003564823E-2</c:v>
                </c:pt>
                <c:pt idx="9">
                  <c:v>-8.6710000003222376E-2</c:v>
                </c:pt>
                <c:pt idx="10">
                  <c:v>9.0655199994216673E-2</c:v>
                </c:pt>
                <c:pt idx="11">
                  <c:v>9.2255199997453019E-2</c:v>
                </c:pt>
                <c:pt idx="12">
                  <c:v>8.9701599994441494E-2</c:v>
                </c:pt>
                <c:pt idx="13">
                  <c:v>9.2001599994546268E-2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98-41DE-ADCE-4914AD1F83B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-298</c:v>
                </c:pt>
                <c:pt idx="1">
                  <c:v>-277.5</c:v>
                </c:pt>
                <c:pt idx="2">
                  <c:v>0</c:v>
                </c:pt>
                <c:pt idx="3">
                  <c:v>9107</c:v>
                </c:pt>
                <c:pt idx="4">
                  <c:v>11008</c:v>
                </c:pt>
                <c:pt idx="5">
                  <c:v>11239</c:v>
                </c:pt>
                <c:pt idx="6">
                  <c:v>11241.5</c:v>
                </c:pt>
                <c:pt idx="7">
                  <c:v>11321</c:v>
                </c:pt>
                <c:pt idx="8">
                  <c:v>11328.5</c:v>
                </c:pt>
                <c:pt idx="9">
                  <c:v>12162.5</c:v>
                </c:pt>
                <c:pt idx="10">
                  <c:v>13246.5</c:v>
                </c:pt>
                <c:pt idx="11">
                  <c:v>13246.5</c:v>
                </c:pt>
                <c:pt idx="12">
                  <c:v>13247</c:v>
                </c:pt>
                <c:pt idx="13">
                  <c:v>13247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98-41DE-ADCE-4914AD1F83B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-298</c:v>
                </c:pt>
                <c:pt idx="1">
                  <c:v>-277.5</c:v>
                </c:pt>
                <c:pt idx="2">
                  <c:v>0</c:v>
                </c:pt>
                <c:pt idx="3">
                  <c:v>9107</c:v>
                </c:pt>
                <c:pt idx="4">
                  <c:v>11008</c:v>
                </c:pt>
                <c:pt idx="5">
                  <c:v>11239</c:v>
                </c:pt>
                <c:pt idx="6">
                  <c:v>11241.5</c:v>
                </c:pt>
                <c:pt idx="7">
                  <c:v>11321</c:v>
                </c:pt>
                <c:pt idx="8">
                  <c:v>11328.5</c:v>
                </c:pt>
                <c:pt idx="9">
                  <c:v>12162.5</c:v>
                </c:pt>
                <c:pt idx="10">
                  <c:v>13246.5</c:v>
                </c:pt>
                <c:pt idx="11">
                  <c:v>13246.5</c:v>
                </c:pt>
                <c:pt idx="12">
                  <c:v>13247</c:v>
                </c:pt>
                <c:pt idx="13">
                  <c:v>13247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98-41DE-ADCE-4914AD1F83B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-298</c:v>
                </c:pt>
                <c:pt idx="1">
                  <c:v>-277.5</c:v>
                </c:pt>
                <c:pt idx="2">
                  <c:v>0</c:v>
                </c:pt>
                <c:pt idx="3">
                  <c:v>9107</c:v>
                </c:pt>
                <c:pt idx="4">
                  <c:v>11008</c:v>
                </c:pt>
                <c:pt idx="5">
                  <c:v>11239</c:v>
                </c:pt>
                <c:pt idx="6">
                  <c:v>11241.5</c:v>
                </c:pt>
                <c:pt idx="7">
                  <c:v>11321</c:v>
                </c:pt>
                <c:pt idx="8">
                  <c:v>11328.5</c:v>
                </c:pt>
                <c:pt idx="9">
                  <c:v>12162.5</c:v>
                </c:pt>
                <c:pt idx="10">
                  <c:v>13246.5</c:v>
                </c:pt>
                <c:pt idx="11">
                  <c:v>13246.5</c:v>
                </c:pt>
                <c:pt idx="12">
                  <c:v>13247</c:v>
                </c:pt>
                <c:pt idx="13">
                  <c:v>13247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98-41DE-ADCE-4914AD1F83B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-298</c:v>
                </c:pt>
                <c:pt idx="1">
                  <c:v>-277.5</c:v>
                </c:pt>
                <c:pt idx="2">
                  <c:v>0</c:v>
                </c:pt>
                <c:pt idx="3">
                  <c:v>9107</c:v>
                </c:pt>
                <c:pt idx="4">
                  <c:v>11008</c:v>
                </c:pt>
                <c:pt idx="5">
                  <c:v>11239</c:v>
                </c:pt>
                <c:pt idx="6">
                  <c:v>11241.5</c:v>
                </c:pt>
                <c:pt idx="7">
                  <c:v>11321</c:v>
                </c:pt>
                <c:pt idx="8">
                  <c:v>11328.5</c:v>
                </c:pt>
                <c:pt idx="9">
                  <c:v>12162.5</c:v>
                </c:pt>
                <c:pt idx="10">
                  <c:v>13246.5</c:v>
                </c:pt>
                <c:pt idx="11">
                  <c:v>13246.5</c:v>
                </c:pt>
                <c:pt idx="12">
                  <c:v>13247</c:v>
                </c:pt>
                <c:pt idx="13">
                  <c:v>13247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98-41DE-ADCE-4914AD1F83B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-298</c:v>
                </c:pt>
                <c:pt idx="1">
                  <c:v>-277.5</c:v>
                </c:pt>
                <c:pt idx="2">
                  <c:v>0</c:v>
                </c:pt>
                <c:pt idx="3">
                  <c:v>9107</c:v>
                </c:pt>
                <c:pt idx="4">
                  <c:v>11008</c:v>
                </c:pt>
                <c:pt idx="5">
                  <c:v>11239</c:v>
                </c:pt>
                <c:pt idx="6">
                  <c:v>11241.5</c:v>
                </c:pt>
                <c:pt idx="7">
                  <c:v>11321</c:v>
                </c:pt>
                <c:pt idx="8">
                  <c:v>11328.5</c:v>
                </c:pt>
                <c:pt idx="9">
                  <c:v>12162.5</c:v>
                </c:pt>
                <c:pt idx="10">
                  <c:v>13246.5</c:v>
                </c:pt>
                <c:pt idx="11">
                  <c:v>13246.5</c:v>
                </c:pt>
                <c:pt idx="12">
                  <c:v>13247</c:v>
                </c:pt>
                <c:pt idx="13">
                  <c:v>13247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-4.1420711940223648E-3</c:v>
                </c:pt>
                <c:pt idx="1">
                  <c:v>-4.1200961357577073E-3</c:v>
                </c:pt>
                <c:pt idx="2">
                  <c:v>-3.822628883638571E-3</c:v>
                </c:pt>
                <c:pt idx="3">
                  <c:v>5.9396567561775656E-3</c:v>
                </c:pt>
                <c:pt idx="4">
                  <c:v>7.9774414274513643E-3</c:v>
                </c:pt>
                <c:pt idx="5">
                  <c:v>8.2250628157018897E-3</c:v>
                </c:pt>
                <c:pt idx="6">
                  <c:v>8.2277427008561159E-3</c:v>
                </c:pt>
                <c:pt idx="7">
                  <c:v>8.3129630487605161E-3</c:v>
                </c:pt>
                <c:pt idx="8">
                  <c:v>8.3210027042231946E-3</c:v>
                </c:pt>
                <c:pt idx="9">
                  <c:v>9.2150123916731434E-3</c:v>
                </c:pt>
                <c:pt idx="10">
                  <c:v>1.0377010594545735E-2</c:v>
                </c:pt>
                <c:pt idx="11">
                  <c:v>1.0377010594545735E-2</c:v>
                </c:pt>
                <c:pt idx="12">
                  <c:v>1.0377546571576579E-2</c:v>
                </c:pt>
                <c:pt idx="13">
                  <c:v>1.0377546571576579E-2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98-41DE-ADCE-4914AD1F83BE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-298</c:v>
                </c:pt>
                <c:pt idx="1">
                  <c:v>-277.5</c:v>
                </c:pt>
                <c:pt idx="2">
                  <c:v>0</c:v>
                </c:pt>
                <c:pt idx="3">
                  <c:v>9107</c:v>
                </c:pt>
                <c:pt idx="4">
                  <c:v>11008</c:v>
                </c:pt>
                <c:pt idx="5">
                  <c:v>11239</c:v>
                </c:pt>
                <c:pt idx="6">
                  <c:v>11241.5</c:v>
                </c:pt>
                <c:pt idx="7">
                  <c:v>11321</c:v>
                </c:pt>
                <c:pt idx="8">
                  <c:v>11328.5</c:v>
                </c:pt>
                <c:pt idx="9">
                  <c:v>12162.5</c:v>
                </c:pt>
                <c:pt idx="10">
                  <c:v>13246.5</c:v>
                </c:pt>
                <c:pt idx="11">
                  <c:v>13246.5</c:v>
                </c:pt>
                <c:pt idx="12">
                  <c:v>13247</c:v>
                </c:pt>
                <c:pt idx="13">
                  <c:v>13247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98-41DE-ADCE-4914AD1F8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519872"/>
        <c:axId val="1"/>
      </c:scatterChart>
      <c:valAx>
        <c:axId val="678519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519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V0577 Lyr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-356</c:v>
                </c:pt>
                <c:pt idx="1">
                  <c:v>-331.5</c:v>
                </c:pt>
                <c:pt idx="2">
                  <c:v>0</c:v>
                </c:pt>
                <c:pt idx="3">
                  <c:v>10880</c:v>
                </c:pt>
                <c:pt idx="4">
                  <c:v>13151</c:v>
                </c:pt>
                <c:pt idx="5">
                  <c:v>13427</c:v>
                </c:pt>
                <c:pt idx="6">
                  <c:v>13430</c:v>
                </c:pt>
                <c:pt idx="7">
                  <c:v>13525</c:v>
                </c:pt>
                <c:pt idx="8">
                  <c:v>13534</c:v>
                </c:pt>
                <c:pt idx="9">
                  <c:v>14530</c:v>
                </c:pt>
                <c:pt idx="10">
                  <c:v>15826</c:v>
                </c:pt>
                <c:pt idx="11">
                  <c:v>15826</c:v>
                </c:pt>
                <c:pt idx="12">
                  <c:v>15826.5</c:v>
                </c:pt>
                <c:pt idx="13">
                  <c:v>15826.5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E1-423C-ACB1-3C0CB2E5218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-356</c:v>
                </c:pt>
                <c:pt idx="1">
                  <c:v>-331.5</c:v>
                </c:pt>
                <c:pt idx="2">
                  <c:v>0</c:v>
                </c:pt>
                <c:pt idx="3">
                  <c:v>10880</c:v>
                </c:pt>
                <c:pt idx="4">
                  <c:v>13151</c:v>
                </c:pt>
                <c:pt idx="5">
                  <c:v>13427</c:v>
                </c:pt>
                <c:pt idx="6">
                  <c:v>13430</c:v>
                </c:pt>
                <c:pt idx="7">
                  <c:v>13525</c:v>
                </c:pt>
                <c:pt idx="8">
                  <c:v>13534</c:v>
                </c:pt>
                <c:pt idx="9">
                  <c:v>14530</c:v>
                </c:pt>
                <c:pt idx="10">
                  <c:v>15826</c:v>
                </c:pt>
                <c:pt idx="11">
                  <c:v>15826</c:v>
                </c:pt>
                <c:pt idx="12">
                  <c:v>15826.5</c:v>
                </c:pt>
                <c:pt idx="13">
                  <c:v>15826.5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7.140000001527369E-3</c:v>
                </c:pt>
                <c:pt idx="1">
                  <c:v>1.6422499997133855E-2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E1-423C-ACB1-3C0CB2E52185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-356</c:v>
                </c:pt>
                <c:pt idx="1">
                  <c:v>-331.5</c:v>
                </c:pt>
                <c:pt idx="2">
                  <c:v>0</c:v>
                </c:pt>
                <c:pt idx="3">
                  <c:v>10880</c:v>
                </c:pt>
                <c:pt idx="4">
                  <c:v>13151</c:v>
                </c:pt>
                <c:pt idx="5">
                  <c:v>13427</c:v>
                </c:pt>
                <c:pt idx="6">
                  <c:v>13430</c:v>
                </c:pt>
                <c:pt idx="7">
                  <c:v>13525</c:v>
                </c:pt>
                <c:pt idx="8">
                  <c:v>13534</c:v>
                </c:pt>
                <c:pt idx="9">
                  <c:v>14530</c:v>
                </c:pt>
                <c:pt idx="10">
                  <c:v>15826</c:v>
                </c:pt>
                <c:pt idx="11">
                  <c:v>15826</c:v>
                </c:pt>
                <c:pt idx="12">
                  <c:v>15826.5</c:v>
                </c:pt>
                <c:pt idx="13">
                  <c:v>15826.5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3">
                  <c:v>3.065999999671476E-2</c:v>
                </c:pt>
                <c:pt idx="4">
                  <c:v>-1.3325000007171184E-2</c:v>
                </c:pt>
                <c:pt idx="5">
                  <c:v>1.6324999996868428E-2</c:v>
                </c:pt>
                <c:pt idx="6">
                  <c:v>1.3249999996332917E-2</c:v>
                </c:pt>
                <c:pt idx="7">
                  <c:v>1.8734999997832347E-2</c:v>
                </c:pt>
                <c:pt idx="8">
                  <c:v>8.2899999979417771E-3</c:v>
                </c:pt>
                <c:pt idx="9">
                  <c:v>7.2909999995317776E-2</c:v>
                </c:pt>
                <c:pt idx="10">
                  <c:v>-5.9600000000500586E-2</c:v>
                </c:pt>
                <c:pt idx="11">
                  <c:v>-5.799999999726424E-2</c:v>
                </c:pt>
                <c:pt idx="12">
                  <c:v>-2.8787500006728806E-2</c:v>
                </c:pt>
                <c:pt idx="13">
                  <c:v>-2.6487500006624032E-2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E1-423C-ACB1-3C0CB2E52185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-356</c:v>
                </c:pt>
                <c:pt idx="1">
                  <c:v>-331.5</c:v>
                </c:pt>
                <c:pt idx="2">
                  <c:v>0</c:v>
                </c:pt>
                <c:pt idx="3">
                  <c:v>10880</c:v>
                </c:pt>
                <c:pt idx="4">
                  <c:v>13151</c:v>
                </c:pt>
                <c:pt idx="5">
                  <c:v>13427</c:v>
                </c:pt>
                <c:pt idx="6">
                  <c:v>13430</c:v>
                </c:pt>
                <c:pt idx="7">
                  <c:v>13525</c:v>
                </c:pt>
                <c:pt idx="8">
                  <c:v>13534</c:v>
                </c:pt>
                <c:pt idx="9">
                  <c:v>14530</c:v>
                </c:pt>
                <c:pt idx="10">
                  <c:v>15826</c:v>
                </c:pt>
                <c:pt idx="11">
                  <c:v>15826</c:v>
                </c:pt>
                <c:pt idx="12">
                  <c:v>15826.5</c:v>
                </c:pt>
                <c:pt idx="13">
                  <c:v>15826.5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E1-423C-ACB1-3C0CB2E52185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-356</c:v>
                </c:pt>
                <c:pt idx="1">
                  <c:v>-331.5</c:v>
                </c:pt>
                <c:pt idx="2">
                  <c:v>0</c:v>
                </c:pt>
                <c:pt idx="3">
                  <c:v>10880</c:v>
                </c:pt>
                <c:pt idx="4">
                  <c:v>13151</c:v>
                </c:pt>
                <c:pt idx="5">
                  <c:v>13427</c:v>
                </c:pt>
                <c:pt idx="6">
                  <c:v>13430</c:v>
                </c:pt>
                <c:pt idx="7">
                  <c:v>13525</c:v>
                </c:pt>
                <c:pt idx="8">
                  <c:v>13534</c:v>
                </c:pt>
                <c:pt idx="9">
                  <c:v>14530</c:v>
                </c:pt>
                <c:pt idx="10">
                  <c:v>15826</c:v>
                </c:pt>
                <c:pt idx="11">
                  <c:v>15826</c:v>
                </c:pt>
                <c:pt idx="12">
                  <c:v>15826.5</c:v>
                </c:pt>
                <c:pt idx="13">
                  <c:v>15826.5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E1-423C-ACB1-3C0CB2E5218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-356</c:v>
                </c:pt>
                <c:pt idx="1">
                  <c:v>-331.5</c:v>
                </c:pt>
                <c:pt idx="2">
                  <c:v>0</c:v>
                </c:pt>
                <c:pt idx="3">
                  <c:v>10880</c:v>
                </c:pt>
                <c:pt idx="4">
                  <c:v>13151</c:v>
                </c:pt>
                <c:pt idx="5">
                  <c:v>13427</c:v>
                </c:pt>
                <c:pt idx="6">
                  <c:v>13430</c:v>
                </c:pt>
                <c:pt idx="7">
                  <c:v>13525</c:v>
                </c:pt>
                <c:pt idx="8">
                  <c:v>13534</c:v>
                </c:pt>
                <c:pt idx="9">
                  <c:v>14530</c:v>
                </c:pt>
                <c:pt idx="10">
                  <c:v>15826</c:v>
                </c:pt>
                <c:pt idx="11">
                  <c:v>15826</c:v>
                </c:pt>
                <c:pt idx="12">
                  <c:v>15826.5</c:v>
                </c:pt>
                <c:pt idx="13">
                  <c:v>15826.5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E1-423C-ACB1-3C0CB2E5218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-356</c:v>
                </c:pt>
                <c:pt idx="1">
                  <c:v>-331.5</c:v>
                </c:pt>
                <c:pt idx="2">
                  <c:v>0</c:v>
                </c:pt>
                <c:pt idx="3">
                  <c:v>10880</c:v>
                </c:pt>
                <c:pt idx="4">
                  <c:v>13151</c:v>
                </c:pt>
                <c:pt idx="5">
                  <c:v>13427</c:v>
                </c:pt>
                <c:pt idx="6">
                  <c:v>13430</c:v>
                </c:pt>
                <c:pt idx="7">
                  <c:v>13525</c:v>
                </c:pt>
                <c:pt idx="8">
                  <c:v>13534</c:v>
                </c:pt>
                <c:pt idx="9">
                  <c:v>14530</c:v>
                </c:pt>
                <c:pt idx="10">
                  <c:v>15826</c:v>
                </c:pt>
                <c:pt idx="11">
                  <c:v>15826</c:v>
                </c:pt>
                <c:pt idx="12">
                  <c:v>15826.5</c:v>
                </c:pt>
                <c:pt idx="13">
                  <c:v>15826.5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E1-423C-ACB1-3C0CB2E5218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-356</c:v>
                </c:pt>
                <c:pt idx="1">
                  <c:v>-331.5</c:v>
                </c:pt>
                <c:pt idx="2">
                  <c:v>0</c:v>
                </c:pt>
                <c:pt idx="3">
                  <c:v>10880</c:v>
                </c:pt>
                <c:pt idx="4">
                  <c:v>13151</c:v>
                </c:pt>
                <c:pt idx="5">
                  <c:v>13427</c:v>
                </c:pt>
                <c:pt idx="6">
                  <c:v>13430</c:v>
                </c:pt>
                <c:pt idx="7">
                  <c:v>13525</c:v>
                </c:pt>
                <c:pt idx="8">
                  <c:v>13534</c:v>
                </c:pt>
                <c:pt idx="9">
                  <c:v>14530</c:v>
                </c:pt>
                <c:pt idx="10">
                  <c:v>15826</c:v>
                </c:pt>
                <c:pt idx="11">
                  <c:v>15826</c:v>
                </c:pt>
                <c:pt idx="12">
                  <c:v>15826.5</c:v>
                </c:pt>
                <c:pt idx="13">
                  <c:v>15826.5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1.6226974536551222E-2</c:v>
                </c:pt>
                <c:pt idx="1">
                  <c:v>1.6191827368024634E-2</c:v>
                </c:pt>
                <c:pt idx="2">
                  <c:v>1.5716264659185304E-2</c:v>
                </c:pt>
                <c:pt idx="3">
                  <c:v>1.0805267676628275E-4</c:v>
                </c:pt>
                <c:pt idx="4">
                  <c:v>-3.1498746589022457E-3</c:v>
                </c:pt>
                <c:pt idx="5">
                  <c:v>-3.5458182716915504E-3</c:v>
                </c:pt>
                <c:pt idx="6">
                  <c:v>-3.5501220066131746E-3</c:v>
                </c:pt>
                <c:pt idx="7">
                  <c:v>-3.6864069457979015E-3</c:v>
                </c:pt>
                <c:pt idx="8">
                  <c:v>-3.6993181505627672E-3</c:v>
                </c:pt>
                <c:pt idx="9">
                  <c:v>-5.1281581445415704E-3</c:v>
                </c:pt>
                <c:pt idx="10">
                  <c:v>-6.987371630682658E-3</c:v>
                </c:pt>
                <c:pt idx="11">
                  <c:v>-6.987371630682658E-3</c:v>
                </c:pt>
                <c:pt idx="12">
                  <c:v>-6.9880889198362627E-3</c:v>
                </c:pt>
                <c:pt idx="13">
                  <c:v>-6.9880889198362627E-3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E1-423C-ACB1-3C0CB2E52185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-356</c:v>
                </c:pt>
                <c:pt idx="1">
                  <c:v>-331.5</c:v>
                </c:pt>
                <c:pt idx="2">
                  <c:v>0</c:v>
                </c:pt>
                <c:pt idx="3">
                  <c:v>10880</c:v>
                </c:pt>
                <c:pt idx="4">
                  <c:v>13151</c:v>
                </c:pt>
                <c:pt idx="5">
                  <c:v>13427</c:v>
                </c:pt>
                <c:pt idx="6">
                  <c:v>13430</c:v>
                </c:pt>
                <c:pt idx="7">
                  <c:v>13525</c:v>
                </c:pt>
                <c:pt idx="8">
                  <c:v>13534</c:v>
                </c:pt>
                <c:pt idx="9">
                  <c:v>14530</c:v>
                </c:pt>
                <c:pt idx="10">
                  <c:v>15826</c:v>
                </c:pt>
                <c:pt idx="11">
                  <c:v>15826</c:v>
                </c:pt>
                <c:pt idx="12">
                  <c:v>15826.5</c:v>
                </c:pt>
                <c:pt idx="13">
                  <c:v>15826.5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E1-423C-ACB1-3C0CB2E52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520592"/>
        <c:axId val="1"/>
      </c:scatterChart>
      <c:valAx>
        <c:axId val="67852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520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V0577 Lyr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3'!$D$21:$D$239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-414</c:v>
                </c:pt>
                <c:pt idx="1">
                  <c:v>-385.5</c:v>
                </c:pt>
                <c:pt idx="2">
                  <c:v>0</c:v>
                </c:pt>
                <c:pt idx="3">
                  <c:v>12653</c:v>
                </c:pt>
                <c:pt idx="4">
                  <c:v>15294</c:v>
                </c:pt>
                <c:pt idx="5">
                  <c:v>15615</c:v>
                </c:pt>
                <c:pt idx="6">
                  <c:v>15618.5</c:v>
                </c:pt>
                <c:pt idx="7">
                  <c:v>15729</c:v>
                </c:pt>
                <c:pt idx="8">
                  <c:v>15739.5</c:v>
                </c:pt>
                <c:pt idx="9">
                  <c:v>16898</c:v>
                </c:pt>
                <c:pt idx="10">
                  <c:v>18404.5</c:v>
                </c:pt>
                <c:pt idx="11">
                  <c:v>18404.5</c:v>
                </c:pt>
                <c:pt idx="12">
                  <c:v>18405.5</c:v>
                </c:pt>
                <c:pt idx="13">
                  <c:v>18405.5</c:v>
                </c:pt>
              </c:numCache>
            </c:numRef>
          </c:xVal>
          <c:yVal>
            <c:numRef>
              <c:f>'Active 3'!$H$21:$H$999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FE-4147-AB6C-836B723D33AE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-414</c:v>
                </c:pt>
                <c:pt idx="1">
                  <c:v>-385.5</c:v>
                </c:pt>
                <c:pt idx="2">
                  <c:v>0</c:v>
                </c:pt>
                <c:pt idx="3">
                  <c:v>12653</c:v>
                </c:pt>
                <c:pt idx="4">
                  <c:v>15294</c:v>
                </c:pt>
                <c:pt idx="5">
                  <c:v>15615</c:v>
                </c:pt>
                <c:pt idx="6">
                  <c:v>15618.5</c:v>
                </c:pt>
                <c:pt idx="7">
                  <c:v>15729</c:v>
                </c:pt>
                <c:pt idx="8">
                  <c:v>15739.5</c:v>
                </c:pt>
                <c:pt idx="9">
                  <c:v>16898</c:v>
                </c:pt>
                <c:pt idx="10">
                  <c:v>18404.5</c:v>
                </c:pt>
                <c:pt idx="11">
                  <c:v>18404.5</c:v>
                </c:pt>
                <c:pt idx="12">
                  <c:v>18405.5</c:v>
                </c:pt>
                <c:pt idx="13">
                  <c:v>18405.5</c:v>
                </c:pt>
              </c:numCache>
            </c:numRef>
          </c:xVal>
          <c:yVal>
            <c:numRef>
              <c:f>'Active 3'!$I$21:$I$999</c:f>
              <c:numCache>
                <c:formatCode>General</c:formatCode>
                <c:ptCount val="979"/>
                <c:pt idx="0">
                  <c:v>3.6739999995916151E-3</c:v>
                </c:pt>
                <c:pt idx="1">
                  <c:v>1.0830500003066845E-2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FE-4147-AB6C-836B723D33AE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-414</c:v>
                </c:pt>
                <c:pt idx="1">
                  <c:v>-385.5</c:v>
                </c:pt>
                <c:pt idx="2">
                  <c:v>0</c:v>
                </c:pt>
                <c:pt idx="3">
                  <c:v>12653</c:v>
                </c:pt>
                <c:pt idx="4">
                  <c:v>15294</c:v>
                </c:pt>
                <c:pt idx="5">
                  <c:v>15615</c:v>
                </c:pt>
                <c:pt idx="6">
                  <c:v>15618.5</c:v>
                </c:pt>
                <c:pt idx="7">
                  <c:v>15729</c:v>
                </c:pt>
                <c:pt idx="8">
                  <c:v>15739.5</c:v>
                </c:pt>
                <c:pt idx="9">
                  <c:v>16898</c:v>
                </c:pt>
                <c:pt idx="10">
                  <c:v>18404.5</c:v>
                </c:pt>
                <c:pt idx="11">
                  <c:v>18404.5</c:v>
                </c:pt>
                <c:pt idx="12">
                  <c:v>18405.5</c:v>
                </c:pt>
                <c:pt idx="13">
                  <c:v>18405.5</c:v>
                </c:pt>
              </c:numCache>
            </c:numRef>
          </c:xVal>
          <c:yVal>
            <c:numRef>
              <c:f>'Active 3'!$J$21:$J$999</c:f>
              <c:numCache>
                <c:formatCode>General</c:formatCode>
                <c:ptCount val="979"/>
                <c:pt idx="3">
                  <c:v>1.9936999997298699E-2</c:v>
                </c:pt>
                <c:pt idx="4">
                  <c:v>-3.514000003633555E-3</c:v>
                </c:pt>
                <c:pt idx="5">
                  <c:v>1.9365000000107102E-2</c:v>
                </c:pt>
                <c:pt idx="6">
                  <c:v>1.3166500000806991E-2</c:v>
                </c:pt>
                <c:pt idx="7">
                  <c:v>1.3270999996166211E-2</c:v>
                </c:pt>
                <c:pt idx="8">
                  <c:v>-6.5445000000181608E-3</c:v>
                </c:pt>
                <c:pt idx="9">
                  <c:v>3.1419999941135757E-3</c:v>
                </c:pt>
                <c:pt idx="10">
                  <c:v>6.4530499999818858E-2</c:v>
                </c:pt>
                <c:pt idx="11">
                  <c:v>6.6130500003055204E-2</c:v>
                </c:pt>
                <c:pt idx="12">
                  <c:v>-2.2090500002377667E-2</c:v>
                </c:pt>
                <c:pt idx="13">
                  <c:v>-1.9790500002272893E-2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FE-4147-AB6C-836B723D33AE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-414</c:v>
                </c:pt>
                <c:pt idx="1">
                  <c:v>-385.5</c:v>
                </c:pt>
                <c:pt idx="2">
                  <c:v>0</c:v>
                </c:pt>
                <c:pt idx="3">
                  <c:v>12653</c:v>
                </c:pt>
                <c:pt idx="4">
                  <c:v>15294</c:v>
                </c:pt>
                <c:pt idx="5">
                  <c:v>15615</c:v>
                </c:pt>
                <c:pt idx="6">
                  <c:v>15618.5</c:v>
                </c:pt>
                <c:pt idx="7">
                  <c:v>15729</c:v>
                </c:pt>
                <c:pt idx="8">
                  <c:v>15739.5</c:v>
                </c:pt>
                <c:pt idx="9">
                  <c:v>16898</c:v>
                </c:pt>
                <c:pt idx="10">
                  <c:v>18404.5</c:v>
                </c:pt>
                <c:pt idx="11">
                  <c:v>18404.5</c:v>
                </c:pt>
                <c:pt idx="12">
                  <c:v>18405.5</c:v>
                </c:pt>
                <c:pt idx="13">
                  <c:v>18405.5</c:v>
                </c:pt>
              </c:numCache>
            </c:numRef>
          </c:xVal>
          <c:yVal>
            <c:numRef>
              <c:f>'Active 3'!$K$21:$K$999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FE-4147-AB6C-836B723D33AE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-414</c:v>
                </c:pt>
                <c:pt idx="1">
                  <c:v>-385.5</c:v>
                </c:pt>
                <c:pt idx="2">
                  <c:v>0</c:v>
                </c:pt>
                <c:pt idx="3">
                  <c:v>12653</c:v>
                </c:pt>
                <c:pt idx="4">
                  <c:v>15294</c:v>
                </c:pt>
                <c:pt idx="5">
                  <c:v>15615</c:v>
                </c:pt>
                <c:pt idx="6">
                  <c:v>15618.5</c:v>
                </c:pt>
                <c:pt idx="7">
                  <c:v>15729</c:v>
                </c:pt>
                <c:pt idx="8">
                  <c:v>15739.5</c:v>
                </c:pt>
                <c:pt idx="9">
                  <c:v>16898</c:v>
                </c:pt>
                <c:pt idx="10">
                  <c:v>18404.5</c:v>
                </c:pt>
                <c:pt idx="11">
                  <c:v>18404.5</c:v>
                </c:pt>
                <c:pt idx="12">
                  <c:v>18405.5</c:v>
                </c:pt>
                <c:pt idx="13">
                  <c:v>18405.5</c:v>
                </c:pt>
              </c:numCache>
            </c:numRef>
          </c:xVal>
          <c:yVal>
            <c:numRef>
              <c:f>'Active 3'!$L$21:$L$999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FE-4147-AB6C-836B723D33AE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-414</c:v>
                </c:pt>
                <c:pt idx="1">
                  <c:v>-385.5</c:v>
                </c:pt>
                <c:pt idx="2">
                  <c:v>0</c:v>
                </c:pt>
                <c:pt idx="3">
                  <c:v>12653</c:v>
                </c:pt>
                <c:pt idx="4">
                  <c:v>15294</c:v>
                </c:pt>
                <c:pt idx="5">
                  <c:v>15615</c:v>
                </c:pt>
                <c:pt idx="6">
                  <c:v>15618.5</c:v>
                </c:pt>
                <c:pt idx="7">
                  <c:v>15729</c:v>
                </c:pt>
                <c:pt idx="8">
                  <c:v>15739.5</c:v>
                </c:pt>
                <c:pt idx="9">
                  <c:v>16898</c:v>
                </c:pt>
                <c:pt idx="10">
                  <c:v>18404.5</c:v>
                </c:pt>
                <c:pt idx="11">
                  <c:v>18404.5</c:v>
                </c:pt>
                <c:pt idx="12">
                  <c:v>18405.5</c:v>
                </c:pt>
                <c:pt idx="13">
                  <c:v>18405.5</c:v>
                </c:pt>
              </c:numCache>
            </c:numRef>
          </c:xVal>
          <c:yVal>
            <c:numRef>
              <c:f>'Active 3'!$M$21:$M$999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FE-4147-AB6C-836B723D33AE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-414</c:v>
                </c:pt>
                <c:pt idx="1">
                  <c:v>-385.5</c:v>
                </c:pt>
                <c:pt idx="2">
                  <c:v>0</c:v>
                </c:pt>
                <c:pt idx="3">
                  <c:v>12653</c:v>
                </c:pt>
                <c:pt idx="4">
                  <c:v>15294</c:v>
                </c:pt>
                <c:pt idx="5">
                  <c:v>15615</c:v>
                </c:pt>
                <c:pt idx="6">
                  <c:v>15618.5</c:v>
                </c:pt>
                <c:pt idx="7">
                  <c:v>15729</c:v>
                </c:pt>
                <c:pt idx="8">
                  <c:v>15739.5</c:v>
                </c:pt>
                <c:pt idx="9">
                  <c:v>16898</c:v>
                </c:pt>
                <c:pt idx="10">
                  <c:v>18404.5</c:v>
                </c:pt>
                <c:pt idx="11">
                  <c:v>18404.5</c:v>
                </c:pt>
                <c:pt idx="12">
                  <c:v>18405.5</c:v>
                </c:pt>
                <c:pt idx="13">
                  <c:v>18405.5</c:v>
                </c:pt>
              </c:numCache>
            </c:numRef>
          </c:xVal>
          <c:yVal>
            <c:numRef>
              <c:f>'Active 3'!$N$21:$N$999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FE-4147-AB6C-836B723D33AE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-414</c:v>
                </c:pt>
                <c:pt idx="1">
                  <c:v>-385.5</c:v>
                </c:pt>
                <c:pt idx="2">
                  <c:v>0</c:v>
                </c:pt>
                <c:pt idx="3">
                  <c:v>12653</c:v>
                </c:pt>
                <c:pt idx="4">
                  <c:v>15294</c:v>
                </c:pt>
                <c:pt idx="5">
                  <c:v>15615</c:v>
                </c:pt>
                <c:pt idx="6">
                  <c:v>15618.5</c:v>
                </c:pt>
                <c:pt idx="7">
                  <c:v>15729</c:v>
                </c:pt>
                <c:pt idx="8">
                  <c:v>15739.5</c:v>
                </c:pt>
                <c:pt idx="9">
                  <c:v>16898</c:v>
                </c:pt>
                <c:pt idx="10">
                  <c:v>18404.5</c:v>
                </c:pt>
                <c:pt idx="11">
                  <c:v>18404.5</c:v>
                </c:pt>
                <c:pt idx="12">
                  <c:v>18405.5</c:v>
                </c:pt>
                <c:pt idx="13">
                  <c:v>18405.5</c:v>
                </c:pt>
              </c:numCache>
            </c:numRef>
          </c:xVal>
          <c:yVal>
            <c:numRef>
              <c:f>'Active 3'!$O$21:$O$999</c:f>
              <c:numCache>
                <c:formatCode>General</c:formatCode>
                <c:ptCount val="979"/>
                <c:pt idx="0">
                  <c:v>3.8173449892902668E-3</c:v>
                </c:pt>
                <c:pt idx="1">
                  <c:v>3.833980597768117E-3</c:v>
                </c:pt>
                <c:pt idx="2">
                  <c:v>4.0589990913895658E-3</c:v>
                </c:pt>
                <c:pt idx="3">
                  <c:v>1.144462554999447E-2</c:v>
                </c:pt>
                <c:pt idx="4">
                  <c:v>1.2986191935608599E-2</c:v>
                </c:pt>
                <c:pt idx="5">
                  <c:v>1.3173561420569649E-2</c:v>
                </c:pt>
                <c:pt idx="6">
                  <c:v>1.3175604390031841E-2</c:v>
                </c:pt>
                <c:pt idx="7">
                  <c:v>1.3240103854481051E-2</c:v>
                </c:pt>
                <c:pt idx="8">
                  <c:v>1.3246232762867627E-2</c:v>
                </c:pt>
                <c:pt idx="9">
                  <c:v>1.3922455654853227E-2</c:v>
                </c:pt>
                <c:pt idx="10">
                  <c:v>1.4801808081936787E-2</c:v>
                </c:pt>
                <c:pt idx="11">
                  <c:v>1.4801808081936787E-2</c:v>
                </c:pt>
                <c:pt idx="12">
                  <c:v>1.4802391787497413E-2</c:v>
                </c:pt>
                <c:pt idx="13">
                  <c:v>1.4802391787497413E-2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FE-4147-AB6C-836B723D33AE}"/>
            </c:ext>
          </c:extLst>
        </c:ser>
        <c:ser>
          <c:idx val="8"/>
          <c:order val="8"/>
          <c:tx>
            <c:strRef>
              <c:f>'Active 3'!$R$20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-414</c:v>
                </c:pt>
                <c:pt idx="1">
                  <c:v>-385.5</c:v>
                </c:pt>
                <c:pt idx="2">
                  <c:v>0</c:v>
                </c:pt>
                <c:pt idx="3">
                  <c:v>12653</c:v>
                </c:pt>
                <c:pt idx="4">
                  <c:v>15294</c:v>
                </c:pt>
                <c:pt idx="5">
                  <c:v>15615</c:v>
                </c:pt>
                <c:pt idx="6">
                  <c:v>15618.5</c:v>
                </c:pt>
                <c:pt idx="7">
                  <c:v>15729</c:v>
                </c:pt>
                <c:pt idx="8">
                  <c:v>15739.5</c:v>
                </c:pt>
                <c:pt idx="9">
                  <c:v>16898</c:v>
                </c:pt>
                <c:pt idx="10">
                  <c:v>18404.5</c:v>
                </c:pt>
                <c:pt idx="11">
                  <c:v>18404.5</c:v>
                </c:pt>
                <c:pt idx="12">
                  <c:v>18405.5</c:v>
                </c:pt>
                <c:pt idx="13">
                  <c:v>18405.5</c:v>
                </c:pt>
              </c:numCache>
            </c:numRef>
          </c:xVal>
          <c:yVal>
            <c:numRef>
              <c:f>'Active 3'!$R$21:$R$999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FE-4147-AB6C-836B723D3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181560"/>
        <c:axId val="1"/>
      </c:scatterChart>
      <c:valAx>
        <c:axId val="648181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181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V0577 Lyr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4'!$D$21:$D$239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-479.5</c:v>
                </c:pt>
                <c:pt idx="1">
                  <c:v>-446.5</c:v>
                </c:pt>
                <c:pt idx="2">
                  <c:v>0</c:v>
                </c:pt>
                <c:pt idx="3">
                  <c:v>14657</c:v>
                </c:pt>
                <c:pt idx="4">
                  <c:v>17716</c:v>
                </c:pt>
                <c:pt idx="5">
                  <c:v>18088</c:v>
                </c:pt>
                <c:pt idx="6">
                  <c:v>18092</c:v>
                </c:pt>
                <c:pt idx="7">
                  <c:v>18220</c:v>
                </c:pt>
                <c:pt idx="8">
                  <c:v>18232</c:v>
                </c:pt>
                <c:pt idx="9">
                  <c:v>19574</c:v>
                </c:pt>
                <c:pt idx="10">
                  <c:v>21319.5</c:v>
                </c:pt>
                <c:pt idx="11">
                  <c:v>21319.5</c:v>
                </c:pt>
                <c:pt idx="12">
                  <c:v>21320.5</c:v>
                </c:pt>
                <c:pt idx="13">
                  <c:v>21320.5</c:v>
                </c:pt>
              </c:numCache>
            </c:numRef>
          </c:xVal>
          <c:yVal>
            <c:numRef>
              <c:f>'Active 4'!$H$21:$H$999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1B-4281-8E1C-B66E77E3E531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-479.5</c:v>
                </c:pt>
                <c:pt idx="1">
                  <c:v>-446.5</c:v>
                </c:pt>
                <c:pt idx="2">
                  <c:v>0</c:v>
                </c:pt>
                <c:pt idx="3">
                  <c:v>14657</c:v>
                </c:pt>
                <c:pt idx="4">
                  <c:v>17716</c:v>
                </c:pt>
                <c:pt idx="5">
                  <c:v>18088</c:v>
                </c:pt>
                <c:pt idx="6">
                  <c:v>18092</c:v>
                </c:pt>
                <c:pt idx="7">
                  <c:v>18220</c:v>
                </c:pt>
                <c:pt idx="8">
                  <c:v>18232</c:v>
                </c:pt>
                <c:pt idx="9">
                  <c:v>19574</c:v>
                </c:pt>
                <c:pt idx="10">
                  <c:v>21319.5</c:v>
                </c:pt>
                <c:pt idx="11">
                  <c:v>21319.5</c:v>
                </c:pt>
                <c:pt idx="12">
                  <c:v>21320.5</c:v>
                </c:pt>
                <c:pt idx="13">
                  <c:v>21320.5</c:v>
                </c:pt>
              </c:numCache>
            </c:numRef>
          </c:xVal>
          <c:yVal>
            <c:numRef>
              <c:f>'Active 4'!$I$21:$I$999</c:f>
              <c:numCache>
                <c:formatCode>General</c:formatCode>
                <c:ptCount val="979"/>
                <c:pt idx="0">
                  <c:v>-1.2194499999168329E-2</c:v>
                </c:pt>
                <c:pt idx="1">
                  <c:v>-1.7514999999548309E-3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1B-4281-8E1C-B66E77E3E531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-479.5</c:v>
                </c:pt>
                <c:pt idx="1">
                  <c:v>-446.5</c:v>
                </c:pt>
                <c:pt idx="2">
                  <c:v>0</c:v>
                </c:pt>
                <c:pt idx="3">
                  <c:v>14657</c:v>
                </c:pt>
                <c:pt idx="4">
                  <c:v>17716</c:v>
                </c:pt>
                <c:pt idx="5">
                  <c:v>18088</c:v>
                </c:pt>
                <c:pt idx="6">
                  <c:v>18092</c:v>
                </c:pt>
                <c:pt idx="7">
                  <c:v>18220</c:v>
                </c:pt>
                <c:pt idx="8">
                  <c:v>18232</c:v>
                </c:pt>
                <c:pt idx="9">
                  <c:v>19574</c:v>
                </c:pt>
                <c:pt idx="10">
                  <c:v>21319.5</c:v>
                </c:pt>
                <c:pt idx="11">
                  <c:v>21319.5</c:v>
                </c:pt>
                <c:pt idx="12">
                  <c:v>21320.5</c:v>
                </c:pt>
                <c:pt idx="13">
                  <c:v>21320.5</c:v>
                </c:pt>
              </c:numCache>
            </c:numRef>
          </c:xVal>
          <c:yVal>
            <c:numRef>
              <c:f>'Active 4'!$J$21:$J$999</c:f>
              <c:numCache>
                <c:formatCode>General</c:formatCode>
                <c:ptCount val="979"/>
                <c:pt idx="3">
                  <c:v>-1.2592999999469612E-2</c:v>
                </c:pt>
                <c:pt idx="4">
                  <c:v>2.6275999996869359E-2</c:v>
                </c:pt>
                <c:pt idx="5">
                  <c:v>9.6779999948921613E-3</c:v>
                </c:pt>
                <c:pt idx="6">
                  <c:v>1.6631999998935498E-2</c:v>
                </c:pt>
                <c:pt idx="7">
                  <c:v>1.6729999995732214E-2</c:v>
                </c:pt>
                <c:pt idx="8">
                  <c:v>3.6371999995026272E-2</c:v>
                </c:pt>
                <c:pt idx="9">
                  <c:v>3.9413999998942018E-2</c:v>
                </c:pt>
                <c:pt idx="10">
                  <c:v>4.2449999455129728E-4</c:v>
                </c:pt>
                <c:pt idx="11">
                  <c:v>2.0244999977876432E-3</c:v>
                </c:pt>
                <c:pt idx="12">
                  <c:v>-4.7834500001044944E-2</c:v>
                </c:pt>
                <c:pt idx="13">
                  <c:v>-4.553450000094017E-2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1B-4281-8E1C-B66E77E3E531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-479.5</c:v>
                </c:pt>
                <c:pt idx="1">
                  <c:v>-446.5</c:v>
                </c:pt>
                <c:pt idx="2">
                  <c:v>0</c:v>
                </c:pt>
                <c:pt idx="3">
                  <c:v>14657</c:v>
                </c:pt>
                <c:pt idx="4">
                  <c:v>17716</c:v>
                </c:pt>
                <c:pt idx="5">
                  <c:v>18088</c:v>
                </c:pt>
                <c:pt idx="6">
                  <c:v>18092</c:v>
                </c:pt>
                <c:pt idx="7">
                  <c:v>18220</c:v>
                </c:pt>
                <c:pt idx="8">
                  <c:v>18232</c:v>
                </c:pt>
                <c:pt idx="9">
                  <c:v>19574</c:v>
                </c:pt>
                <c:pt idx="10">
                  <c:v>21319.5</c:v>
                </c:pt>
                <c:pt idx="11">
                  <c:v>21319.5</c:v>
                </c:pt>
                <c:pt idx="12">
                  <c:v>21320.5</c:v>
                </c:pt>
                <c:pt idx="13">
                  <c:v>21320.5</c:v>
                </c:pt>
              </c:numCache>
            </c:numRef>
          </c:xVal>
          <c:yVal>
            <c:numRef>
              <c:f>'Active 4'!$K$21:$K$999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1B-4281-8E1C-B66E77E3E531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-479.5</c:v>
                </c:pt>
                <c:pt idx="1">
                  <c:v>-446.5</c:v>
                </c:pt>
                <c:pt idx="2">
                  <c:v>0</c:v>
                </c:pt>
                <c:pt idx="3">
                  <c:v>14657</c:v>
                </c:pt>
                <c:pt idx="4">
                  <c:v>17716</c:v>
                </c:pt>
                <c:pt idx="5">
                  <c:v>18088</c:v>
                </c:pt>
                <c:pt idx="6">
                  <c:v>18092</c:v>
                </c:pt>
                <c:pt idx="7">
                  <c:v>18220</c:v>
                </c:pt>
                <c:pt idx="8">
                  <c:v>18232</c:v>
                </c:pt>
                <c:pt idx="9">
                  <c:v>19574</c:v>
                </c:pt>
                <c:pt idx="10">
                  <c:v>21319.5</c:v>
                </c:pt>
                <c:pt idx="11">
                  <c:v>21319.5</c:v>
                </c:pt>
                <c:pt idx="12">
                  <c:v>21320.5</c:v>
                </c:pt>
                <c:pt idx="13">
                  <c:v>21320.5</c:v>
                </c:pt>
              </c:numCache>
            </c:numRef>
          </c:xVal>
          <c:yVal>
            <c:numRef>
              <c:f>'Active 4'!$L$21:$L$999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1B-4281-8E1C-B66E77E3E531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-479.5</c:v>
                </c:pt>
                <c:pt idx="1">
                  <c:v>-446.5</c:v>
                </c:pt>
                <c:pt idx="2">
                  <c:v>0</c:v>
                </c:pt>
                <c:pt idx="3">
                  <c:v>14657</c:v>
                </c:pt>
                <c:pt idx="4">
                  <c:v>17716</c:v>
                </c:pt>
                <c:pt idx="5">
                  <c:v>18088</c:v>
                </c:pt>
                <c:pt idx="6">
                  <c:v>18092</c:v>
                </c:pt>
                <c:pt idx="7">
                  <c:v>18220</c:v>
                </c:pt>
                <c:pt idx="8">
                  <c:v>18232</c:v>
                </c:pt>
                <c:pt idx="9">
                  <c:v>19574</c:v>
                </c:pt>
                <c:pt idx="10">
                  <c:v>21319.5</c:v>
                </c:pt>
                <c:pt idx="11">
                  <c:v>21319.5</c:v>
                </c:pt>
                <c:pt idx="12">
                  <c:v>21320.5</c:v>
                </c:pt>
                <c:pt idx="13">
                  <c:v>21320.5</c:v>
                </c:pt>
              </c:numCache>
            </c:numRef>
          </c:xVal>
          <c:yVal>
            <c:numRef>
              <c:f>'Active 4'!$M$21:$M$999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1B-4281-8E1C-B66E77E3E531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'Active 4'!$D$21:$D$999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2E-3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8.0000000000000004E-4</c:v>
                  </c:pt>
                  <c:pt idx="11">
                    <c:v>8.9999999999999998E-4</c:v>
                  </c:pt>
                  <c:pt idx="12">
                    <c:v>4.0000000000000002E-4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4'!$F$21:$F$999</c:f>
              <c:numCache>
                <c:formatCode>General</c:formatCode>
                <c:ptCount val="979"/>
                <c:pt idx="0">
                  <c:v>-479.5</c:v>
                </c:pt>
                <c:pt idx="1">
                  <c:v>-446.5</c:v>
                </c:pt>
                <c:pt idx="2">
                  <c:v>0</c:v>
                </c:pt>
                <c:pt idx="3">
                  <c:v>14657</c:v>
                </c:pt>
                <c:pt idx="4">
                  <c:v>17716</c:v>
                </c:pt>
                <c:pt idx="5">
                  <c:v>18088</c:v>
                </c:pt>
                <c:pt idx="6">
                  <c:v>18092</c:v>
                </c:pt>
                <c:pt idx="7">
                  <c:v>18220</c:v>
                </c:pt>
                <c:pt idx="8">
                  <c:v>18232</c:v>
                </c:pt>
                <c:pt idx="9">
                  <c:v>19574</c:v>
                </c:pt>
                <c:pt idx="10">
                  <c:v>21319.5</c:v>
                </c:pt>
                <c:pt idx="11">
                  <c:v>21319.5</c:v>
                </c:pt>
                <c:pt idx="12">
                  <c:v>21320.5</c:v>
                </c:pt>
                <c:pt idx="13">
                  <c:v>21320.5</c:v>
                </c:pt>
              </c:numCache>
            </c:numRef>
          </c:xVal>
          <c:yVal>
            <c:numRef>
              <c:f>'Active 4'!$N$21:$N$999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1B-4281-8E1C-B66E77E3E531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4'!$F$21:$F$999</c:f>
              <c:numCache>
                <c:formatCode>General</c:formatCode>
                <c:ptCount val="979"/>
                <c:pt idx="0">
                  <c:v>-479.5</c:v>
                </c:pt>
                <c:pt idx="1">
                  <c:v>-446.5</c:v>
                </c:pt>
                <c:pt idx="2">
                  <c:v>0</c:v>
                </c:pt>
                <c:pt idx="3">
                  <c:v>14657</c:v>
                </c:pt>
                <c:pt idx="4">
                  <c:v>17716</c:v>
                </c:pt>
                <c:pt idx="5">
                  <c:v>18088</c:v>
                </c:pt>
                <c:pt idx="6">
                  <c:v>18092</c:v>
                </c:pt>
                <c:pt idx="7">
                  <c:v>18220</c:v>
                </c:pt>
                <c:pt idx="8">
                  <c:v>18232</c:v>
                </c:pt>
                <c:pt idx="9">
                  <c:v>19574</c:v>
                </c:pt>
                <c:pt idx="10">
                  <c:v>21319.5</c:v>
                </c:pt>
                <c:pt idx="11">
                  <c:v>21319.5</c:v>
                </c:pt>
                <c:pt idx="12">
                  <c:v>21320.5</c:v>
                </c:pt>
                <c:pt idx="13">
                  <c:v>21320.5</c:v>
                </c:pt>
              </c:numCache>
            </c:numRef>
          </c:xVal>
          <c:yVal>
            <c:numRef>
              <c:f>'Active 4'!$O$21:$O$999</c:f>
              <c:numCache>
                <c:formatCode>General</c:formatCode>
                <c:ptCount val="979"/>
                <c:pt idx="0">
                  <c:v>-5.3914143686034025E-4</c:v>
                </c:pt>
                <c:pt idx="1">
                  <c:v>-5.3375621133837045E-4</c:v>
                </c:pt>
                <c:pt idx="2">
                  <c:v>-4.6089247813959656E-4</c:v>
                </c:pt>
                <c:pt idx="3">
                  <c:v>1.9309635968759215E-3</c:v>
                </c:pt>
                <c:pt idx="4">
                  <c:v>2.4301576838973086E-3</c:v>
                </c:pt>
                <c:pt idx="5">
                  <c:v>2.4908638625086052E-3</c:v>
                </c:pt>
                <c:pt idx="6">
                  <c:v>2.4915166171173286E-3</c:v>
                </c:pt>
                <c:pt idx="7">
                  <c:v>2.5124047645964844E-3</c:v>
                </c:pt>
                <c:pt idx="8">
                  <c:v>2.5143630284226552E-3</c:v>
                </c:pt>
                <c:pt idx="9">
                  <c:v>2.7333621996494294E-3</c:v>
                </c:pt>
                <c:pt idx="10">
                  <c:v>3.0182079920311983E-3</c:v>
                </c:pt>
                <c:pt idx="11">
                  <c:v>3.0182079920311983E-3</c:v>
                </c:pt>
                <c:pt idx="12">
                  <c:v>3.018371180683379E-3</c:v>
                </c:pt>
                <c:pt idx="13">
                  <c:v>3.018371180683379E-3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1B-4281-8E1C-B66E77E3E531}"/>
            </c:ext>
          </c:extLst>
        </c:ser>
        <c:ser>
          <c:idx val="8"/>
          <c:order val="8"/>
          <c:tx>
            <c:strRef>
              <c:f>'Active 4'!$R$20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4'!$F$21:$F$999</c:f>
              <c:numCache>
                <c:formatCode>General</c:formatCode>
                <c:ptCount val="979"/>
                <c:pt idx="0">
                  <c:v>-479.5</c:v>
                </c:pt>
                <c:pt idx="1">
                  <c:v>-446.5</c:v>
                </c:pt>
                <c:pt idx="2">
                  <c:v>0</c:v>
                </c:pt>
                <c:pt idx="3">
                  <c:v>14657</c:v>
                </c:pt>
                <c:pt idx="4">
                  <c:v>17716</c:v>
                </c:pt>
                <c:pt idx="5">
                  <c:v>18088</c:v>
                </c:pt>
                <c:pt idx="6">
                  <c:v>18092</c:v>
                </c:pt>
                <c:pt idx="7">
                  <c:v>18220</c:v>
                </c:pt>
                <c:pt idx="8">
                  <c:v>18232</c:v>
                </c:pt>
                <c:pt idx="9">
                  <c:v>19574</c:v>
                </c:pt>
                <c:pt idx="10">
                  <c:v>21319.5</c:v>
                </c:pt>
                <c:pt idx="11">
                  <c:v>21319.5</c:v>
                </c:pt>
                <c:pt idx="12">
                  <c:v>21320.5</c:v>
                </c:pt>
                <c:pt idx="13">
                  <c:v>21320.5</c:v>
                </c:pt>
              </c:numCache>
            </c:numRef>
          </c:xVal>
          <c:yVal>
            <c:numRef>
              <c:f>'Active 4'!$R$21:$R$999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1B-4281-8E1C-B66E77E3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905408"/>
        <c:axId val="1"/>
      </c:scatterChart>
      <c:valAx>
        <c:axId val="50390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905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F8206D4-6FF4-2F8F-0C7D-4DC536FCD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9BB8D82E-2419-35E3-CE99-A879A111D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314325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554473B6-DC9E-5E22-EB7A-E7BC53E5F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F0DFEF27-413D-8605-7E35-B95B1016E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42</v>
      </c>
    </row>
    <row r="2" spans="1:7">
      <c r="A2" t="s">
        <v>23</v>
      </c>
      <c r="B2" t="s">
        <v>43</v>
      </c>
      <c r="C2" s="3"/>
      <c r="D2" s="3"/>
    </row>
    <row r="3" spans="1:7" ht="13.5" thickBot="1"/>
    <row r="4" spans="1:7" ht="14.25" thickTop="1" thickBot="1">
      <c r="A4" s="5" t="s">
        <v>0</v>
      </c>
      <c r="C4" s="28" t="s">
        <v>40</v>
      </c>
      <c r="D4" s="29" t="s">
        <v>40</v>
      </c>
    </row>
    <row r="6" spans="1:7">
      <c r="A6" s="5" t="s">
        <v>1</v>
      </c>
    </row>
    <row r="7" spans="1:7">
      <c r="A7" t="s">
        <v>2</v>
      </c>
      <c r="C7" s="41">
        <v>51421.021000000001</v>
      </c>
      <c r="D7" s="30" t="s">
        <v>41</v>
      </c>
    </row>
    <row r="8" spans="1:7">
      <c r="A8" t="s">
        <v>3</v>
      </c>
      <c r="C8" s="41">
        <v>0.3898472</v>
      </c>
      <c r="D8" s="30" t="s">
        <v>41</v>
      </c>
    </row>
    <row r="9" spans="1:7">
      <c r="A9" s="9" t="s">
        <v>30</v>
      </c>
      <c r="B9" s="10"/>
      <c r="C9" s="42">
        <v>-9.5</v>
      </c>
      <c r="D9" s="10" t="s">
        <v>31</v>
      </c>
      <c r="E9" s="10"/>
    </row>
    <row r="10" spans="1:7" ht="13.5" thickBot="1">
      <c r="A10" s="10"/>
      <c r="B10" s="10"/>
      <c r="C10" s="4" t="s">
        <v>19</v>
      </c>
      <c r="D10" s="4" t="s">
        <v>20</v>
      </c>
      <c r="E10" s="10"/>
    </row>
    <row r="11" spans="1:7">
      <c r="A11" s="10" t="s">
        <v>15</v>
      </c>
      <c r="B11" s="10"/>
      <c r="C11" s="22">
        <f ca="1">INTERCEPT(INDIRECT($G$11):G992,INDIRECT($F$11):F992)</f>
        <v>-3.822628883638571E-3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>
      <c r="A12" s="10" t="s">
        <v>16</v>
      </c>
      <c r="B12" s="10"/>
      <c r="C12" s="22">
        <f ca="1">SLOPE(INDIRECT($G$11):G992,INDIRECT($F$11):F992)</f>
        <v>1.0719540616905828E-6</v>
      </c>
      <c r="D12" s="3"/>
      <c r="E12" s="10"/>
    </row>
    <row r="13" spans="1:7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>
      <c r="A14" s="10"/>
      <c r="B14" s="10"/>
      <c r="C14" s="10"/>
      <c r="D14" s="14" t="s">
        <v>32</v>
      </c>
      <c r="E14" s="15">
        <f ca="1">NOW()+15018.5+$C$9/24</f>
        <v>60315.830987731482</v>
      </c>
    </row>
    <row r="15" spans="1:7">
      <c r="A15" s="12" t="s">
        <v>17</v>
      </c>
      <c r="B15" s="10"/>
      <c r="C15" s="13">
        <f ca="1">(C7+C11)+(C8+C12)*INT(MAX(F21:F3533))</f>
        <v>56585.337235946572</v>
      </c>
      <c r="D15" s="14" t="s">
        <v>38</v>
      </c>
      <c r="E15" s="15">
        <f ca="1">ROUND(2*(E14-$C$7)/$C$8,0)/2+E13</f>
        <v>22817</v>
      </c>
    </row>
    <row r="16" spans="1:7">
      <c r="A16" s="16" t="s">
        <v>4</v>
      </c>
      <c r="B16" s="10"/>
      <c r="C16" s="17">
        <f ca="1">+C8+C12</f>
        <v>0.38984827195406169</v>
      </c>
      <c r="D16" s="14" t="s">
        <v>39</v>
      </c>
      <c r="E16" s="24">
        <f ca="1">ROUND(2*(E14-$C$15)/$C$16,0)/2+E13</f>
        <v>9570</v>
      </c>
    </row>
    <row r="17" spans="1:19" ht="13.5" thickBot="1">
      <c r="A17" s="14" t="s">
        <v>29</v>
      </c>
      <c r="B17" s="10"/>
      <c r="C17" s="10">
        <f>COUNT(C21:C2191)</f>
        <v>14</v>
      </c>
      <c r="D17" s="14" t="s">
        <v>33</v>
      </c>
      <c r="E17" s="18">
        <f ca="1">+$C$15+$C$16*E16-15018.5-$C$9/24</f>
        <v>45298.081031880276</v>
      </c>
    </row>
    <row r="18" spans="1:19" ht="14.25" thickTop="1" thickBot="1">
      <c r="A18" s="16" t="s">
        <v>5</v>
      </c>
      <c r="B18" s="10"/>
      <c r="C18" s="19">
        <f ca="1">+C15</f>
        <v>56585.337235946572</v>
      </c>
      <c r="D18" s="20">
        <f ca="1">+C16</f>
        <v>0.38984827195406169</v>
      </c>
      <c r="E18" s="21" t="s">
        <v>34</v>
      </c>
    </row>
    <row r="19" spans="1:19" ht="13.5" thickTop="1">
      <c r="A19" s="25" t="s">
        <v>35</v>
      </c>
      <c r="E19" s="26">
        <v>21</v>
      </c>
      <c r="S19">
        <f ca="1">SQRT(SUM(S21:S40)/(COUNT(S21:S40)-1))</f>
        <v>5.4862690518359972E-2</v>
      </c>
    </row>
    <row r="20" spans="1:19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>
      <c r="A21" s="31" t="s">
        <v>44</v>
      </c>
      <c r="B21" s="32" t="s">
        <v>45</v>
      </c>
      <c r="C21" s="31">
        <v>51304.86</v>
      </c>
      <c r="D21" s="31">
        <v>2E-3</v>
      </c>
      <c r="E21">
        <f t="shared" ref="E21:E30" si="0">+(C21-C$7)/C$8</f>
        <v>-297.96545928763902</v>
      </c>
      <c r="F21">
        <f t="shared" ref="F21:F34" si="1">ROUND(2*E21,0)/2</f>
        <v>-298</v>
      </c>
      <c r="G21">
        <f t="shared" ref="G21:G30" si="2">+C21-(C$7+F21*C$8)</f>
        <v>1.3465600000927225E-2</v>
      </c>
      <c r="I21">
        <f>+G21</f>
        <v>1.3465600000927225E-2</v>
      </c>
      <c r="O21">
        <f t="shared" ref="O21:O30" ca="1" si="3">+C$11+C$12*$F21</f>
        <v>-4.1420711940223648E-3</v>
      </c>
      <c r="Q21" s="2">
        <f t="shared" ref="Q21:Q30" si="4">+C21-15018.5</f>
        <v>36286.36</v>
      </c>
      <c r="S21">
        <f ca="1">(O21-G21)^2</f>
        <v>3.1003008490945749E-4</v>
      </c>
    </row>
    <row r="22" spans="1:19">
      <c r="A22" s="31" t="s">
        <v>44</v>
      </c>
      <c r="B22" s="32" t="s">
        <v>46</v>
      </c>
      <c r="C22" s="31">
        <v>51312.864000000001</v>
      </c>
      <c r="D22" s="31">
        <v>2E-3</v>
      </c>
      <c r="E22">
        <f t="shared" si="0"/>
        <v>-277.43433837667487</v>
      </c>
      <c r="F22">
        <f t="shared" si="1"/>
        <v>-277.5</v>
      </c>
      <c r="G22">
        <f t="shared" si="2"/>
        <v>2.559800000017276E-2</v>
      </c>
      <c r="I22">
        <f>+G22</f>
        <v>2.559800000017276E-2</v>
      </c>
      <c r="O22">
        <f t="shared" ca="1" si="3"/>
        <v>-4.1200961357577073E-3</v>
      </c>
      <c r="Q22" s="2">
        <f t="shared" si="4"/>
        <v>36294.364000000001</v>
      </c>
      <c r="S22">
        <f t="shared" ref="S22:S30" ca="1" si="5">(O22-G22)^2</f>
        <v>8.8316523794440538E-4</v>
      </c>
    </row>
    <row r="23" spans="1:19">
      <c r="A23" s="33" t="s">
        <v>41</v>
      </c>
      <c r="B23" s="33"/>
      <c r="C23" s="34">
        <v>51421.021000000001</v>
      </c>
      <c r="D23" s="34" t="s">
        <v>13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ca="1" si="3"/>
        <v>-3.822628883638571E-3</v>
      </c>
      <c r="Q23" s="2">
        <f t="shared" si="4"/>
        <v>36402.521000000001</v>
      </c>
      <c r="S23">
        <f t="shared" ca="1" si="5"/>
        <v>1.4612491582027868E-5</v>
      </c>
    </row>
    <row r="24" spans="1:19">
      <c r="A24" s="31" t="s">
        <v>47</v>
      </c>
      <c r="B24" s="32" t="s">
        <v>46</v>
      </c>
      <c r="C24" s="31">
        <v>54971.35886</v>
      </c>
      <c r="D24" s="31">
        <v>2.9999999999999997E-4</v>
      </c>
      <c r="E24">
        <f t="shared" si="0"/>
        <v>9106.9984855604962</v>
      </c>
      <c r="F24">
        <f t="shared" si="1"/>
        <v>9107</v>
      </c>
      <c r="G24">
        <f t="shared" si="2"/>
        <v>-5.9039999905508012E-4</v>
      </c>
      <c r="J24">
        <f t="shared" ref="J24:J30" si="6">+G24</f>
        <v>-5.9039999905508012E-4</v>
      </c>
      <c r="O24">
        <f t="shared" ca="1" si="3"/>
        <v>5.9396567561775656E-3</v>
      </c>
      <c r="Q24" s="2">
        <f t="shared" si="4"/>
        <v>39952.85886</v>
      </c>
      <c r="S24">
        <f t="shared" ca="1" si="5"/>
        <v>4.2641641226559508E-5</v>
      </c>
    </row>
    <row r="25" spans="1:19">
      <c r="A25" s="35" t="s">
        <v>48</v>
      </c>
      <c r="B25" s="36" t="s">
        <v>46</v>
      </c>
      <c r="C25" s="37">
        <v>55712.376239999998</v>
      </c>
      <c r="D25" s="37">
        <v>2.0000000000000001E-4</v>
      </c>
      <c r="E25">
        <f t="shared" si="0"/>
        <v>11007.787769156728</v>
      </c>
      <c r="F25">
        <f t="shared" si="1"/>
        <v>11008</v>
      </c>
      <c r="G25">
        <f t="shared" si="2"/>
        <v>-8.2737600001564715E-2</v>
      </c>
      <c r="J25">
        <f t="shared" si="6"/>
        <v>-8.2737600001564715E-2</v>
      </c>
      <c r="O25">
        <f t="shared" ca="1" si="3"/>
        <v>7.9774414274513643E-3</v>
      </c>
      <c r="Q25" s="2">
        <f t="shared" si="4"/>
        <v>40693.876239999998</v>
      </c>
      <c r="S25">
        <f t="shared" ca="1" si="5"/>
        <v>8.2292187414681039E-3</v>
      </c>
    </row>
    <row r="26" spans="1:19">
      <c r="A26" s="35" t="s">
        <v>48</v>
      </c>
      <c r="B26" s="36" t="s">
        <v>46</v>
      </c>
      <c r="C26" s="37">
        <v>55802.468829999998</v>
      </c>
      <c r="D26" s="37">
        <v>2.0000000000000001E-4</v>
      </c>
      <c r="E26">
        <f t="shared" si="0"/>
        <v>11238.884952873837</v>
      </c>
      <c r="F26">
        <f t="shared" si="1"/>
        <v>11239</v>
      </c>
      <c r="G26">
        <f t="shared" si="2"/>
        <v>-4.4850800004496705E-2</v>
      </c>
      <c r="J26">
        <f t="shared" si="6"/>
        <v>-4.4850800004496705E-2</v>
      </c>
      <c r="O26">
        <f t="shared" ca="1" si="3"/>
        <v>8.2250628157018897E-3</v>
      </c>
      <c r="Q26" s="2">
        <f t="shared" si="4"/>
        <v>40783.968829999998</v>
      </c>
      <c r="S26">
        <f t="shared" ca="1" si="5"/>
        <v>2.8170472141085391E-3</v>
      </c>
    </row>
    <row r="27" spans="1:19">
      <c r="A27" s="35" t="s">
        <v>48</v>
      </c>
      <c r="B27" s="36" t="s">
        <v>45</v>
      </c>
      <c r="C27" s="37">
        <v>55803.4447</v>
      </c>
      <c r="D27" s="37">
        <v>2.0000000000000001E-4</v>
      </c>
      <c r="E27">
        <f t="shared" si="0"/>
        <v>11241.388164388507</v>
      </c>
      <c r="F27">
        <f t="shared" si="1"/>
        <v>11241.5</v>
      </c>
      <c r="G27">
        <f t="shared" si="2"/>
        <v>-4.359880000265548E-2</v>
      </c>
      <c r="J27">
        <f t="shared" si="6"/>
        <v>-4.359880000265548E-2</v>
      </c>
      <c r="O27">
        <f t="shared" ca="1" si="3"/>
        <v>8.2277427008561159E-3</v>
      </c>
      <c r="Q27" s="2">
        <f t="shared" si="4"/>
        <v>40784.9447</v>
      </c>
      <c r="S27">
        <f t="shared" ca="1" si="5"/>
        <v>2.6859905285989112E-3</v>
      </c>
    </row>
    <row r="28" spans="1:19">
      <c r="A28" s="35" t="s">
        <v>48</v>
      </c>
      <c r="B28" s="36" t="s">
        <v>46</v>
      </c>
      <c r="C28" s="37">
        <v>55834.450109999998</v>
      </c>
      <c r="D28" s="37">
        <v>2.0000000000000001E-4</v>
      </c>
      <c r="E28">
        <f t="shared" si="0"/>
        <v>11320.920375983198</v>
      </c>
      <c r="F28">
        <f t="shared" si="1"/>
        <v>11321</v>
      </c>
      <c r="G28">
        <f t="shared" si="2"/>
        <v>-3.1041200003528502E-2</v>
      </c>
      <c r="J28">
        <f t="shared" si="6"/>
        <v>-3.1041200003528502E-2</v>
      </c>
      <c r="O28">
        <f t="shared" ca="1" si="3"/>
        <v>8.3129630487605161E-3</v>
      </c>
      <c r="Q28" s="2">
        <f t="shared" si="4"/>
        <v>40815.950109999998</v>
      </c>
      <c r="S28">
        <f t="shared" ca="1" si="5"/>
        <v>1.54875014954615E-3</v>
      </c>
    </row>
    <row r="29" spans="1:19">
      <c r="A29" s="35" t="s">
        <v>48</v>
      </c>
      <c r="B29" s="36" t="s">
        <v>45</v>
      </c>
      <c r="C29" s="37">
        <v>55837.376499999998</v>
      </c>
      <c r="D29" s="37">
        <v>1E-4</v>
      </c>
      <c r="E29">
        <f t="shared" si="0"/>
        <v>11328.426881095973</v>
      </c>
      <c r="F29">
        <f t="shared" si="1"/>
        <v>11328.5</v>
      </c>
      <c r="G29">
        <f t="shared" si="2"/>
        <v>-2.8505200003564823E-2</v>
      </c>
      <c r="J29">
        <f t="shared" si="6"/>
        <v>-2.8505200003564823E-2</v>
      </c>
      <c r="O29">
        <f t="shared" ca="1" si="3"/>
        <v>8.3210027042231946E-3</v>
      </c>
      <c r="Q29" s="2">
        <f t="shared" si="4"/>
        <v>40818.876499999998</v>
      </c>
      <c r="S29">
        <f t="shared" ca="1" si="5"/>
        <v>1.3561692058750936E-3</v>
      </c>
    </row>
    <row r="30" spans="1:19">
      <c r="A30" s="35" t="s">
        <v>48</v>
      </c>
      <c r="B30" s="36" t="s">
        <v>46</v>
      </c>
      <c r="C30" s="37">
        <v>56162.450859999997</v>
      </c>
      <c r="D30" s="37">
        <v>2.9999999999999997E-4</v>
      </c>
      <c r="E30">
        <f t="shared" si="0"/>
        <v>12162.277579523456</v>
      </c>
      <c r="F30">
        <f t="shared" si="1"/>
        <v>12162.5</v>
      </c>
      <c r="G30">
        <f t="shared" si="2"/>
        <v>-8.6710000003222376E-2</v>
      </c>
      <c r="J30">
        <f t="shared" si="6"/>
        <v>-8.6710000003222376E-2</v>
      </c>
      <c r="O30">
        <f t="shared" ca="1" si="3"/>
        <v>9.2150123916731434E-3</v>
      </c>
      <c r="Q30" s="2">
        <f t="shared" si="4"/>
        <v>41143.950859999997</v>
      </c>
      <c r="S30">
        <f t="shared" ca="1" si="5"/>
        <v>9.201608002960859E-3</v>
      </c>
    </row>
    <row r="31" spans="1:19">
      <c r="A31" s="38" t="s">
        <v>50</v>
      </c>
      <c r="B31" s="39" t="s">
        <v>46</v>
      </c>
      <c r="C31" s="40">
        <v>56585.222589999998</v>
      </c>
      <c r="D31" s="38">
        <v>8.0000000000000004E-4</v>
      </c>
      <c r="E31">
        <f>+(C31-C$7)/C$8</f>
        <v>13246.732540338873</v>
      </c>
      <c r="F31">
        <f t="shared" si="1"/>
        <v>13246.5</v>
      </c>
      <c r="G31">
        <f>+C31-(C$7+F31*C$8)</f>
        <v>9.0655199994216673E-2</v>
      </c>
      <c r="J31">
        <f>+G31</f>
        <v>9.0655199994216673E-2</v>
      </c>
      <c r="O31">
        <f ca="1">+C$11+C$12*$F31</f>
        <v>1.0377010594545735E-2</v>
      </c>
      <c r="Q31" s="2">
        <f>+C31-15018.5</f>
        <v>41566.722589999998</v>
      </c>
    </row>
    <row r="32" spans="1:19">
      <c r="A32" s="38" t="s">
        <v>50</v>
      </c>
      <c r="B32" s="39" t="s">
        <v>46</v>
      </c>
      <c r="C32" s="40">
        <v>56585.224190000001</v>
      </c>
      <c r="D32" s="38">
        <v>8.9999999999999998E-4</v>
      </c>
      <c r="E32">
        <f>+(C32-C$7)/C$8</f>
        <v>13246.736644510978</v>
      </c>
      <c r="F32">
        <f t="shared" si="1"/>
        <v>13246.5</v>
      </c>
      <c r="G32">
        <f>+C32-(C$7+F32*C$8)</f>
        <v>9.2255199997453019E-2</v>
      </c>
      <c r="J32">
        <f>+G32</f>
        <v>9.2255199997453019E-2</v>
      </c>
      <c r="O32">
        <f ca="1">+C$11+C$12*$F32</f>
        <v>1.0377010594545735E-2</v>
      </c>
      <c r="Q32" s="2">
        <f>+C32-15018.5</f>
        <v>41566.724190000001</v>
      </c>
    </row>
    <row r="33" spans="1:17">
      <c r="A33" s="38" t="s">
        <v>50</v>
      </c>
      <c r="B33" s="39" t="s">
        <v>45</v>
      </c>
      <c r="C33" s="40">
        <v>56585.416559999998</v>
      </c>
      <c r="D33" s="38">
        <v>4.0000000000000002E-4</v>
      </c>
      <c r="E33">
        <f>+(C33-C$7)/C$8</f>
        <v>13247.230094252305</v>
      </c>
      <c r="F33">
        <f t="shared" si="1"/>
        <v>13247</v>
      </c>
      <c r="G33">
        <f>+C33-(C$7+F33*C$8)</f>
        <v>8.9701599994441494E-2</v>
      </c>
      <c r="J33">
        <f>+G33</f>
        <v>8.9701599994441494E-2</v>
      </c>
      <c r="O33">
        <f ca="1">+C$11+C$12*$F33</f>
        <v>1.0377546571576579E-2</v>
      </c>
      <c r="Q33" s="2">
        <f>+C33-15018.5</f>
        <v>41566.916559999998</v>
      </c>
    </row>
    <row r="34" spans="1:17">
      <c r="A34" s="38" t="s">
        <v>50</v>
      </c>
      <c r="B34" s="39" t="s">
        <v>45</v>
      </c>
      <c r="C34" s="40">
        <v>56585.418859999998</v>
      </c>
      <c r="D34" s="38">
        <v>5.0000000000000001E-4</v>
      </c>
      <c r="E34">
        <f>+(C34-C$7)/C$8</f>
        <v>13247.235993999693</v>
      </c>
      <c r="F34">
        <f t="shared" si="1"/>
        <v>13247</v>
      </c>
      <c r="G34">
        <f>+C34-(C$7+F34*C$8)</f>
        <v>9.2001599994546268E-2</v>
      </c>
      <c r="J34">
        <f>+G34</f>
        <v>9.2001599994546268E-2</v>
      </c>
      <c r="O34">
        <f ca="1">+C$11+C$12*$F34</f>
        <v>1.0377546571576579E-2</v>
      </c>
      <c r="Q34" s="2">
        <f>+C34-15018.5</f>
        <v>41566.918859999998</v>
      </c>
    </row>
    <row r="35" spans="1:17">
      <c r="C35" s="8"/>
      <c r="D35" s="8"/>
    </row>
    <row r="36" spans="1:17">
      <c r="C36" s="8"/>
      <c r="D36" s="8"/>
    </row>
    <row r="37" spans="1:17">
      <c r="C37" s="8"/>
      <c r="D37" s="8"/>
    </row>
    <row r="38" spans="1:17">
      <c r="C38" s="8"/>
      <c r="D38" s="8"/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42</v>
      </c>
    </row>
    <row r="2" spans="1:7">
      <c r="A2" t="s">
        <v>23</v>
      </c>
      <c r="B2" t="s">
        <v>43</v>
      </c>
      <c r="C2" s="3"/>
      <c r="D2" s="3"/>
    </row>
    <row r="3" spans="1:7" ht="13.5" thickBot="1"/>
    <row r="4" spans="1:7" ht="14.25" thickTop="1" thickBot="1">
      <c r="A4" s="5" t="s">
        <v>0</v>
      </c>
      <c r="C4" s="28" t="s">
        <v>40</v>
      </c>
      <c r="D4" s="29" t="s">
        <v>40</v>
      </c>
    </row>
    <row r="6" spans="1:7">
      <c r="A6" s="5" t="s">
        <v>1</v>
      </c>
    </row>
    <row r="7" spans="1:7">
      <c r="A7" t="s">
        <v>2</v>
      </c>
      <c r="C7" s="41">
        <v>51421.021000000001</v>
      </c>
      <c r="D7" s="30" t="s">
        <v>41</v>
      </c>
    </row>
    <row r="8" spans="1:7">
      <c r="A8" t="s">
        <v>3</v>
      </c>
      <c r="C8" s="41">
        <v>0.32631500000000002</v>
      </c>
      <c r="D8" s="30" t="s">
        <v>41</v>
      </c>
    </row>
    <row r="9" spans="1:7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>
      <c r="A10" s="10"/>
      <c r="B10" s="10"/>
      <c r="C10" s="4" t="s">
        <v>19</v>
      </c>
      <c r="D10" s="4" t="s">
        <v>20</v>
      </c>
      <c r="E10" s="10"/>
    </row>
    <row r="11" spans="1:7">
      <c r="A11" s="10" t="s">
        <v>15</v>
      </c>
      <c r="B11" s="10"/>
      <c r="C11" s="22">
        <f ca="1">INTERCEPT(INDIRECT($G$11):G992,INDIRECT($F$11):F992)</f>
        <v>1.5716264659185304E-2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>
      <c r="A12" s="10" t="s">
        <v>16</v>
      </c>
      <c r="B12" s="10"/>
      <c r="C12" s="22">
        <f ca="1">SLOPE(INDIRECT($G$11):G992,INDIRECT($F$11):F992)</f>
        <v>-1.4345783072076306E-6</v>
      </c>
      <c r="D12" s="3"/>
      <c r="E12" s="10"/>
    </row>
    <row r="13" spans="1:7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>
      <c r="A14" s="10"/>
      <c r="B14" s="10"/>
      <c r="C14" s="10"/>
      <c r="D14" s="14" t="s">
        <v>32</v>
      </c>
      <c r="E14" s="15">
        <f ca="1">NOW()+15018.5+$C$9/24</f>
        <v>60315.830987731482</v>
      </c>
    </row>
    <row r="15" spans="1:7">
      <c r="A15" s="12" t="s">
        <v>17</v>
      </c>
      <c r="B15" s="10"/>
      <c r="C15" s="13">
        <f ca="1">(C7+C11)+(C8+C12)*INT(MAX(F21:F3533))</f>
        <v>56585.275202628371</v>
      </c>
      <c r="D15" s="14" t="s">
        <v>38</v>
      </c>
      <c r="E15" s="15">
        <f ca="1">ROUND(2*(E14-$C$7)/$C$8,0)/2+E13</f>
        <v>27259.5</v>
      </c>
    </row>
    <row r="16" spans="1:7">
      <c r="A16" s="16" t="s">
        <v>4</v>
      </c>
      <c r="B16" s="10"/>
      <c r="C16" s="17">
        <f ca="1">+C8+C12</f>
        <v>0.32631356542169282</v>
      </c>
      <c r="D16" s="14" t="s">
        <v>39</v>
      </c>
      <c r="E16" s="24">
        <f ca="1">ROUND(2*(E14-$C$15)/$C$16,0)/2+E13</f>
        <v>11433.5</v>
      </c>
    </row>
    <row r="17" spans="1:19" ht="13.5" thickBot="1">
      <c r="A17" s="14" t="s">
        <v>29</v>
      </c>
      <c r="B17" s="10"/>
      <c r="C17" s="10">
        <f>COUNT(C21:C2191)</f>
        <v>14</v>
      </c>
      <c r="D17" s="14" t="s">
        <v>33</v>
      </c>
      <c r="E17" s="18">
        <f ca="1">+$C$15+$C$16*E16-15018.5-$C$9/24</f>
        <v>45298.077186210634</v>
      </c>
    </row>
    <row r="18" spans="1:19" ht="14.25" thickTop="1" thickBot="1">
      <c r="A18" s="16" t="s">
        <v>5</v>
      </c>
      <c r="B18" s="10"/>
      <c r="C18" s="19">
        <f ca="1">+C15</f>
        <v>56585.275202628371</v>
      </c>
      <c r="D18" s="20">
        <f ca="1">+C16</f>
        <v>0.32631356542169282</v>
      </c>
      <c r="E18" s="21" t="s">
        <v>34</v>
      </c>
    </row>
    <row r="19" spans="1:19" ht="13.5" thickTop="1">
      <c r="A19" s="25" t="s">
        <v>35</v>
      </c>
      <c r="E19" s="26">
        <v>21</v>
      </c>
      <c r="S19">
        <f ca="1">SQRT(SUM(S21:S40)/(COUNT(S21:S40)-1))</f>
        <v>3.3975003376853274E-2</v>
      </c>
    </row>
    <row r="20" spans="1:19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>
      <c r="A21" s="31" t="s">
        <v>44</v>
      </c>
      <c r="B21" s="32" t="s">
        <v>45</v>
      </c>
      <c r="C21" s="31">
        <v>51304.86</v>
      </c>
      <c r="D21" s="31">
        <v>2E-3</v>
      </c>
      <c r="E21">
        <f t="shared" ref="E21:E30" si="0">+(C21-C$7)/C$8</f>
        <v>-355.9781193019017</v>
      </c>
      <c r="F21">
        <f t="shared" ref="F21:F30" si="1">ROUND(2*E21,0)/2</f>
        <v>-356</v>
      </c>
      <c r="G21">
        <f t="shared" ref="G21:G30" si="2">+C21-(C$7+F21*C$8)</f>
        <v>7.140000001527369E-3</v>
      </c>
      <c r="I21">
        <f>+G21</f>
        <v>7.140000001527369E-3</v>
      </c>
      <c r="O21">
        <f t="shared" ref="O21:O30" ca="1" si="3">+C$11+C$12*$F21</f>
        <v>1.6226974536551222E-2</v>
      </c>
      <c r="Q21" s="2">
        <f t="shared" ref="Q21:Q30" si="4">+C21-15018.5</f>
        <v>36286.36</v>
      </c>
      <c r="S21">
        <f t="shared" ref="S21:S30" ca="1" si="5">(O21-G21)^2</f>
        <v>8.2573106200171958E-5</v>
      </c>
    </row>
    <row r="22" spans="1:19">
      <c r="A22" s="31" t="s">
        <v>44</v>
      </c>
      <c r="B22" s="32" t="s">
        <v>46</v>
      </c>
      <c r="C22" s="31">
        <v>51312.864000000001</v>
      </c>
      <c r="D22" s="31">
        <v>2E-3</v>
      </c>
      <c r="E22">
        <f t="shared" si="0"/>
        <v>-331.44967286210942</v>
      </c>
      <c r="F22">
        <f t="shared" si="1"/>
        <v>-331.5</v>
      </c>
      <c r="G22">
        <f t="shared" si="2"/>
        <v>1.6422499997133855E-2</v>
      </c>
      <c r="I22">
        <f>+G22</f>
        <v>1.6422499997133855E-2</v>
      </c>
      <c r="O22">
        <f t="shared" ca="1" si="3"/>
        <v>1.6191827368024634E-2</v>
      </c>
      <c r="Q22" s="2">
        <f t="shared" si="4"/>
        <v>36294.364000000001</v>
      </c>
      <c r="S22">
        <f t="shared" ca="1" si="5"/>
        <v>5.3209861820160136E-8</v>
      </c>
    </row>
    <row r="23" spans="1:19">
      <c r="A23" s="33" t="s">
        <v>41</v>
      </c>
      <c r="B23" s="33"/>
      <c r="C23" s="34">
        <v>51421.021000000001</v>
      </c>
      <c r="D23" s="34" t="s">
        <v>13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ca="1" si="3"/>
        <v>1.5716264659185304E-2</v>
      </c>
      <c r="Q23" s="2">
        <f t="shared" si="4"/>
        <v>36402.521000000001</v>
      </c>
      <c r="S23">
        <f t="shared" ca="1" si="5"/>
        <v>2.4700097483755696E-4</v>
      </c>
    </row>
    <row r="24" spans="1:19">
      <c r="A24" s="31" t="s">
        <v>47</v>
      </c>
      <c r="B24" s="32" t="s">
        <v>46</v>
      </c>
      <c r="C24" s="31">
        <v>54971.35886</v>
      </c>
      <c r="D24" s="31">
        <v>2.9999999999999997E-4</v>
      </c>
      <c r="E24">
        <f t="shared" si="0"/>
        <v>10880.093958291833</v>
      </c>
      <c r="F24">
        <f t="shared" si="1"/>
        <v>10880</v>
      </c>
      <c r="G24">
        <f t="shared" si="2"/>
        <v>3.065999999671476E-2</v>
      </c>
      <c r="J24">
        <f t="shared" ref="J24:J30" si="6">+G24</f>
        <v>3.065999999671476E-2</v>
      </c>
      <c r="O24">
        <f t="shared" ca="1" si="3"/>
        <v>1.0805267676628275E-4</v>
      </c>
      <c r="Q24" s="2">
        <f t="shared" si="4"/>
        <v>39952.85886</v>
      </c>
      <c r="S24">
        <f t="shared" ca="1" si="5"/>
        <v>9.3342148504090689E-4</v>
      </c>
    </row>
    <row r="25" spans="1:19">
      <c r="A25" s="35" t="s">
        <v>48</v>
      </c>
      <c r="B25" s="36" t="s">
        <v>46</v>
      </c>
      <c r="C25" s="37">
        <v>55712.376239999998</v>
      </c>
      <c r="D25" s="37">
        <v>2.0000000000000001E-4</v>
      </c>
      <c r="E25">
        <f t="shared" si="0"/>
        <v>13150.959165223778</v>
      </c>
      <c r="F25">
        <f t="shared" si="1"/>
        <v>13151</v>
      </c>
      <c r="G25">
        <f t="shared" si="2"/>
        <v>-1.3325000007171184E-2</v>
      </c>
      <c r="J25">
        <f t="shared" si="6"/>
        <v>-1.3325000007171184E-2</v>
      </c>
      <c r="O25">
        <f t="shared" ca="1" si="3"/>
        <v>-3.1498746589022457E-3</v>
      </c>
      <c r="Q25" s="2">
        <f t="shared" si="4"/>
        <v>40693.876239999998</v>
      </c>
      <c r="S25">
        <f t="shared" ca="1" si="5"/>
        <v>1.0353317585298507E-4</v>
      </c>
    </row>
    <row r="26" spans="1:19">
      <c r="A26" s="35" t="s">
        <v>48</v>
      </c>
      <c r="B26" s="36" t="s">
        <v>46</v>
      </c>
      <c r="C26" s="37">
        <v>55802.468829999998</v>
      </c>
      <c r="D26" s="37">
        <v>2.0000000000000001E-4</v>
      </c>
      <c r="E26">
        <f t="shared" si="0"/>
        <v>13427.050028346834</v>
      </c>
      <c r="F26">
        <f t="shared" si="1"/>
        <v>13427</v>
      </c>
      <c r="G26">
        <f t="shared" si="2"/>
        <v>1.6324999996868428E-2</v>
      </c>
      <c r="J26">
        <f t="shared" si="6"/>
        <v>1.6324999996868428E-2</v>
      </c>
      <c r="O26">
        <f t="shared" ca="1" si="3"/>
        <v>-3.5458182716915504E-3</v>
      </c>
      <c r="Q26" s="2">
        <f t="shared" si="4"/>
        <v>40783.968829999998</v>
      </c>
      <c r="S26">
        <f t="shared" ca="1" si="5"/>
        <v>3.9484941866213698E-4</v>
      </c>
    </row>
    <row r="27" spans="1:19">
      <c r="A27" s="35" t="s">
        <v>48</v>
      </c>
      <c r="B27" s="36" t="s">
        <v>45</v>
      </c>
      <c r="C27" s="37">
        <v>55803.4447</v>
      </c>
      <c r="D27" s="37">
        <v>2.0000000000000001E-4</v>
      </c>
      <c r="E27">
        <f t="shared" si="0"/>
        <v>13430.040604936945</v>
      </c>
      <c r="F27">
        <f t="shared" si="1"/>
        <v>13430</v>
      </c>
      <c r="G27">
        <f t="shared" si="2"/>
        <v>1.3249999996332917E-2</v>
      </c>
      <c r="J27">
        <f t="shared" si="6"/>
        <v>1.3249999996332917E-2</v>
      </c>
      <c r="O27">
        <f t="shared" ca="1" si="3"/>
        <v>-3.5501220066131746E-3</v>
      </c>
      <c r="Q27" s="2">
        <f t="shared" si="4"/>
        <v>40784.9447</v>
      </c>
      <c r="S27">
        <f t="shared" ca="1" si="5"/>
        <v>2.8224409931387339E-4</v>
      </c>
    </row>
    <row r="28" spans="1:19">
      <c r="A28" s="35" t="s">
        <v>48</v>
      </c>
      <c r="B28" s="36" t="s">
        <v>46</v>
      </c>
      <c r="C28" s="37">
        <v>55834.450109999998</v>
      </c>
      <c r="D28" s="37">
        <v>2.0000000000000001E-4</v>
      </c>
      <c r="E28">
        <f t="shared" si="0"/>
        <v>13525.057413848574</v>
      </c>
      <c r="F28">
        <f t="shared" si="1"/>
        <v>13525</v>
      </c>
      <c r="G28">
        <f t="shared" si="2"/>
        <v>1.8734999997832347E-2</v>
      </c>
      <c r="J28">
        <f t="shared" si="6"/>
        <v>1.8734999997832347E-2</v>
      </c>
      <c r="O28">
        <f t="shared" ca="1" si="3"/>
        <v>-3.6864069457979015E-3</v>
      </c>
      <c r="Q28" s="2">
        <f t="shared" si="4"/>
        <v>40815.950109999998</v>
      </c>
      <c r="S28">
        <f t="shared" ca="1" si="5"/>
        <v>5.027194893318707E-4</v>
      </c>
    </row>
    <row r="29" spans="1:19">
      <c r="A29" s="35" t="s">
        <v>48</v>
      </c>
      <c r="B29" s="36" t="s">
        <v>45</v>
      </c>
      <c r="C29" s="37">
        <v>55837.376499999998</v>
      </c>
      <c r="D29" s="37">
        <v>1E-4</v>
      </c>
      <c r="E29">
        <f t="shared" si="0"/>
        <v>13534.025404900165</v>
      </c>
      <c r="F29">
        <f t="shared" si="1"/>
        <v>13534</v>
      </c>
      <c r="G29">
        <f t="shared" si="2"/>
        <v>8.2899999979417771E-3</v>
      </c>
      <c r="J29">
        <f t="shared" si="6"/>
        <v>8.2899999979417771E-3</v>
      </c>
      <c r="O29">
        <f t="shared" ca="1" si="3"/>
        <v>-3.6993181505627672E-3</v>
      </c>
      <c r="Q29" s="2">
        <f t="shared" si="4"/>
        <v>40818.876499999998</v>
      </c>
      <c r="S29">
        <f t="shared" ca="1" si="5"/>
        <v>1.4374374966606043E-4</v>
      </c>
    </row>
    <row r="30" spans="1:19">
      <c r="A30" s="35" t="s">
        <v>48</v>
      </c>
      <c r="B30" s="36" t="s">
        <v>46</v>
      </c>
      <c r="C30" s="37">
        <v>56162.450859999997</v>
      </c>
      <c r="D30" s="37">
        <v>2.9999999999999997E-4</v>
      </c>
      <c r="E30">
        <f t="shared" si="0"/>
        <v>14530.223434411524</v>
      </c>
      <c r="F30">
        <f t="shared" si="1"/>
        <v>14530</v>
      </c>
      <c r="G30">
        <f t="shared" si="2"/>
        <v>7.2909999995317776E-2</v>
      </c>
      <c r="J30">
        <f t="shared" si="6"/>
        <v>7.2909999995317776E-2</v>
      </c>
      <c r="O30">
        <f t="shared" ca="1" si="3"/>
        <v>-5.1281581445415704E-3</v>
      </c>
      <c r="Q30" s="2">
        <f t="shared" si="4"/>
        <v>41143.950859999997</v>
      </c>
      <c r="S30">
        <f t="shared" ca="1" si="5"/>
        <v>6.0899541258616951E-3</v>
      </c>
    </row>
    <row r="31" spans="1:19">
      <c r="A31" s="38" t="s">
        <v>50</v>
      </c>
      <c r="B31" s="39" t="s">
        <v>46</v>
      </c>
      <c r="C31" s="40">
        <v>56585.222589999998</v>
      </c>
      <c r="D31" s="38">
        <v>8.0000000000000004E-4</v>
      </c>
      <c r="E31">
        <f>+(C31-C$7)/C$8</f>
        <v>15825.817354396815</v>
      </c>
      <c r="F31">
        <f>ROUND(2*E31,0)/2</f>
        <v>15826</v>
      </c>
      <c r="G31">
        <f>+C31-(C$7+F31*C$8)</f>
        <v>-5.9600000000500586E-2</v>
      </c>
      <c r="J31">
        <f>+G31</f>
        <v>-5.9600000000500586E-2</v>
      </c>
      <c r="O31">
        <f ca="1">+C$11+C$12*$F31</f>
        <v>-6.987371630682658E-3</v>
      </c>
      <c r="Q31" s="2">
        <f>+C31-15018.5</f>
        <v>41566.722589999998</v>
      </c>
      <c r="S31">
        <f ca="1">(O31-G31)^2</f>
        <v>2.7680886639805703E-3</v>
      </c>
    </row>
    <row r="32" spans="1:19">
      <c r="A32" s="38" t="s">
        <v>50</v>
      </c>
      <c r="B32" s="39" t="s">
        <v>46</v>
      </c>
      <c r="C32" s="40">
        <v>56585.224190000001</v>
      </c>
      <c r="D32" s="38">
        <v>8.9999999999999998E-4</v>
      </c>
      <c r="E32">
        <f>+(C32-C$7)/C$8</f>
        <v>15825.822257634494</v>
      </c>
      <c r="F32">
        <f>ROUND(2*E32,0)/2</f>
        <v>15826</v>
      </c>
      <c r="G32">
        <f>+C32-(C$7+F32*C$8)</f>
        <v>-5.799999999726424E-2</v>
      </c>
      <c r="J32">
        <f>+G32</f>
        <v>-5.799999999726424E-2</v>
      </c>
      <c r="O32">
        <f ca="1">+C$11+C$12*$F32</f>
        <v>-6.987371630682658E-3</v>
      </c>
      <c r="Q32" s="2">
        <f>+C32-15018.5</f>
        <v>41566.724190000001</v>
      </c>
      <c r="S32">
        <f ca="1">(O32-G32)^2</f>
        <v>2.6022882528669638E-3</v>
      </c>
    </row>
    <row r="33" spans="1:19">
      <c r="A33" s="38" t="s">
        <v>50</v>
      </c>
      <c r="B33" s="39" t="s">
        <v>45</v>
      </c>
      <c r="C33" s="40">
        <v>56585.416559999998</v>
      </c>
      <c r="D33" s="38">
        <v>4.0000000000000002E-4</v>
      </c>
      <c r="E33">
        <f>+(C33-C$7)/C$8</f>
        <v>15826.411780028491</v>
      </c>
      <c r="F33">
        <f>ROUND(2*E33,0)/2</f>
        <v>15826.5</v>
      </c>
      <c r="G33">
        <f>+C33-(C$7+F33*C$8)</f>
        <v>-2.8787500006728806E-2</v>
      </c>
      <c r="J33">
        <f>+G33</f>
        <v>-2.8787500006728806E-2</v>
      </c>
      <c r="O33">
        <f ca="1">+C$11+C$12*$F33</f>
        <v>-6.9880889198362627E-3</v>
      </c>
      <c r="Q33" s="2">
        <f>+C33-15018.5</f>
        <v>41566.916559999998</v>
      </c>
      <c r="S33">
        <f ca="1">(O33-G33)^2</f>
        <v>4.7521432373533352E-4</v>
      </c>
    </row>
    <row r="34" spans="1:19">
      <c r="A34" s="38" t="s">
        <v>50</v>
      </c>
      <c r="B34" s="39" t="s">
        <v>45</v>
      </c>
      <c r="C34" s="40">
        <v>56585.418859999998</v>
      </c>
      <c r="D34" s="38">
        <v>5.0000000000000001E-4</v>
      </c>
      <c r="E34">
        <f>+(C34-C$7)/C$8</f>
        <v>15826.418828432641</v>
      </c>
      <c r="F34">
        <f>ROUND(2*E34,0)/2</f>
        <v>15826.5</v>
      </c>
      <c r="G34">
        <f>+C34-(C$7+F34*C$8)</f>
        <v>-2.6487500006624032E-2</v>
      </c>
      <c r="J34">
        <f>+G34</f>
        <v>-2.6487500006624032E-2</v>
      </c>
      <c r="O34">
        <f ca="1">+C$11+C$12*$F34</f>
        <v>-6.9880889198362627E-3</v>
      </c>
      <c r="Q34" s="2">
        <f>+C34-15018.5</f>
        <v>41566.918859999998</v>
      </c>
      <c r="S34">
        <f ca="1">(O34-G34)^2</f>
        <v>3.8022703273154178E-4</v>
      </c>
    </row>
    <row r="35" spans="1:19">
      <c r="C35" s="8"/>
      <c r="D35" s="8"/>
    </row>
    <row r="36" spans="1:19">
      <c r="C36" s="8"/>
      <c r="D36" s="8"/>
    </row>
    <row r="37" spans="1:19">
      <c r="C37" s="8"/>
      <c r="D37" s="8"/>
    </row>
    <row r="38" spans="1:19">
      <c r="C38" s="8"/>
      <c r="D38" s="8"/>
    </row>
    <row r="39" spans="1:19">
      <c r="C39" s="8"/>
      <c r="D39" s="8"/>
    </row>
    <row r="40" spans="1:19">
      <c r="C40" s="8"/>
      <c r="D40" s="8"/>
    </row>
    <row r="41" spans="1:19">
      <c r="C41" s="8"/>
      <c r="D41" s="8"/>
    </row>
    <row r="42" spans="1:19">
      <c r="C42" s="8"/>
      <c r="D42" s="8"/>
    </row>
    <row r="43" spans="1:19">
      <c r="C43" s="8"/>
      <c r="D43" s="8"/>
    </row>
    <row r="44" spans="1:19">
      <c r="C44" s="8"/>
      <c r="D44" s="8"/>
    </row>
    <row r="45" spans="1:19">
      <c r="C45" s="8"/>
      <c r="D45" s="8"/>
    </row>
    <row r="46" spans="1:19">
      <c r="C46" s="8"/>
      <c r="D46" s="8"/>
    </row>
    <row r="47" spans="1:19">
      <c r="C47" s="8"/>
      <c r="D47" s="8"/>
    </row>
    <row r="48" spans="1:19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42</v>
      </c>
    </row>
    <row r="2" spans="1:7">
      <c r="A2" t="s">
        <v>23</v>
      </c>
      <c r="B2" t="s">
        <v>43</v>
      </c>
      <c r="C2" s="3"/>
      <c r="D2" s="3"/>
    </row>
    <row r="3" spans="1:7" ht="13.5" thickBot="1"/>
    <row r="4" spans="1:7" ht="14.25" thickTop="1" thickBot="1">
      <c r="A4" s="5" t="s">
        <v>0</v>
      </c>
      <c r="C4" s="28" t="s">
        <v>40</v>
      </c>
      <c r="D4" s="29" t="s">
        <v>40</v>
      </c>
    </row>
    <row r="6" spans="1:7">
      <c r="A6" s="5" t="s">
        <v>1</v>
      </c>
    </row>
    <row r="7" spans="1:7">
      <c r="A7" t="s">
        <v>2</v>
      </c>
      <c r="C7" s="41">
        <v>51421.021000000001</v>
      </c>
      <c r="D7" s="30" t="s">
        <v>41</v>
      </c>
    </row>
    <row r="8" spans="1:7">
      <c r="A8" t="s">
        <v>3</v>
      </c>
      <c r="C8" s="41">
        <v>0.28059099999999998</v>
      </c>
      <c r="D8" s="30" t="s">
        <v>41</v>
      </c>
    </row>
    <row r="9" spans="1:7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>
      <c r="A10" s="10"/>
      <c r="B10" s="10"/>
      <c r="C10" s="4" t="s">
        <v>19</v>
      </c>
      <c r="D10" s="4" t="s">
        <v>20</v>
      </c>
      <c r="E10" s="10"/>
    </row>
    <row r="11" spans="1:7">
      <c r="A11" s="10" t="s">
        <v>15</v>
      </c>
      <c r="B11" s="10"/>
      <c r="C11" s="22">
        <f ca="1">INTERCEPT(INDIRECT($G$11):G992,INDIRECT($F$11):F992)</f>
        <v>4.0589990913895658E-3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>
      <c r="A12" s="10" t="s">
        <v>16</v>
      </c>
      <c r="B12" s="10"/>
      <c r="C12" s="22">
        <f ca="1">SLOPE(INDIRECT($G$11):G992,INDIRECT($F$11):F992)</f>
        <v>5.837055606263262E-7</v>
      </c>
      <c r="D12" s="3"/>
      <c r="E12" s="10"/>
    </row>
    <row r="13" spans="1:7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>
      <c r="A14" s="10"/>
      <c r="B14" s="10"/>
      <c r="C14" s="10"/>
      <c r="D14" s="14" t="s">
        <v>32</v>
      </c>
      <c r="E14" s="15">
        <f ca="1">NOW()+15018.5+$C$9/24</f>
        <v>60315.830987731482</v>
      </c>
    </row>
    <row r="15" spans="1:7">
      <c r="A15" s="12" t="s">
        <v>17</v>
      </c>
      <c r="B15" s="10"/>
      <c r="C15" s="13">
        <f ca="1">(C7+C11)+(C8+C12)*INT(MAX(F21:F3533))</f>
        <v>56585.313157099932</v>
      </c>
      <c r="D15" s="14" t="s">
        <v>38</v>
      </c>
      <c r="E15" s="15">
        <f ca="1">ROUND(2*(E14-$C$7)/$C$8,0)/2+E13</f>
        <v>31701.5</v>
      </c>
    </row>
    <row r="16" spans="1:7">
      <c r="A16" s="16" t="s">
        <v>4</v>
      </c>
      <c r="B16" s="10"/>
      <c r="C16" s="17">
        <f ca="1">+C8+C12</f>
        <v>0.28059158370556059</v>
      </c>
      <c r="D16" s="14" t="s">
        <v>39</v>
      </c>
      <c r="E16" s="24">
        <f ca="1">ROUND(2*(E14-$C$15)/$C$16,0)/2+E13</f>
        <v>13296</v>
      </c>
    </row>
    <row r="17" spans="1:19" ht="13.5" thickBot="1">
      <c r="A17" s="14" t="s">
        <v>29</v>
      </c>
      <c r="B17" s="10"/>
      <c r="C17" s="10">
        <f>COUNT(C21:C2191)</f>
        <v>14</v>
      </c>
      <c r="D17" s="14" t="s">
        <v>33</v>
      </c>
      <c r="E17" s="18">
        <f ca="1">+$C$15+$C$16*E16-15018.5-$C$9/24</f>
        <v>45297.9546873824</v>
      </c>
    </row>
    <row r="18" spans="1:19" ht="14.25" thickTop="1" thickBot="1">
      <c r="A18" s="16" t="s">
        <v>5</v>
      </c>
      <c r="B18" s="10"/>
      <c r="C18" s="19">
        <f ca="1">+C15</f>
        <v>56585.313157099932</v>
      </c>
      <c r="D18" s="20">
        <f ca="1">+C16</f>
        <v>0.28059158370556059</v>
      </c>
      <c r="E18" s="21" t="s">
        <v>34</v>
      </c>
    </row>
    <row r="19" spans="1:19" ht="13.5" thickTop="1">
      <c r="A19" s="25" t="s">
        <v>35</v>
      </c>
      <c r="E19" s="26">
        <v>21</v>
      </c>
      <c r="S19">
        <f ca="1">SQRT(SUM(S21:S40)/(COUNT(S21:S40)-1))</f>
        <v>2.5752343255397245E-2</v>
      </c>
    </row>
    <row r="20" spans="1:19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>
      <c r="A21" s="31" t="s">
        <v>44</v>
      </c>
      <c r="B21" s="32" t="s">
        <v>45</v>
      </c>
      <c r="C21" s="31">
        <v>51304.86</v>
      </c>
      <c r="D21" s="31">
        <v>2E-3</v>
      </c>
      <c r="E21">
        <f t="shared" ref="E21:E30" si="0">+(C21-C$7)/C$8</f>
        <v>-413.98690620868121</v>
      </c>
      <c r="F21">
        <f t="shared" ref="F21:F30" si="1">ROUND(2*E21,0)/2</f>
        <v>-414</v>
      </c>
      <c r="G21">
        <f t="shared" ref="G21:G30" si="2">+C21-(C$7+F21*C$8)</f>
        <v>3.6739999995916151E-3</v>
      </c>
      <c r="I21">
        <f>+G21</f>
        <v>3.6739999995916151E-3</v>
      </c>
      <c r="O21">
        <f t="shared" ref="O21:O30" ca="1" si="3">+C$11+C$12*$F21</f>
        <v>3.8173449892902668E-3</v>
      </c>
      <c r="Q21" s="2">
        <f t="shared" ref="Q21:Q30" si="4">+C21-15018.5</f>
        <v>36286.36</v>
      </c>
      <c r="S21">
        <f t="shared" ref="S21:S30" ca="1" si="5">(O21-G21)^2</f>
        <v>2.0547786071706561E-8</v>
      </c>
    </row>
    <row r="22" spans="1:19">
      <c r="A22" s="31" t="s">
        <v>44</v>
      </c>
      <c r="B22" s="32" t="s">
        <v>46</v>
      </c>
      <c r="C22" s="31">
        <v>51312.864000000001</v>
      </c>
      <c r="D22" s="31">
        <v>2E-3</v>
      </c>
      <c r="E22">
        <f t="shared" si="0"/>
        <v>-385.46140111407442</v>
      </c>
      <c r="F22">
        <f t="shared" si="1"/>
        <v>-385.5</v>
      </c>
      <c r="G22">
        <f t="shared" si="2"/>
        <v>1.0830500003066845E-2</v>
      </c>
      <c r="I22">
        <f>+G22</f>
        <v>1.0830500003066845E-2</v>
      </c>
      <c r="O22">
        <f t="shared" ca="1" si="3"/>
        <v>3.833980597768117E-3</v>
      </c>
      <c r="Q22" s="2">
        <f t="shared" si="4"/>
        <v>36294.364000000001</v>
      </c>
      <c r="S22">
        <f t="shared" ca="1" si="5"/>
        <v>4.8951283788721668E-5</v>
      </c>
    </row>
    <row r="23" spans="1:19">
      <c r="A23" s="33" t="s">
        <v>41</v>
      </c>
      <c r="B23" s="33"/>
      <c r="C23" s="34">
        <v>51421.021000000001</v>
      </c>
      <c r="D23" s="34" t="s">
        <v>13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ca="1" si="3"/>
        <v>4.0589990913895658E-3</v>
      </c>
      <c r="Q23" s="2">
        <f t="shared" si="4"/>
        <v>36402.521000000001</v>
      </c>
      <c r="S23">
        <f t="shared" ca="1" si="5"/>
        <v>1.6475473623901322E-5</v>
      </c>
    </row>
    <row r="24" spans="1:19">
      <c r="A24" s="31" t="s">
        <v>47</v>
      </c>
      <c r="B24" s="32" t="s">
        <v>46</v>
      </c>
      <c r="C24" s="31">
        <v>54971.35886</v>
      </c>
      <c r="D24" s="31">
        <v>2.9999999999999997E-4</v>
      </c>
      <c r="E24">
        <f t="shared" si="0"/>
        <v>12653.071053597585</v>
      </c>
      <c r="F24">
        <f t="shared" si="1"/>
        <v>12653</v>
      </c>
      <c r="G24">
        <f t="shared" si="2"/>
        <v>1.9936999997298699E-2</v>
      </c>
      <c r="J24">
        <f t="shared" ref="J24:J30" si="6">+G24</f>
        <v>1.9936999997298699E-2</v>
      </c>
      <c r="O24">
        <f t="shared" ca="1" si="3"/>
        <v>1.144462554999447E-2</v>
      </c>
      <c r="Q24" s="2">
        <f t="shared" si="4"/>
        <v>39952.85886</v>
      </c>
      <c r="S24">
        <f t="shared" ca="1" si="5"/>
        <v>7.2120423753225808E-5</v>
      </c>
    </row>
    <row r="25" spans="1:19">
      <c r="A25" s="35" t="s">
        <v>48</v>
      </c>
      <c r="B25" s="36" t="s">
        <v>46</v>
      </c>
      <c r="C25" s="37">
        <v>55712.376239999998</v>
      </c>
      <c r="D25" s="37">
        <v>2.0000000000000001E-4</v>
      </c>
      <c r="E25">
        <f t="shared" si="0"/>
        <v>15293.987476433662</v>
      </c>
      <c r="F25">
        <f t="shared" si="1"/>
        <v>15294</v>
      </c>
      <c r="G25">
        <f t="shared" si="2"/>
        <v>-3.514000003633555E-3</v>
      </c>
      <c r="J25">
        <f t="shared" si="6"/>
        <v>-3.514000003633555E-3</v>
      </c>
      <c r="O25">
        <f t="shared" ca="1" si="3"/>
        <v>1.2986191935608599E-2</v>
      </c>
      <c r="Q25" s="2">
        <f t="shared" si="4"/>
        <v>40693.876239999998</v>
      </c>
      <c r="S25">
        <f t="shared" ca="1" si="5"/>
        <v>2.7225633403183173E-4</v>
      </c>
    </row>
    <row r="26" spans="1:19">
      <c r="A26" s="35" t="s">
        <v>48</v>
      </c>
      <c r="B26" s="36" t="s">
        <v>46</v>
      </c>
      <c r="C26" s="37">
        <v>55802.468829999998</v>
      </c>
      <c r="D26" s="37">
        <v>2.0000000000000001E-4</v>
      </c>
      <c r="E26">
        <f t="shared" si="0"/>
        <v>15615.06901504324</v>
      </c>
      <c r="F26">
        <f t="shared" si="1"/>
        <v>15615</v>
      </c>
      <c r="G26">
        <f t="shared" si="2"/>
        <v>1.9365000000107102E-2</v>
      </c>
      <c r="J26">
        <f t="shared" si="6"/>
        <v>1.9365000000107102E-2</v>
      </c>
      <c r="O26">
        <f t="shared" ca="1" si="3"/>
        <v>1.3173561420569649E-2</v>
      </c>
      <c r="Q26" s="2">
        <f t="shared" si="4"/>
        <v>40783.968829999998</v>
      </c>
      <c r="S26">
        <f t="shared" ca="1" si="5"/>
        <v>3.8333911684184757E-5</v>
      </c>
    </row>
    <row r="27" spans="1:19">
      <c r="A27" s="35" t="s">
        <v>48</v>
      </c>
      <c r="B27" s="36" t="s">
        <v>45</v>
      </c>
      <c r="C27" s="37">
        <v>55803.4447</v>
      </c>
      <c r="D27" s="37">
        <v>2.0000000000000001E-4</v>
      </c>
      <c r="E27">
        <f t="shared" si="0"/>
        <v>15618.546924170767</v>
      </c>
      <c r="F27">
        <f t="shared" si="1"/>
        <v>15618.5</v>
      </c>
      <c r="G27">
        <f t="shared" si="2"/>
        <v>1.3166500000806991E-2</v>
      </c>
      <c r="J27">
        <f t="shared" si="6"/>
        <v>1.3166500000806991E-2</v>
      </c>
      <c r="O27">
        <f t="shared" ca="1" si="3"/>
        <v>1.3175604390031841E-2</v>
      </c>
      <c r="Q27" s="2">
        <f t="shared" si="4"/>
        <v>40784.9447</v>
      </c>
      <c r="S27">
        <f t="shared" ca="1" si="5"/>
        <v>8.2889903157558041E-11</v>
      </c>
    </row>
    <row r="28" spans="1:19">
      <c r="A28" s="35" t="s">
        <v>48</v>
      </c>
      <c r="B28" s="36" t="s">
        <v>46</v>
      </c>
      <c r="C28" s="37">
        <v>55834.450109999998</v>
      </c>
      <c r="D28" s="37">
        <v>2.0000000000000001E-4</v>
      </c>
      <c r="E28">
        <f t="shared" si="0"/>
        <v>15729.047296598956</v>
      </c>
      <c r="F28">
        <f t="shared" si="1"/>
        <v>15729</v>
      </c>
      <c r="G28">
        <f t="shared" si="2"/>
        <v>1.3270999996166211E-2</v>
      </c>
      <c r="J28">
        <f t="shared" si="6"/>
        <v>1.3270999996166211E-2</v>
      </c>
      <c r="O28">
        <f t="shared" ca="1" si="3"/>
        <v>1.3240103854481051E-2</v>
      </c>
      <c r="Q28" s="2">
        <f t="shared" si="4"/>
        <v>40815.950109999998</v>
      </c>
      <c r="S28">
        <f t="shared" ca="1" si="5"/>
        <v>9.5457157102942824E-10</v>
      </c>
    </row>
    <row r="29" spans="1:19">
      <c r="A29" s="35" t="s">
        <v>48</v>
      </c>
      <c r="B29" s="36" t="s">
        <v>45</v>
      </c>
      <c r="C29" s="37">
        <v>55837.376499999998</v>
      </c>
      <c r="D29" s="37">
        <v>1E-4</v>
      </c>
      <c r="E29">
        <f t="shared" si="0"/>
        <v>15739.476676015975</v>
      </c>
      <c r="F29">
        <f t="shared" si="1"/>
        <v>15739.5</v>
      </c>
      <c r="G29">
        <f t="shared" si="2"/>
        <v>-6.5445000000181608E-3</v>
      </c>
      <c r="J29">
        <f t="shared" si="6"/>
        <v>-6.5445000000181608E-3</v>
      </c>
      <c r="O29">
        <f t="shared" ca="1" si="3"/>
        <v>1.3246232762867627E-2</v>
      </c>
      <c r="Q29" s="2">
        <f t="shared" si="4"/>
        <v>40818.876499999998</v>
      </c>
      <c r="S29">
        <f t="shared" ca="1" si="5"/>
        <v>3.9167310329196091E-4</v>
      </c>
    </row>
    <row r="30" spans="1:19">
      <c r="A30" s="35" t="s">
        <v>48</v>
      </c>
      <c r="B30" s="36" t="s">
        <v>46</v>
      </c>
      <c r="C30" s="37">
        <v>56162.450859999997</v>
      </c>
      <c r="D30" s="37">
        <v>2.9999999999999997E-4</v>
      </c>
      <c r="E30">
        <f t="shared" si="0"/>
        <v>16898.011197793217</v>
      </c>
      <c r="F30">
        <f t="shared" si="1"/>
        <v>16898</v>
      </c>
      <c r="G30">
        <f t="shared" si="2"/>
        <v>3.1419999941135757E-3</v>
      </c>
      <c r="J30">
        <f t="shared" si="6"/>
        <v>3.1419999941135757E-3</v>
      </c>
      <c r="O30">
        <f t="shared" ca="1" si="3"/>
        <v>1.3922455654853227E-2</v>
      </c>
      <c r="Q30" s="2">
        <f t="shared" si="4"/>
        <v>41143.950859999997</v>
      </c>
      <c r="S30">
        <f t="shared" ca="1" si="5"/>
        <v>1.162182242531736E-4</v>
      </c>
    </row>
    <row r="31" spans="1:19">
      <c r="A31" s="38" t="s">
        <v>50</v>
      </c>
      <c r="B31" s="39" t="s">
        <v>46</v>
      </c>
      <c r="C31" s="40">
        <v>56585.222589999998</v>
      </c>
      <c r="D31" s="38">
        <v>8.0000000000000004E-4</v>
      </c>
      <c r="E31">
        <f>+(C31-C$7)/C$8</f>
        <v>18404.729980647979</v>
      </c>
      <c r="F31">
        <f>ROUND(2*E31,0)/2</f>
        <v>18404.5</v>
      </c>
      <c r="G31">
        <f>+C31-(C$7+F31*C$8)</f>
        <v>6.4530499999818858E-2</v>
      </c>
      <c r="J31">
        <f>+G31</f>
        <v>6.4530499999818858E-2</v>
      </c>
      <c r="O31">
        <f ca="1">+C$11+C$12*$F31</f>
        <v>1.4801808081936787E-2</v>
      </c>
      <c r="Q31" s="2">
        <f>+C31-15018.5</f>
        <v>41566.722589999998</v>
      </c>
      <c r="S31">
        <f ca="1">(O31-G31)^2</f>
        <v>2.4729427998636294E-3</v>
      </c>
    </row>
    <row r="32" spans="1:19">
      <c r="A32" s="38" t="s">
        <v>50</v>
      </c>
      <c r="B32" s="39" t="s">
        <v>46</v>
      </c>
      <c r="C32" s="40">
        <v>56585.224190000001</v>
      </c>
      <c r="D32" s="38">
        <v>8.9999999999999998E-4</v>
      </c>
      <c r="E32">
        <f>+(C32-C$7)/C$8</f>
        <v>18404.735682897885</v>
      </c>
      <c r="F32">
        <f>ROUND(2*E32,0)/2</f>
        <v>18404.5</v>
      </c>
      <c r="G32">
        <f>+C32-(C$7+F32*C$8)</f>
        <v>6.6130500003055204E-2</v>
      </c>
      <c r="J32">
        <f>+G32</f>
        <v>6.6130500003055204E-2</v>
      </c>
      <c r="O32">
        <f ca="1">+C$11+C$12*$F32</f>
        <v>1.4801808081936787E-2</v>
      </c>
      <c r="Q32" s="2">
        <f>+C32-15018.5</f>
        <v>41566.724190000001</v>
      </c>
      <c r="S32">
        <f ca="1">(O32-G32)^2</f>
        <v>2.6346346143330869E-3</v>
      </c>
    </row>
    <row r="33" spans="1:19">
      <c r="A33" s="38" t="s">
        <v>50</v>
      </c>
      <c r="B33" s="39" t="s">
        <v>45</v>
      </c>
      <c r="C33" s="40">
        <v>56585.416559999998</v>
      </c>
      <c r="D33" s="38">
        <v>4.0000000000000002E-4</v>
      </c>
      <c r="E33">
        <f>+(C33-C$7)/C$8</f>
        <v>18405.421271530438</v>
      </c>
      <c r="F33">
        <f>ROUND(2*E33,0)/2</f>
        <v>18405.5</v>
      </c>
      <c r="G33">
        <f>+C33-(C$7+F33*C$8)</f>
        <v>-2.2090500002377667E-2</v>
      </c>
      <c r="J33">
        <f>+G33</f>
        <v>-2.2090500002377667E-2</v>
      </c>
      <c r="O33">
        <f ca="1">+C$11+C$12*$F33</f>
        <v>1.4802391787497413E-2</v>
      </c>
      <c r="Q33" s="2">
        <f>+C33-15018.5</f>
        <v>41566.916559999998</v>
      </c>
      <c r="S33">
        <f ca="1">(O33-G33)^2</f>
        <v>1.3610854646194321E-3</v>
      </c>
    </row>
    <row r="34" spans="1:19">
      <c r="A34" s="38" t="s">
        <v>50</v>
      </c>
      <c r="B34" s="39" t="s">
        <v>45</v>
      </c>
      <c r="C34" s="40">
        <v>56585.418859999998</v>
      </c>
      <c r="D34" s="38">
        <v>5.0000000000000001E-4</v>
      </c>
      <c r="E34">
        <f>+(C34-C$7)/C$8</f>
        <v>18405.429468514663</v>
      </c>
      <c r="F34">
        <f>ROUND(2*E34,0)/2</f>
        <v>18405.5</v>
      </c>
      <c r="G34">
        <f>+C34-(C$7+F34*C$8)</f>
        <v>-1.9790500002272893E-2</v>
      </c>
      <c r="J34">
        <f>+G34</f>
        <v>-1.9790500002272893E-2</v>
      </c>
      <c r="O34">
        <f ca="1">+C$11+C$12*$F34</f>
        <v>1.4802391787497413E-2</v>
      </c>
      <c r="Q34" s="2">
        <f>+C34-15018.5</f>
        <v>41566.918859999998</v>
      </c>
      <c r="S34">
        <f ca="1">(O34-G34)^2</f>
        <v>1.1966681623787577E-3</v>
      </c>
    </row>
    <row r="35" spans="1:19">
      <c r="C35" s="8"/>
      <c r="D35" s="8"/>
    </row>
    <row r="36" spans="1:19">
      <c r="C36" s="8"/>
      <c r="D36" s="8"/>
    </row>
    <row r="37" spans="1:19">
      <c r="C37" s="8"/>
      <c r="D37" s="8"/>
    </row>
    <row r="38" spans="1:19">
      <c r="C38" s="8"/>
      <c r="D38" s="8"/>
    </row>
    <row r="39" spans="1:19">
      <c r="C39" s="8"/>
      <c r="D39" s="8"/>
    </row>
    <row r="40" spans="1:19">
      <c r="C40" s="8"/>
      <c r="D40" s="8"/>
    </row>
    <row r="41" spans="1:19">
      <c r="C41" s="8"/>
      <c r="D41" s="8"/>
    </row>
    <row r="42" spans="1:19">
      <c r="C42" s="8"/>
      <c r="D42" s="8"/>
    </row>
    <row r="43" spans="1:19">
      <c r="C43" s="8"/>
      <c r="D43" s="8"/>
    </row>
    <row r="44" spans="1:19">
      <c r="C44" s="8"/>
      <c r="D44" s="8"/>
    </row>
    <row r="45" spans="1:19">
      <c r="C45" s="8"/>
      <c r="D45" s="8"/>
    </row>
    <row r="46" spans="1:19">
      <c r="C46" s="8"/>
      <c r="D46" s="8"/>
    </row>
    <row r="47" spans="1:19">
      <c r="C47" s="8"/>
      <c r="D47" s="8"/>
    </row>
    <row r="48" spans="1:19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42</v>
      </c>
    </row>
    <row r="2" spans="1:7">
      <c r="A2" t="s">
        <v>23</v>
      </c>
      <c r="B2" t="s">
        <v>43</v>
      </c>
      <c r="C2" s="3"/>
      <c r="D2" s="3"/>
    </row>
    <row r="3" spans="1:7" ht="13.5" thickBot="1"/>
    <row r="4" spans="1:7" ht="14.25" thickTop="1" thickBot="1">
      <c r="A4" s="5" t="s">
        <v>0</v>
      </c>
      <c r="C4" s="28" t="s">
        <v>40</v>
      </c>
      <c r="D4" s="29" t="s">
        <v>40</v>
      </c>
    </row>
    <row r="6" spans="1:7">
      <c r="A6" s="5" t="s">
        <v>1</v>
      </c>
    </row>
    <row r="7" spans="1:7">
      <c r="A7" t="s">
        <v>2</v>
      </c>
      <c r="C7" s="43">
        <v>51421.021000000001</v>
      </c>
      <c r="D7" s="30" t="s">
        <v>41</v>
      </c>
    </row>
    <row r="8" spans="1:7">
      <c r="A8" t="s">
        <v>3</v>
      </c>
      <c r="C8" s="43">
        <v>0.242229</v>
      </c>
      <c r="D8" s="30" t="s">
        <v>41</v>
      </c>
    </row>
    <row r="9" spans="1:7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>
      <c r="A10" s="10"/>
      <c r="B10" s="10"/>
      <c r="C10" s="4" t="s">
        <v>19</v>
      </c>
      <c r="D10" s="4" t="s">
        <v>20</v>
      </c>
      <c r="E10" s="10"/>
    </row>
    <row r="11" spans="1:7">
      <c r="A11" s="10" t="s">
        <v>15</v>
      </c>
      <c r="B11" s="10"/>
      <c r="C11" s="22">
        <f ca="1">INTERCEPT(INDIRECT($G$11):G992,INDIRECT($F$11):F992)</f>
        <v>-4.6089247813959656E-4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>
      <c r="A12" s="10" t="s">
        <v>16</v>
      </c>
      <c r="B12" s="10"/>
      <c r="C12" s="22">
        <f ca="1">SLOPE(INDIRECT($G$11):G992,INDIRECT($F$11):F992)</f>
        <v>1.6318865218090456E-7</v>
      </c>
      <c r="D12" s="3"/>
      <c r="E12" s="10"/>
    </row>
    <row r="13" spans="1:7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>
      <c r="A14" s="10"/>
      <c r="B14" s="10"/>
      <c r="C14" s="10"/>
      <c r="D14" s="14" t="s">
        <v>32</v>
      </c>
      <c r="E14" s="15">
        <f ca="1">NOW()+15018.5+$C$9/24</f>
        <v>60315.830987731482</v>
      </c>
    </row>
    <row r="15" spans="1:7">
      <c r="A15" s="12" t="s">
        <v>17</v>
      </c>
      <c r="B15" s="10"/>
      <c r="C15" s="13">
        <f ca="1">(C7+C11)+(C8+C12)*INT(MAX(F21:F3533))</f>
        <v>56585.346298289587</v>
      </c>
      <c r="D15" s="14" t="s">
        <v>38</v>
      </c>
      <c r="E15" s="15">
        <f ca="1">ROUND(2*(E14-$C$7)/$C$8,0)/2+E13</f>
        <v>36721.5</v>
      </c>
    </row>
    <row r="16" spans="1:7">
      <c r="A16" s="16" t="s">
        <v>4</v>
      </c>
      <c r="B16" s="10"/>
      <c r="C16" s="17">
        <f ca="1">+C8+C12</f>
        <v>0.24222916318865217</v>
      </c>
      <c r="D16" s="14" t="s">
        <v>39</v>
      </c>
      <c r="E16" s="24">
        <f ca="1">ROUND(2*(E14-$C$15)/$C$16,0)/2+E13</f>
        <v>15401.5</v>
      </c>
    </row>
    <row r="17" spans="1:19" ht="13.5" thickBot="1">
      <c r="A17" s="14" t="s">
        <v>29</v>
      </c>
      <c r="B17" s="10"/>
      <c r="C17" s="10">
        <f>COUNT(C21:C2191)</f>
        <v>14</v>
      </c>
      <c r="D17" s="14" t="s">
        <v>33</v>
      </c>
      <c r="E17" s="18">
        <f ca="1">+$C$15+$C$16*E16-15018.5-$C$9/24</f>
        <v>45297.934588472948</v>
      </c>
    </row>
    <row r="18" spans="1:19" ht="14.25" thickTop="1" thickBot="1">
      <c r="A18" s="16" t="s">
        <v>5</v>
      </c>
      <c r="B18" s="10"/>
      <c r="C18" s="19">
        <f ca="1">+C15</f>
        <v>56585.346298289587</v>
      </c>
      <c r="D18" s="20">
        <f ca="1">+C16</f>
        <v>0.24222916318865217</v>
      </c>
      <c r="E18" s="21" t="s">
        <v>34</v>
      </c>
    </row>
    <row r="19" spans="1:19" ht="13.5" thickTop="1">
      <c r="A19" s="25" t="s">
        <v>35</v>
      </c>
      <c r="E19" s="26">
        <v>21</v>
      </c>
      <c r="S19">
        <f ca="1">SQRT(SUM(S21:S40)/(COUNT(S21:S40)-1))</f>
        <v>2.6038108143328194E-2</v>
      </c>
    </row>
    <row r="20" spans="1:19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>
      <c r="A21" s="31" t="s">
        <v>44</v>
      </c>
      <c r="B21" s="32" t="s">
        <v>45</v>
      </c>
      <c r="C21" s="31">
        <v>51304.86</v>
      </c>
      <c r="D21" s="31">
        <v>2E-3</v>
      </c>
      <c r="E21">
        <f t="shared" ref="E21:E30" si="0">+(C21-C$7)/C$8</f>
        <v>-479.55034285737901</v>
      </c>
      <c r="F21">
        <f t="shared" ref="F21:F30" si="1">ROUND(2*E21,0)/2</f>
        <v>-479.5</v>
      </c>
      <c r="G21">
        <f t="shared" ref="G21:G30" si="2">+C21-(C$7+F21*C$8)</f>
        <v>-1.2194499999168329E-2</v>
      </c>
      <c r="I21">
        <f>+G21</f>
        <v>-1.2194499999168329E-2</v>
      </c>
      <c r="O21">
        <f t="shared" ref="O21:O30" ca="1" si="3">+C$11+C$12*$F21</f>
        <v>-5.3914143686034025E-4</v>
      </c>
      <c r="Q21" s="2">
        <f t="shared" ref="Q21:Q30" si="4">+C21-15018.5</f>
        <v>36286.36</v>
      </c>
      <c r="S21">
        <f t="shared" ref="S21:S30" ca="1" si="5">(O21-G21)^2</f>
        <v>1.3584738321596615E-4</v>
      </c>
    </row>
    <row r="22" spans="1:19">
      <c r="A22" s="31" t="s">
        <v>44</v>
      </c>
      <c r="B22" s="32" t="s">
        <v>46</v>
      </c>
      <c r="C22" s="31">
        <v>51312.864000000001</v>
      </c>
      <c r="D22" s="31">
        <v>2E-3</v>
      </c>
      <c r="E22">
        <f t="shared" si="0"/>
        <v>-446.50723076097097</v>
      </c>
      <c r="F22">
        <f t="shared" si="1"/>
        <v>-446.5</v>
      </c>
      <c r="G22">
        <f t="shared" si="2"/>
        <v>-1.7514999999548309E-3</v>
      </c>
      <c r="I22">
        <f>+G22</f>
        <v>-1.7514999999548309E-3</v>
      </c>
      <c r="O22">
        <f t="shared" ca="1" si="3"/>
        <v>-5.3375621133837045E-4</v>
      </c>
      <c r="Q22" s="2">
        <f t="shared" si="4"/>
        <v>36294.364000000001</v>
      </c>
      <c r="S22">
        <f t="shared" ca="1" si="5"/>
        <v>1.4828999347139706E-6</v>
      </c>
    </row>
    <row r="23" spans="1:19">
      <c r="A23" s="33" t="s">
        <v>41</v>
      </c>
      <c r="B23" s="33"/>
      <c r="C23" s="34">
        <v>51421.021000000001</v>
      </c>
      <c r="D23" s="34" t="s">
        <v>13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ca="1" si="3"/>
        <v>-4.6089247813959656E-4</v>
      </c>
      <c r="Q23" s="2">
        <f t="shared" si="4"/>
        <v>36402.521000000001</v>
      </c>
      <c r="S23">
        <f t="shared" ca="1" si="5"/>
        <v>2.124218764056585E-7</v>
      </c>
    </row>
    <row r="24" spans="1:19">
      <c r="A24" s="31" t="s">
        <v>47</v>
      </c>
      <c r="B24" s="32" t="s">
        <v>46</v>
      </c>
      <c r="C24" s="31">
        <v>54971.35886</v>
      </c>
      <c r="D24" s="31">
        <v>2.9999999999999997E-4</v>
      </c>
      <c r="E24">
        <f t="shared" si="0"/>
        <v>14656.948012005167</v>
      </c>
      <c r="F24">
        <f t="shared" si="1"/>
        <v>14657</v>
      </c>
      <c r="G24">
        <f t="shared" si="2"/>
        <v>-1.2592999999469612E-2</v>
      </c>
      <c r="J24">
        <f t="shared" ref="J24:J30" si="6">+G24</f>
        <v>-1.2592999999469612E-2</v>
      </c>
      <c r="O24">
        <f t="shared" ca="1" si="3"/>
        <v>1.9309635968759215E-3</v>
      </c>
      <c r="Q24" s="2">
        <f t="shared" si="4"/>
        <v>39952.85886</v>
      </c>
      <c r="S24">
        <f t="shared" ca="1" si="5"/>
        <v>2.1094551854797028E-4</v>
      </c>
    </row>
    <row r="25" spans="1:19">
      <c r="A25" s="35" t="s">
        <v>48</v>
      </c>
      <c r="B25" s="36" t="s">
        <v>46</v>
      </c>
      <c r="C25" s="37">
        <v>55712.376239999998</v>
      </c>
      <c r="D25" s="37">
        <v>2.0000000000000001E-4</v>
      </c>
      <c r="E25">
        <f t="shared" si="0"/>
        <v>17716.108475863737</v>
      </c>
      <c r="F25">
        <f t="shared" si="1"/>
        <v>17716</v>
      </c>
      <c r="G25">
        <f t="shared" si="2"/>
        <v>2.6275999996869359E-2</v>
      </c>
      <c r="J25">
        <f t="shared" si="6"/>
        <v>2.6275999996869359E-2</v>
      </c>
      <c r="O25">
        <f t="shared" ca="1" si="3"/>
        <v>2.4301576838973086E-3</v>
      </c>
      <c r="Q25" s="2">
        <f t="shared" si="4"/>
        <v>40693.876239999998</v>
      </c>
      <c r="S25">
        <f t="shared" ca="1" si="5"/>
        <v>5.6862419561512826E-4</v>
      </c>
    </row>
    <row r="26" spans="1:19">
      <c r="A26" s="35" t="s">
        <v>48</v>
      </c>
      <c r="B26" s="36" t="s">
        <v>46</v>
      </c>
      <c r="C26" s="37">
        <v>55802.468829999998</v>
      </c>
      <c r="D26" s="37">
        <v>2.0000000000000001E-4</v>
      </c>
      <c r="E26">
        <f t="shared" si="0"/>
        <v>18088.039953927884</v>
      </c>
      <c r="F26">
        <f t="shared" si="1"/>
        <v>18088</v>
      </c>
      <c r="G26">
        <f t="shared" si="2"/>
        <v>9.6779999948921613E-3</v>
      </c>
      <c r="J26">
        <f t="shared" si="6"/>
        <v>9.6779999948921613E-3</v>
      </c>
      <c r="O26">
        <f t="shared" ca="1" si="3"/>
        <v>2.4908638625086052E-3</v>
      </c>
      <c r="Q26" s="2">
        <f t="shared" si="4"/>
        <v>40783.968829999998</v>
      </c>
      <c r="S26">
        <f t="shared" ca="1" si="5"/>
        <v>5.1654925785413253E-5</v>
      </c>
    </row>
    <row r="27" spans="1:19">
      <c r="A27" s="35" t="s">
        <v>48</v>
      </c>
      <c r="B27" s="36" t="s">
        <v>45</v>
      </c>
      <c r="C27" s="37">
        <v>55803.4447</v>
      </c>
      <c r="D27" s="37">
        <v>2.0000000000000001E-4</v>
      </c>
      <c r="E27">
        <f t="shared" si="0"/>
        <v>18092.068662298898</v>
      </c>
      <c r="F27">
        <f t="shared" si="1"/>
        <v>18092</v>
      </c>
      <c r="G27">
        <f t="shared" si="2"/>
        <v>1.6631999998935498E-2</v>
      </c>
      <c r="J27">
        <f t="shared" si="6"/>
        <v>1.6631999998935498E-2</v>
      </c>
      <c r="O27">
        <f t="shared" ca="1" si="3"/>
        <v>2.4915166171173286E-3</v>
      </c>
      <c r="Q27" s="2">
        <f t="shared" si="4"/>
        <v>40784.9447</v>
      </c>
      <c r="S27">
        <f t="shared" ca="1" si="5"/>
        <v>1.9995327027147583E-4</v>
      </c>
    </row>
    <row r="28" spans="1:19">
      <c r="A28" s="35" t="s">
        <v>48</v>
      </c>
      <c r="B28" s="36" t="s">
        <v>46</v>
      </c>
      <c r="C28" s="37">
        <v>55834.450109999998</v>
      </c>
      <c r="D28" s="37">
        <v>2.0000000000000001E-4</v>
      </c>
      <c r="E28">
        <f t="shared" si="0"/>
        <v>18220.069066874723</v>
      </c>
      <c r="F28">
        <f t="shared" si="1"/>
        <v>18220</v>
      </c>
      <c r="G28">
        <f t="shared" si="2"/>
        <v>1.6729999995732214E-2</v>
      </c>
      <c r="J28">
        <f t="shared" si="6"/>
        <v>1.6729999995732214E-2</v>
      </c>
      <c r="O28">
        <f t="shared" ca="1" si="3"/>
        <v>2.5124047645964844E-3</v>
      </c>
      <c r="Q28" s="2">
        <f t="shared" si="4"/>
        <v>40815.950109999998</v>
      </c>
      <c r="S28">
        <f t="shared" ca="1" si="5"/>
        <v>2.0214001415641344E-4</v>
      </c>
    </row>
    <row r="29" spans="1:19">
      <c r="A29" s="35" t="s">
        <v>48</v>
      </c>
      <c r="B29" s="36" t="s">
        <v>45</v>
      </c>
      <c r="C29" s="37">
        <v>55837.376499999998</v>
      </c>
      <c r="D29" s="37">
        <v>1E-4</v>
      </c>
      <c r="E29">
        <f t="shared" si="0"/>
        <v>18232.15015543142</v>
      </c>
      <c r="F29">
        <f t="shared" si="1"/>
        <v>18232</v>
      </c>
      <c r="G29">
        <f t="shared" si="2"/>
        <v>3.6371999995026272E-2</v>
      </c>
      <c r="J29">
        <f t="shared" si="6"/>
        <v>3.6371999995026272E-2</v>
      </c>
      <c r="O29">
        <f t="shared" ca="1" si="3"/>
        <v>2.5143630284226552E-3</v>
      </c>
      <c r="Q29" s="2">
        <f t="shared" si="4"/>
        <v>40818.876499999998</v>
      </c>
      <c r="S29">
        <f t="shared" ca="1" si="5"/>
        <v>1.1463395809623235E-3</v>
      </c>
    </row>
    <row r="30" spans="1:19">
      <c r="A30" s="35" t="s">
        <v>48</v>
      </c>
      <c r="B30" s="36" t="s">
        <v>46</v>
      </c>
      <c r="C30" s="37">
        <v>56162.450859999997</v>
      </c>
      <c r="D30" s="37">
        <v>2.9999999999999997E-4</v>
      </c>
      <c r="E30">
        <f t="shared" si="0"/>
        <v>19574.162713795609</v>
      </c>
      <c r="F30">
        <f t="shared" si="1"/>
        <v>19574</v>
      </c>
      <c r="G30">
        <f t="shared" si="2"/>
        <v>3.9413999998942018E-2</v>
      </c>
      <c r="J30">
        <f t="shared" si="6"/>
        <v>3.9413999998942018E-2</v>
      </c>
      <c r="O30">
        <f t="shared" ca="1" si="3"/>
        <v>2.7333621996494294E-3</v>
      </c>
      <c r="Q30" s="2">
        <f t="shared" si="4"/>
        <v>41143.950859999997</v>
      </c>
      <c r="S30">
        <f t="shared" ca="1" si="5"/>
        <v>1.3454691893628921E-3</v>
      </c>
    </row>
    <row r="31" spans="1:19">
      <c r="A31" s="38" t="s">
        <v>50</v>
      </c>
      <c r="B31" s="39" t="s">
        <v>46</v>
      </c>
      <c r="C31" s="40">
        <v>56585.222589999998</v>
      </c>
      <c r="D31" s="38">
        <v>8.0000000000000004E-4</v>
      </c>
      <c r="E31">
        <f>+(C31-C$7)/C$8</f>
        <v>21319.501752473887</v>
      </c>
      <c r="F31">
        <f>ROUND(2*E31,0)/2</f>
        <v>21319.5</v>
      </c>
      <c r="G31">
        <f>+C31-(C$7+F31*C$8)</f>
        <v>4.2449999455129728E-4</v>
      </c>
      <c r="J31">
        <f>+G31</f>
        <v>4.2449999455129728E-4</v>
      </c>
      <c r="O31">
        <f ca="1">+C$11+C$12*$F31</f>
        <v>3.0182079920311983E-3</v>
      </c>
      <c r="Q31" s="2">
        <f>+C31-15018.5</f>
        <v>41566.722589999998</v>
      </c>
      <c r="S31">
        <f ca="1">(O31-G31)^2</f>
        <v>6.7273211761911979E-6</v>
      </c>
    </row>
    <row r="32" spans="1:19">
      <c r="A32" s="38" t="s">
        <v>50</v>
      </c>
      <c r="B32" s="39" t="s">
        <v>46</v>
      </c>
      <c r="C32" s="40">
        <v>56585.224190000001</v>
      </c>
      <c r="D32" s="38">
        <v>8.9999999999999998E-4</v>
      </c>
      <c r="E32">
        <f>+(C32-C$7)/C$8</f>
        <v>21319.50835779366</v>
      </c>
      <c r="F32">
        <f>ROUND(2*E32,0)/2</f>
        <v>21319.5</v>
      </c>
      <c r="G32">
        <f>+C32-(C$7+F32*C$8)</f>
        <v>2.0244999977876432E-3</v>
      </c>
      <c r="J32">
        <f>+G32</f>
        <v>2.0244999977876432E-3</v>
      </c>
      <c r="O32">
        <f ca="1">+C$11+C$12*$F32</f>
        <v>3.0182079920311983E-3</v>
      </c>
      <c r="Q32" s="2">
        <f>+C32-15018.5</f>
        <v>41566.724190000001</v>
      </c>
      <c r="S32">
        <f ca="1">(O32-G32)^2</f>
        <v>9.8745557782354914E-7</v>
      </c>
    </row>
    <row r="33" spans="1:19">
      <c r="A33" s="38" t="s">
        <v>50</v>
      </c>
      <c r="B33" s="39" t="s">
        <v>45</v>
      </c>
      <c r="C33" s="40">
        <v>56585.416559999998</v>
      </c>
      <c r="D33" s="38">
        <v>4.0000000000000002E-4</v>
      </c>
      <c r="E33">
        <f>+(C33-C$7)/C$8</f>
        <v>21320.302523644968</v>
      </c>
      <c r="F33">
        <f>ROUND(2*E33,0)/2</f>
        <v>21320.5</v>
      </c>
      <c r="G33">
        <f>+C33-(C$7+F33*C$8)</f>
        <v>-4.7834500001044944E-2</v>
      </c>
      <c r="J33">
        <f>+G33</f>
        <v>-4.7834500001044944E-2</v>
      </c>
      <c r="O33">
        <f ca="1">+C$11+C$12*$F33</f>
        <v>3.018371180683379E-3</v>
      </c>
      <c r="Q33" s="2">
        <f>+C33-15018.5</f>
        <v>41566.916559999998</v>
      </c>
      <c r="S33">
        <f ca="1">(O33-G33)^2</f>
        <v>2.5860145074254547E-3</v>
      </c>
    </row>
    <row r="34" spans="1:19">
      <c r="A34" s="38" t="s">
        <v>50</v>
      </c>
      <c r="B34" s="39" t="s">
        <v>45</v>
      </c>
      <c r="C34" s="40">
        <v>56585.418859999998</v>
      </c>
      <c r="D34" s="38">
        <v>5.0000000000000001E-4</v>
      </c>
      <c r="E34">
        <f>+(C34-C$7)/C$8</f>
        <v>21320.312018792123</v>
      </c>
      <c r="F34">
        <f>ROUND(2*E34,0)/2</f>
        <v>21320.5</v>
      </c>
      <c r="G34">
        <f>+C34-(C$7+F34*C$8)</f>
        <v>-4.553450000094017E-2</v>
      </c>
      <c r="J34">
        <f>+G34</f>
        <v>-4.553450000094017E-2</v>
      </c>
      <c r="O34">
        <f ca="1">+C$11+C$12*$F34</f>
        <v>3.018371180683379E-3</v>
      </c>
      <c r="Q34" s="2">
        <f>+C34-15018.5</f>
        <v>41566.918859999998</v>
      </c>
      <c r="S34">
        <f ca="1">(O34-G34)^2</f>
        <v>2.3573812999793304E-3</v>
      </c>
    </row>
    <row r="35" spans="1:19">
      <c r="C35" s="8"/>
      <c r="D35" s="8"/>
    </row>
    <row r="36" spans="1:19">
      <c r="C36" s="8"/>
      <c r="D36" s="8"/>
    </row>
    <row r="37" spans="1:19">
      <c r="C37" s="8"/>
      <c r="D37" s="8"/>
    </row>
    <row r="38" spans="1:19">
      <c r="C38" s="8"/>
      <c r="D38" s="8"/>
    </row>
    <row r="39" spans="1:19">
      <c r="C39" s="8"/>
      <c r="D39" s="8"/>
    </row>
    <row r="40" spans="1:19">
      <c r="C40" s="8"/>
      <c r="D40" s="8"/>
    </row>
    <row r="41" spans="1:19">
      <c r="C41" s="8"/>
      <c r="D41" s="8"/>
    </row>
    <row r="42" spans="1:19">
      <c r="C42" s="8"/>
      <c r="D42" s="8"/>
    </row>
    <row r="43" spans="1:19">
      <c r="C43" s="8"/>
      <c r="D43" s="8"/>
    </row>
    <row r="44" spans="1:19">
      <c r="C44" s="8"/>
      <c r="D44" s="8"/>
    </row>
    <row r="45" spans="1:19">
      <c r="C45" s="8"/>
      <c r="D45" s="8"/>
    </row>
    <row r="46" spans="1:19">
      <c r="C46" s="8"/>
      <c r="D46" s="8"/>
    </row>
    <row r="47" spans="1:19">
      <c r="C47" s="8"/>
      <c r="D47" s="8"/>
    </row>
    <row r="48" spans="1:19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Active 3</vt:lpstr>
      <vt:lpstr>Active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2024-01-06T06:56:37Z</dcterms:modified>
</cp:coreProperties>
</file>