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5F2FEB4B-C508-4EA6-9D2F-88044E846F64}" xr6:coauthVersionLast="47" xr6:coauthVersionMax="47" xr10:uidLastSave="{00000000-0000-0000-0000-000000000000}"/>
  <bookViews>
    <workbookView xWindow="12915" yWindow="390" windowWidth="12630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C8" i="1"/>
  <c r="E23" i="1"/>
  <c r="F23" i="1"/>
  <c r="G23" i="1"/>
  <c r="K23" i="1"/>
  <c r="D9" i="1"/>
  <c r="C9" i="1"/>
  <c r="E21" i="1"/>
  <c r="F21" i="1"/>
  <c r="G21" i="1"/>
  <c r="I21" i="1"/>
  <c r="Q23" i="1"/>
  <c r="Q22" i="1"/>
  <c r="D8" i="1"/>
  <c r="F16" i="1"/>
  <c r="F17" i="1" s="1"/>
  <c r="C17" i="1"/>
  <c r="Q21" i="1"/>
  <c r="E22" i="1"/>
  <c r="F22" i="1"/>
  <c r="G22" i="1"/>
  <c r="K22" i="1"/>
  <c r="C12" i="1"/>
  <c r="C11" i="1"/>
  <c r="C15" i="1" l="1"/>
  <c r="O21" i="1"/>
  <c r="O23" i="1"/>
  <c r="O22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<sst xmlns="http://schemas.openxmlformats.org/spreadsheetml/2006/main" count="54" uniqueCount="50">
  <si>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</si>
  <si>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</si>
  <si>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</si>
  <si>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</si>
  <si>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</si>
  <si>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</si>
  <si>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</si>
  <si>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</si>
  <si>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</si>
  <si>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</si>
  <si>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</si>
  <si>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</si>
  <si>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</si>
  <si>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</si>
  <si>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</si>
  <si>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</si>
  <si>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</si>
  <si>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</si>
  <si>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</si>
  <si>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</si>
  <si>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</si>
  <si>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</si>
  <si>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</si>
  <si>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</si>
  <si>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</si>
  <si>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</si>
  <si>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</si>
  <si>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</si>
  <si>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</si>
  <si>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</si>
  <si>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</si>
  <si>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</si>
  <si>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</si>
  <si>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</si>
  <si>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</si>
  <si>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</si>
  <si>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</si>
  <si>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</si>
  <si>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</si>
  <si>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</si>
  <si>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</si>
  <si>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V0664 Lyr</t>
  </si>
  <si>
    <t>2015L</t>
  </si>
  <si>
    <t>G3113-0791</t>
  </si>
  <si>
    <t>EW</t>
  </si>
  <si>
    <t>V0664 Lyr / GSC 3113-0791</t>
  </si>
  <si>
    <t>GCVS</t>
  </si>
  <si>
    <t>IBVS 6149</t>
  </si>
  <si>
    <t>RHN 2018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</si>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</sst>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0" borderId="1" xfId="0" applyFont="1" applyBorder="1">
      <alignment vertical="top"/>
    </xf>
    <xf numFmtId="0" fontId="1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8" fillId="3" borderId="0" xfId="0" applyFont="1" applyFill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V664 Lyr - O-C Diagr.</a:t>
            </a:r>
          </a:p>
        </c:rich>
      </c:tx>
      <c:layout>
        <c:manualLayout>
          <c:xMode val="edge"/>
          <c:yMode val="edge"/>
          <c:x val="0.3774436090225564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15141</c:v>
                </c:pt>
                <c:pt idx="2">
                  <c:v>20187.5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6A-43DB-A3D0-83B11FEECB9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15141</c:v>
                </c:pt>
                <c:pt idx="2">
                  <c:v>20187.5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6A-43DB-A3D0-83B11FEECB9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15141</c:v>
                </c:pt>
                <c:pt idx="2">
                  <c:v>20187.5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6A-43DB-A3D0-83B11FEECB9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15141</c:v>
                </c:pt>
                <c:pt idx="2">
                  <c:v>20187.5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0.30081000000063796</c:v>
                </c:pt>
                <c:pt idx="2">
                  <c:v>0.42032499999913853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6A-43DB-A3D0-83B11FEECB9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15141</c:v>
                </c:pt>
                <c:pt idx="2">
                  <c:v>20187.5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6A-43DB-A3D0-83B11FEECB9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15141</c:v>
                </c:pt>
                <c:pt idx="2">
                  <c:v>20187.5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6A-43DB-A3D0-83B11FEECB9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15141</c:v>
                </c:pt>
                <c:pt idx="2">
                  <c:v>20187.5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6A-43DB-A3D0-83B11FEECB9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15141</c:v>
                </c:pt>
                <c:pt idx="2">
                  <c:v>20187.5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-5.7770524120494937E-2</c:v>
                </c:pt>
                <c:pt idx="1">
                  <c:v>0.30081000000063796</c:v>
                </c:pt>
                <c:pt idx="2">
                  <c:v>0.42032499999913853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6A-43DB-A3D0-83B11FEECB9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15141</c:v>
                </c:pt>
                <c:pt idx="2">
                  <c:v>20187.5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D6A-43DB-A3D0-83B11FEEC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031112"/>
        <c:axId val="1"/>
      </c:scatterChart>
      <c:valAx>
        <c:axId val="828031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8031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29CEE3B-F8ED-0AEF-306F-F22BA6E3B4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45</v>
      </c>
      <c r="F1" s="37" t="s">
        <v>41</v>
      </c>
      <c r="G1" s="31" t="s">
        <v>42</v>
      </c>
      <c r="H1" s="38"/>
      <c r="I1" s="39" t="s">
        <v>43</v>
      </c>
      <c r="J1" s="37" t="s">
        <v>41</v>
      </c>
      <c r="K1" s="33">
        <v>18.382449999999999</v>
      </c>
      <c r="L1" s="34">
        <v>42.363199999999999</v>
      </c>
      <c r="M1" s="40">
        <v>51328.743000000002</v>
      </c>
      <c r="N1" s="40">
        <v>0.34089000000000003</v>
      </c>
      <c r="O1" s="32" t="s">
        <v>44</v>
      </c>
    </row>
    <row r="2" spans="1:15" x14ac:dyDescent="0.2">
      <c r="A2" t="s">
        <v>23</v>
      </c>
      <c r="B2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51328.743000000002</v>
      </c>
      <c r="D4" s="28">
        <v>0.34089000000000003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f>M1</f>
        <v>51328.743000000002</v>
      </c>
      <c r="D7" s="29" t="s">
        <v>46</v>
      </c>
    </row>
    <row r="8" spans="1:15" x14ac:dyDescent="0.2">
      <c r="A8" t="s">
        <v>3</v>
      </c>
      <c r="C8" s="8">
        <f>N1</f>
        <v>0.34089000000000003</v>
      </c>
      <c r="D8" s="29" t="str">
        <f>D7</f>
        <v>GCVS</v>
      </c>
    </row>
    <row r="9" spans="1:15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-5.7770524120494937E-2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2.3682750420786798E-5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58210.709743158623</v>
      </c>
      <c r="E15" s="14" t="s">
        <v>34</v>
      </c>
      <c r="F15" s="35">
        <v>1</v>
      </c>
    </row>
    <row r="16" spans="1:15" x14ac:dyDescent="0.2">
      <c r="A16" s="16" t="s">
        <v>4</v>
      </c>
      <c r="B16" s="10"/>
      <c r="C16" s="17">
        <f ca="1">+C8+C12</f>
        <v>0.34091368275042083</v>
      </c>
      <c r="E16" s="14" t="s">
        <v>30</v>
      </c>
      <c r="F16" s="36">
        <f ca="1">NOW()+15018.5+$C$5/24</f>
        <v>59963.727902314815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25331.5</v>
      </c>
    </row>
    <row r="18" spans="1:21" ht="14.25" thickTop="1" thickBot="1" x14ac:dyDescent="0.25">
      <c r="A18" s="16" t="s">
        <v>5</v>
      </c>
      <c r="B18" s="10"/>
      <c r="C18" s="19">
        <f ca="1">+C15</f>
        <v>58210.709743158623</v>
      </c>
      <c r="D18" s="20">
        <f ca="1">+C16</f>
        <v>0.34091368275042083</v>
      </c>
      <c r="E18" s="14" t="s">
        <v>36</v>
      </c>
      <c r="F18" s="23">
        <f ca="1">ROUND(2*(F16-$C$15)/$C$16,0)/2+F15</f>
        <v>5143</v>
      </c>
    </row>
    <row r="19" spans="1:21" ht="13.5" thickTop="1" x14ac:dyDescent="0.2">
      <c r="E19" s="14" t="s">
        <v>31</v>
      </c>
      <c r="F19" s="18">
        <f ca="1">+$C$15+$C$16*F18-15018.5-$C$5/24</f>
        <v>44945.924646877371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51328.743000000002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-5.7770524120494937E-2</v>
      </c>
      <c r="Q21" s="2">
        <f>+C21-15018.5</f>
        <v>36310.243000000002</v>
      </c>
    </row>
    <row r="22" spans="1:21" x14ac:dyDescent="0.2">
      <c r="A22" s="41" t="s">
        <v>47</v>
      </c>
      <c r="B22" s="42" t="s">
        <v>49</v>
      </c>
      <c r="C22" s="41">
        <v>56490.459300000002</v>
      </c>
      <c r="D22" s="41">
        <v>1.6000000000000001E-3</v>
      </c>
      <c r="E22">
        <f>+(C22-C$7)/C$8</f>
        <v>15141.882425415823</v>
      </c>
      <c r="F22" s="43">
        <f>ROUND(2*E22,0)/2-1</f>
        <v>15141</v>
      </c>
      <c r="G22">
        <f>+C22-(C$7+F22*C$8)</f>
        <v>0.30081000000063796</v>
      </c>
      <c r="K22">
        <f>+G22</f>
        <v>0.30081000000063796</v>
      </c>
      <c r="O22">
        <f ca="1">+C$11+C$12*$F22</f>
        <v>0.30081000000063796</v>
      </c>
      <c r="Q22" s="2">
        <f>+C22-15018.5</f>
        <v>41471.959300000002</v>
      </c>
    </row>
    <row r="23" spans="1:21" x14ac:dyDescent="0.2">
      <c r="A23" s="5" t="s">
        <v>48</v>
      </c>
      <c r="C23" s="8">
        <v>58210.8802</v>
      </c>
      <c r="D23" s="8">
        <v>4.0000000000000002E-4</v>
      </c>
      <c r="E23">
        <f>+(C23-C$7)/C$8</f>
        <v>20188.733022382577</v>
      </c>
      <c r="F23" s="43">
        <f>ROUND(2*E23,0)/2-1</f>
        <v>20187.5</v>
      </c>
      <c r="G23">
        <f>+C23-(C$7+F23*C$8)</f>
        <v>0.42032499999913853</v>
      </c>
      <c r="K23">
        <f>+G23</f>
        <v>0.42032499999913853</v>
      </c>
      <c r="O23">
        <f ca="1">+C$11+C$12*$F23</f>
        <v>0.42032499999913853</v>
      </c>
      <c r="Q23" s="2">
        <f>+C23-15018.5</f>
        <v>43192.3802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2023-01-19T04:28:10Z</dcterms:modified>
</cp:coreProperties>
</file>