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095F7C3-D091-48BD-9239-0338FA400A82}" xr6:coauthVersionLast="47" xr6:coauthVersionMax="47" xr10:uidLastSave="{00000000-0000-0000-0000-000000000000}"/>
  <bookViews>
    <workbookView xWindow="13185" yWindow="90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Q22" i="1"/>
  <c r="Q23" i="1"/>
  <c r="Q24" i="1"/>
  <c r="Q25" i="1"/>
  <c r="Q26" i="1"/>
  <c r="Q27" i="1"/>
  <c r="Q28" i="1"/>
  <c r="Q29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21" i="1"/>
  <c r="O23" i="1"/>
  <c r="C15" i="1"/>
  <c r="F18" i="1" s="1"/>
  <c r="O24" i="1"/>
  <c r="O22" i="1"/>
  <c r="O26" i="1"/>
  <c r="O25" i="1"/>
  <c r="O29" i="1"/>
  <c r="O28" i="1"/>
  <c r="O27" i="1"/>
  <c r="F17" i="1"/>
  <c r="F19" i="1" l="1"/>
  <c r="C18" i="1"/>
</calcChain>
</file>

<file path=xl/sharedStrings.xml><?xml version="1.0" encoding="utf-8"?>
<sst xmlns="http://schemas.openxmlformats.org/spreadsheetml/2006/main" count="71" uniqueCount="52">
  <si>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</si>
  <si>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</si>
  <si>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</si>
  <si>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</si>
  <si>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</si>
  <si>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</si>
  <si>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</si>
  <si>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</si>
  <si>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</si>
  <si>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</si>
  <si>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</si>
  <si>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</si>
  <si>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</si>
  <si>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</si>
  <si>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</si>
  <si>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</si>
  <si>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</si>
  <si>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</si>
  <si>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</si>
  <si>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</si>
  <si>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</si>
  <si>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</si>
  <si>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</si>
  <si>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</si>
  <si>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</si>
  <si>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</si>
  <si>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</si>
  <si>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</si>
  <si>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</si>
  <si>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</si>
  <si>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</si>
  <si>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</si>
  <si>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</si>
  <si>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</si>
  <si>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</si>
  <si>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</si>
  <si>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</si>
  <si>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</si>
  <si>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</si>
  <si>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</si>
  <si>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</si>
  <si>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</si>
  <si>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</si>
  <si>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</si>
  <si>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G3122-2426</t>
  </si>
  <si>
    <t xml:space="preserve">G3122-2426 </t>
  </si>
  <si>
    <t>EW</t>
  </si>
  <si>
    <t>as of 2019-07-08</t>
  </si>
  <si>
    <t>IBVS 6199-3</t>
  </si>
  <si>
    <t>Dra</t>
  </si>
  <si>
    <t>IBVS 6218</t>
  </si>
  <si>
    <t>V0848 Lyr / G3122-2426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</si>
</sst>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 vertical="center" wrapText="1"/>
    </xf>
    <xf numFmtId="0" fontId="34" fillId="0" borderId="0" xfId="41" applyFont="1" applyAlignment="1">
      <alignment horizontal="center" vertical="center" wrapText="1"/>
    </xf>
    <xf numFmtId="0" fontId="34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G3122-2426 -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1-4692-AAFF-08FAF1A96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1.0000000474974513E-4</c:v>
                </c:pt>
                <c:pt idx="2">
                  <c:v>2.0000000222353265E-4</c:v>
                </c:pt>
                <c:pt idx="3">
                  <c:v>-4.9999995098914951E-5</c:v>
                </c:pt>
                <c:pt idx="4">
                  <c:v>6.0000000667059794E-4</c:v>
                </c:pt>
                <c:pt idx="5">
                  <c:v>1.3499999986379407E-3</c:v>
                </c:pt>
                <c:pt idx="6">
                  <c:v>-1.5500000008614734E-3</c:v>
                </c:pt>
                <c:pt idx="7">
                  <c:v>1.4000000010128133E-3</c:v>
                </c:pt>
                <c:pt idx="8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1-4692-AAFF-08FAF1A96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A1-4692-AAFF-08FAF1A96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A1-4692-AAFF-08FAF1A96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A1-4692-AAFF-08FAF1A96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A1-4692-AAFF-08FAF1A96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A1-4692-AAFF-08FAF1A96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1.207642061498015E-4</c:v>
                </c:pt>
                <c:pt idx="1">
                  <c:v>5.062845989956059E-5</c:v>
                </c:pt>
                <c:pt idx="2">
                  <c:v>1.207642061498015E-4</c:v>
                </c:pt>
                <c:pt idx="3">
                  <c:v>1.3245349719150833E-4</c:v>
                </c:pt>
                <c:pt idx="4">
                  <c:v>2.8441428073369695E-4</c:v>
                </c:pt>
                <c:pt idx="5">
                  <c:v>3.6623931802564475E-4</c:v>
                </c:pt>
                <c:pt idx="6">
                  <c:v>4.3637506427588563E-4</c:v>
                </c:pt>
                <c:pt idx="7">
                  <c:v>5.1820010156783337E-4</c:v>
                </c:pt>
                <c:pt idx="8">
                  <c:v>6.70160885110022E-4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A1-4692-AAFF-08FAF1A96D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A1-4692-AAFF-08FAF1A9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89488"/>
        <c:axId val="1"/>
      </c:scatterChart>
      <c:valAx>
        <c:axId val="58208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BAF679-4A0D-550F-5BB6-638673244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51</v>
      </c>
      <c r="F1" s="35" t="s">
        <v>44</v>
      </c>
      <c r="G1" s="31"/>
      <c r="H1" s="32"/>
      <c r="I1" s="35" t="s">
        <v>45</v>
      </c>
      <c r="J1" s="36" t="s">
        <v>45</v>
      </c>
      <c r="K1" s="37">
        <v>18.454499999999999</v>
      </c>
      <c r="L1" s="37">
        <v>40.171999999999997</v>
      </c>
      <c r="M1" s="38">
        <v>56200.245799999997</v>
      </c>
      <c r="N1" s="38">
        <v>0.30049999999999999</v>
      </c>
      <c r="O1" s="37" t="s">
        <v>46</v>
      </c>
      <c r="P1" s="37">
        <v>14.9</v>
      </c>
      <c r="Q1" s="37">
        <v>99</v>
      </c>
    </row>
    <row r="2" spans="1:17" x14ac:dyDescent="0.2">
      <c r="A2" t="s">
        <v>25</v>
      </c>
      <c r="B2" t="s">
        <v>46</v>
      </c>
      <c r="C2" s="30" t="s">
        <v>49</v>
      </c>
      <c r="D2" s="3"/>
    </row>
    <row r="3" spans="1:17" ht="13.5" thickBot="1" x14ac:dyDescent="0.25"/>
    <row r="4" spans="1:17" ht="14.25" thickTop="1" thickBot="1" x14ac:dyDescent="0.25">
      <c r="A4" s="5" t="s">
        <v>2</v>
      </c>
      <c r="C4" s="27" t="s">
        <v>39</v>
      </c>
      <c r="D4" s="28" t="s">
        <v>39</v>
      </c>
      <c r="E4" s="39" t="s">
        <v>47</v>
      </c>
    </row>
    <row r="5" spans="1:17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7" x14ac:dyDescent="0.2">
      <c r="A6" s="5" t="s">
        <v>3</v>
      </c>
    </row>
    <row r="7" spans="1:17" x14ac:dyDescent="0.2">
      <c r="A7" t="s">
        <v>4</v>
      </c>
      <c r="C7" s="8">
        <v>56200.245799999997</v>
      </c>
      <c r="D7" s="29" t="s">
        <v>48</v>
      </c>
    </row>
    <row r="8" spans="1:17" x14ac:dyDescent="0.2">
      <c r="A8" t="s">
        <v>5</v>
      </c>
      <c r="C8" s="8">
        <v>0.30049999999999999</v>
      </c>
      <c r="D8" s="29" t="s">
        <v>48</v>
      </c>
    </row>
    <row r="9" spans="1:17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7" x14ac:dyDescent="0.2">
      <c r="A11" s="10" t="s">
        <v>17</v>
      </c>
      <c r="B11" s="10"/>
      <c r="C11" s="21">
        <f ca="1">INTERCEPT(INDIRECT($E$9):G992,INDIRECT($D$9):F992)</f>
        <v>1.207642061498015E-4</v>
      </c>
      <c r="D11" s="3"/>
      <c r="E11" s="10"/>
    </row>
    <row r="12" spans="1:17" x14ac:dyDescent="0.2">
      <c r="A12" s="10" t="s">
        <v>18</v>
      </c>
      <c r="B12" s="10"/>
      <c r="C12" s="21">
        <f ca="1">SLOPE(INDIRECT($E$9):G992,INDIRECT($D$9):F992)</f>
        <v>2.3378582083413637E-5</v>
      </c>
      <c r="D12" s="3"/>
      <c r="E12" s="10"/>
    </row>
    <row r="13" spans="1:17" x14ac:dyDescent="0.2">
      <c r="A13" s="10" t="s">
        <v>20</v>
      </c>
      <c r="B13" s="10"/>
      <c r="C13" s="3" t="s">
        <v>15</v>
      </c>
    </row>
    <row r="14" spans="1:17" x14ac:dyDescent="0.2">
      <c r="A14" s="10"/>
      <c r="B14" s="10"/>
      <c r="C14" s="10"/>
    </row>
    <row r="15" spans="1:17" x14ac:dyDescent="0.2">
      <c r="A15" s="12" t="s">
        <v>19</v>
      </c>
      <c r="B15" s="10"/>
      <c r="C15" s="13">
        <f ca="1">(C7+C11)+(C8+C12)*INT(MAX(F21:F3533))</f>
        <v>56207.157958471587</v>
      </c>
      <c r="E15" s="14" t="s">
        <v>36</v>
      </c>
      <c r="F15" s="33">
        <v>1</v>
      </c>
    </row>
    <row r="16" spans="1:17" x14ac:dyDescent="0.2">
      <c r="A16" s="16" t="s">
        <v>6</v>
      </c>
      <c r="B16" s="10"/>
      <c r="C16" s="17">
        <f ca="1">+C8+C12</f>
        <v>0.30052337858208339</v>
      </c>
      <c r="E16" s="14" t="s">
        <v>32</v>
      </c>
      <c r="F16" s="34">
        <f ca="1">NOW()+15018.5+$C$5/24</f>
        <v>60195.758081481479</v>
      </c>
    </row>
    <row r="17" spans="1:21" ht="13.5" thickBot="1" x14ac:dyDescent="0.25">
      <c r="A17" s="14" t="s">
        <v>29</v>
      </c>
      <c r="B17" s="10"/>
      <c r="C17" s="10">
        <f>COUNT(C21:C2191)</f>
        <v>9</v>
      </c>
      <c r="E17" s="14" t="s">
        <v>37</v>
      </c>
      <c r="F17" s="15">
        <f ca="1">ROUND(2*(F16-$C$7)/$C$8,0)/2+F15</f>
        <v>13297</v>
      </c>
    </row>
    <row r="18" spans="1:21" ht="14.25" thickTop="1" thickBot="1" x14ac:dyDescent="0.25">
      <c r="A18" s="16" t="s">
        <v>7</v>
      </c>
      <c r="B18" s="10"/>
      <c r="C18" s="19">
        <f ca="1">+C15</f>
        <v>56207.157958471587</v>
      </c>
      <c r="D18" s="20">
        <f ca="1">+C16</f>
        <v>0.30052337858208339</v>
      </c>
      <c r="E18" s="14" t="s">
        <v>38</v>
      </c>
      <c r="F18" s="23">
        <f ca="1">ROUND(2*(F16-$C$15)/$C$16,0)/2+F15</f>
        <v>13273</v>
      </c>
    </row>
    <row r="19" spans="1:21" ht="13.5" thickTop="1" x14ac:dyDescent="0.2">
      <c r="E19" s="14" t="s">
        <v>33</v>
      </c>
      <c r="F19" s="18">
        <f ca="1">+$C$15+$C$16*F18-15018.5-$C$5/24</f>
        <v>45177.900595724917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48</v>
      </c>
      <c r="C21" s="8">
        <v>56200.245799999997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1.207642061498015E-4</v>
      </c>
      <c r="Q21" s="2">
        <f>+C21-15018.5</f>
        <v>41181.745799999997</v>
      </c>
    </row>
    <row r="22" spans="1:21" x14ac:dyDescent="0.2">
      <c r="A22" s="40" t="s">
        <v>50</v>
      </c>
      <c r="B22" s="41" t="s">
        <v>0</v>
      </c>
      <c r="C22" s="42">
        <v>56199.344400000002</v>
      </c>
      <c r="D22" s="42">
        <v>5.0000000000000001E-4</v>
      </c>
      <c r="E22">
        <f t="shared" ref="E22:E29" si="0">+(C22-C$7)/C$8</f>
        <v>-2.9996672212818374</v>
      </c>
      <c r="F22">
        <f t="shared" ref="F22:F29" si="1">ROUND(2*E22,0)/2</f>
        <v>-3</v>
      </c>
      <c r="G22">
        <f t="shared" ref="G22:G29" si="2">+C22-(C$7+F22*C$8)</f>
        <v>1.0000000474974513E-4</v>
      </c>
      <c r="I22">
        <f t="shared" ref="I22:I29" si="3">+G22</f>
        <v>1.0000000474974513E-4</v>
      </c>
      <c r="O22">
        <f t="shared" ref="O22:O29" ca="1" si="4">+C$11+C$12*$F22</f>
        <v>5.062845989956059E-5</v>
      </c>
      <c r="Q22" s="2">
        <f t="shared" ref="Q22:Q29" si="5">+C22-15018.5</f>
        <v>41180.844400000002</v>
      </c>
    </row>
    <row r="23" spans="1:21" x14ac:dyDescent="0.2">
      <c r="A23" s="40" t="s">
        <v>50</v>
      </c>
      <c r="B23" s="41" t="s">
        <v>0</v>
      </c>
      <c r="C23" s="42">
        <v>56200.245999999999</v>
      </c>
      <c r="D23" s="42">
        <v>5.9999999999999995E-4</v>
      </c>
      <c r="E23">
        <f t="shared" si="0"/>
        <v>6.6555741172556629E-4</v>
      </c>
      <c r="F23">
        <f t="shared" si="1"/>
        <v>0</v>
      </c>
      <c r="G23">
        <f t="shared" si="2"/>
        <v>2.0000000222353265E-4</v>
      </c>
      <c r="I23">
        <f t="shared" si="3"/>
        <v>2.0000000222353265E-4</v>
      </c>
      <c r="O23">
        <f t="shared" ca="1" si="4"/>
        <v>1.207642061498015E-4</v>
      </c>
      <c r="Q23" s="2">
        <f t="shared" si="5"/>
        <v>41181.745999999999</v>
      </c>
    </row>
    <row r="24" spans="1:21" x14ac:dyDescent="0.2">
      <c r="A24" s="40" t="s">
        <v>50</v>
      </c>
      <c r="B24" s="41" t="s">
        <v>1</v>
      </c>
      <c r="C24" s="42">
        <v>56200.396000000001</v>
      </c>
      <c r="D24" s="42">
        <v>1.1999999999999999E-3</v>
      </c>
      <c r="E24">
        <f t="shared" si="0"/>
        <v>0.4998336106611605</v>
      </c>
      <c r="F24">
        <f t="shared" si="1"/>
        <v>0.5</v>
      </c>
      <c r="G24">
        <f t="shared" si="2"/>
        <v>-4.9999995098914951E-5</v>
      </c>
      <c r="I24">
        <f t="shared" si="3"/>
        <v>-4.9999995098914951E-5</v>
      </c>
      <c r="O24">
        <f t="shared" ca="1" si="4"/>
        <v>1.3245349719150833E-4</v>
      </c>
      <c r="Q24" s="2">
        <f t="shared" si="5"/>
        <v>41181.896000000001</v>
      </c>
    </row>
    <row r="25" spans="1:21" x14ac:dyDescent="0.2">
      <c r="A25" s="40" t="s">
        <v>50</v>
      </c>
      <c r="B25" s="41" t="s">
        <v>0</v>
      </c>
      <c r="C25" s="42">
        <v>56202.349900000001</v>
      </c>
      <c r="D25" s="42">
        <v>4.0000000000000002E-4</v>
      </c>
      <c r="E25">
        <f t="shared" si="0"/>
        <v>7.001996672226654</v>
      </c>
      <c r="F25">
        <f t="shared" si="1"/>
        <v>7</v>
      </c>
      <c r="G25">
        <f t="shared" si="2"/>
        <v>6.0000000667059794E-4</v>
      </c>
      <c r="I25">
        <f t="shared" si="3"/>
        <v>6.0000000667059794E-4</v>
      </c>
      <c r="O25">
        <f t="shared" ca="1" si="4"/>
        <v>2.8441428073369695E-4</v>
      </c>
      <c r="Q25" s="2">
        <f t="shared" si="5"/>
        <v>41183.849900000001</v>
      </c>
    </row>
    <row r="26" spans="1:21" x14ac:dyDescent="0.2">
      <c r="A26" s="40" t="s">
        <v>50</v>
      </c>
      <c r="B26" s="41" t="s">
        <v>1</v>
      </c>
      <c r="C26" s="42">
        <v>56203.402399999999</v>
      </c>
      <c r="D26" s="42">
        <v>1.4E-3</v>
      </c>
      <c r="E26">
        <f t="shared" si="0"/>
        <v>10.504492512486097</v>
      </c>
      <c r="F26">
        <f t="shared" si="1"/>
        <v>10.5</v>
      </c>
      <c r="G26">
        <f t="shared" si="2"/>
        <v>1.3499999986379407E-3</v>
      </c>
      <c r="I26">
        <f t="shared" si="3"/>
        <v>1.3499999986379407E-3</v>
      </c>
      <c r="O26">
        <f t="shared" ca="1" si="4"/>
        <v>3.6623931802564475E-4</v>
      </c>
      <c r="Q26" s="2">
        <f t="shared" si="5"/>
        <v>41184.902399999999</v>
      </c>
    </row>
    <row r="27" spans="1:21" x14ac:dyDescent="0.2">
      <c r="A27" s="40" t="s">
        <v>50</v>
      </c>
      <c r="B27" s="41" t="s">
        <v>1</v>
      </c>
      <c r="C27" s="42">
        <v>56204.300999999999</v>
      </c>
      <c r="D27" s="42">
        <v>1.4E-3</v>
      </c>
      <c r="E27">
        <f t="shared" si="0"/>
        <v>13.49484193012484</v>
      </c>
      <c r="F27">
        <f t="shared" si="1"/>
        <v>13.5</v>
      </c>
      <c r="G27">
        <f t="shared" si="2"/>
        <v>-1.5500000008614734E-3</v>
      </c>
      <c r="I27">
        <f t="shared" si="3"/>
        <v>-1.5500000008614734E-3</v>
      </c>
      <c r="O27">
        <f t="shared" ca="1" si="4"/>
        <v>4.3637506427588563E-4</v>
      </c>
      <c r="Q27" s="2">
        <f t="shared" si="5"/>
        <v>41185.800999999999</v>
      </c>
    </row>
    <row r="28" spans="1:21" x14ac:dyDescent="0.2">
      <c r="A28" s="40" t="s">
        <v>50</v>
      </c>
      <c r="B28" s="41" t="s">
        <v>0</v>
      </c>
      <c r="C28" s="42">
        <v>56205.3557</v>
      </c>
      <c r="D28" s="42">
        <v>5.9999999999999995E-4</v>
      </c>
      <c r="E28">
        <f t="shared" si="0"/>
        <v>17.004658901840628</v>
      </c>
      <c r="F28">
        <f t="shared" si="1"/>
        <v>17</v>
      </c>
      <c r="G28">
        <f t="shared" si="2"/>
        <v>1.4000000010128133E-3</v>
      </c>
      <c r="I28">
        <f t="shared" si="3"/>
        <v>1.4000000010128133E-3</v>
      </c>
      <c r="O28">
        <f t="shared" ca="1" si="4"/>
        <v>5.1820010156783337E-4</v>
      </c>
      <c r="Q28" s="2">
        <f t="shared" si="5"/>
        <v>41186.8557</v>
      </c>
    </row>
    <row r="29" spans="1:21" x14ac:dyDescent="0.2">
      <c r="A29" s="40" t="s">
        <v>50</v>
      </c>
      <c r="B29" s="41" t="s">
        <v>1</v>
      </c>
      <c r="C29" s="42">
        <v>56207.308199999999</v>
      </c>
      <c r="D29" s="42">
        <v>8.0000000000000004E-4</v>
      </c>
      <c r="E29">
        <f t="shared" si="0"/>
        <v>23.502163061572467</v>
      </c>
      <c r="F29">
        <f t="shared" si="1"/>
        <v>23.5</v>
      </c>
      <c r="G29">
        <f t="shared" si="2"/>
        <v>6.5000000176951289E-4</v>
      </c>
      <c r="I29">
        <f t="shared" si="3"/>
        <v>6.5000000176951289E-4</v>
      </c>
      <c r="O29">
        <f t="shared" ca="1" si="4"/>
        <v>6.70160885110022E-4</v>
      </c>
      <c r="Q29" s="2">
        <f t="shared" si="5"/>
        <v>41188.808199999999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854" r:id="rId1" display="http://vsolj.cetus-net.org/bulletin.html" xr:uid="{00000000-0004-0000-0000-000000000000}"/>
    <hyperlink ref="H63847" r:id="rId2" display="https://www.aavso.org/ejaavso" xr:uid="{00000000-0004-0000-0000-000001000000}"/>
    <hyperlink ref="I63854" r:id="rId3" display="http://vsolj.cetus-net.org/bulletin.html" xr:uid="{00000000-0004-0000-0000-000002000000}"/>
    <hyperlink ref="AQ57497" r:id="rId4" display="http://cdsbib.u-strasbg.fr/cgi-bin/cdsbib?1990RMxAA..21..381G" xr:uid="{00000000-0004-0000-0000-000003000000}"/>
    <hyperlink ref="H63851" r:id="rId5" display="https://www.aavso.org/ejaavso" xr:uid="{00000000-0004-0000-0000-000004000000}"/>
    <hyperlink ref="AP4861" r:id="rId6" display="http://cdsbib.u-strasbg.fr/cgi-bin/cdsbib?1990RMxAA..21..381G" xr:uid="{00000000-0004-0000-0000-000005000000}"/>
    <hyperlink ref="AP4864" r:id="rId7" display="http://cdsbib.u-strasbg.fr/cgi-bin/cdsbib?1990RMxAA..21..381G" xr:uid="{00000000-0004-0000-0000-000006000000}"/>
    <hyperlink ref="AP4862" r:id="rId8" display="http://cdsbib.u-strasbg.fr/cgi-bin/cdsbib?1990RMxAA..21..381G" xr:uid="{00000000-0004-0000-0000-000007000000}"/>
    <hyperlink ref="AP4846" r:id="rId9" display="http://cdsbib.u-strasbg.fr/cgi-bin/cdsbib?1990RMxAA..21..381G" xr:uid="{00000000-0004-0000-0000-000008000000}"/>
    <hyperlink ref="AQ5075" r:id="rId10" display="http://cdsbib.u-strasbg.fr/cgi-bin/cdsbib?1990RMxAA..21..381G" xr:uid="{00000000-0004-0000-0000-000009000000}"/>
    <hyperlink ref="AQ5079" r:id="rId11" display="http://cdsbib.u-strasbg.fr/cgi-bin/cdsbib?1990RMxAA..21..381G" xr:uid="{00000000-0004-0000-0000-00000A000000}"/>
    <hyperlink ref="AQ1407" r:id="rId12" display="http://cdsbib.u-strasbg.fr/cgi-bin/cdsbib?1990RMxAA..21..381G" xr:uid="{00000000-0004-0000-0000-00000B000000}"/>
    <hyperlink ref="I135" r:id="rId13" display="http://vsolj.cetus-net.org/bulletin.html" xr:uid="{00000000-0004-0000-0000-00000C000000}"/>
    <hyperlink ref="H135" r:id="rId14" display="http://vsolj.cetus-net.org/bulletin.html" xr:uid="{00000000-0004-0000-0000-00000D000000}"/>
    <hyperlink ref="AQ743" r:id="rId15" display="http://cdsbib.u-strasbg.fr/cgi-bin/cdsbib?1990RMxAA..21..381G" xr:uid="{00000000-0004-0000-0000-00000E000000}"/>
    <hyperlink ref="AQ742" r:id="rId16" display="http://cdsbib.u-strasbg.fr/cgi-bin/cdsbib?1990RMxAA..21..381G" xr:uid="{00000000-0004-0000-0000-00000F000000}"/>
    <hyperlink ref="AP3137" r:id="rId17" display="http://cdsbib.u-strasbg.fr/cgi-bin/cdsbib?1990RMxAA..21..381G" xr:uid="{00000000-0004-0000-0000-000010000000}"/>
    <hyperlink ref="AP3155" r:id="rId18" display="http://cdsbib.u-strasbg.fr/cgi-bin/cdsbib?1990RMxAA..21..381G" xr:uid="{00000000-0004-0000-0000-000011000000}"/>
    <hyperlink ref="AP3156" r:id="rId19" display="http://cdsbib.u-strasbg.fr/cgi-bin/cdsbib?1990RMxAA..21..381G" xr:uid="{00000000-0004-0000-0000-000012000000}"/>
    <hyperlink ref="AP31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2023-09-08T06:11:38Z</dcterms:modified>
</cp:coreProperties>
</file>