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4714EE0-A2E0-4F32-8127-3303BB20F13F}" xr6:coauthVersionLast="47" xr6:coauthVersionMax="47" xr10:uidLastSave="{00000000-0000-0000-0000-000000000000}"/>
  <bookViews>
    <workbookView xWindow="13800" yWindow="570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5" i="1"/>
  <c r="F25" i="1"/>
  <c r="G25" i="1"/>
  <c r="H25" i="1"/>
  <c r="E26" i="1"/>
  <c r="G26" i="1"/>
  <c r="E21" i="1"/>
  <c r="F21" i="1"/>
  <c r="G21" i="1"/>
  <c r="H21" i="1"/>
  <c r="E24" i="1"/>
  <c r="F24" i="1"/>
  <c r="G24" i="1"/>
  <c r="H24" i="1"/>
  <c r="Q22" i="1"/>
  <c r="Q23" i="1"/>
  <c r="Q25" i="1"/>
  <c r="H26" i="1"/>
  <c r="Q26" i="1"/>
  <c r="G11" i="1"/>
  <c r="F11" i="1"/>
  <c r="Q24" i="1"/>
  <c r="Q21" i="1"/>
  <c r="E14" i="1"/>
  <c r="E15" i="1" s="1"/>
  <c r="C17" i="1"/>
  <c r="C11" i="1"/>
  <c r="C12" i="1" l="1"/>
  <c r="O22" i="1" l="1"/>
  <c r="S22" i="1" s="1"/>
  <c r="O24" i="1"/>
  <c r="S24" i="1" s="1"/>
  <c r="O23" i="1"/>
  <c r="S23" i="1" s="1"/>
  <c r="C16" i="1"/>
  <c r="D18" i="1" s="1"/>
  <c r="C15" i="1"/>
  <c r="O25" i="1"/>
  <c r="S25" i="1" s="1"/>
  <c r="O21" i="1"/>
  <c r="S21" i="1" s="1"/>
  <c r="S19" i="1" s="1"/>
  <c r="O26" i="1"/>
  <c r="S26" i="1" s="1"/>
  <c r="C18" i="1" l="1"/>
  <c r="E16" i="1"/>
  <c r="E17" i="1" s="1"/>
</calcChain>
</file>

<file path=xl/sharedStrings.xml><?xml version="1.0" encoding="utf-8"?>
<sst xmlns="http://schemas.openxmlformats.org/spreadsheetml/2006/main" count="69" uniqueCount="57">
  <si>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</si>
  <si>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</si>
  <si>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</si>
  <si>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</si>
  <si>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</si>
  <si>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</si>
  <si>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</si>
  <si>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</si>
  <si>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</si>
  <si>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</si>
  <si>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</si>
  <si>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</si>
  <si>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</si>
  <si>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</si>
  <si>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</si>
  <si>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</si>
  <si>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</si>
  <si>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</si>
  <si>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</si>
  <si>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</si>
  <si>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</si>
  <si>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</si>
  <si>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</si>
  <si>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</si>
  <si>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</si>
  <si>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</si>
  <si>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</si>
  <si>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</si>
  <si>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</si>
  <si>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</si>
  <si>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</si>
  <si>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</si>
  <si>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</si>
  <si>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</si>
  <si>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</si>
  <si>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</si>
  <si>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</si>
  <si>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</si>
  <si>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</si>
  <si>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</si>
  <si>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</si>
  <si>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</si>
  <si>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</si>
  <si>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G2134-0821</t>
  </si>
  <si>
    <t>GSC 2134-0821</t>
  </si>
  <si>
    <t>G2134-0821_Lyr.xls</t>
  </si>
  <si>
    <t>EW</t>
  </si>
  <si>
    <t>Lyr</t>
  </si>
  <si>
    <t>VSX</t>
  </si>
  <si>
    <t>IBVS 6010</t>
  </si>
  <si>
    <t>I</t>
  </si>
  <si>
    <t>.0006</t>
  </si>
  <si>
    <t>.0009</t>
  </si>
  <si>
    <t>S2</t>
  </si>
  <si>
    <t>.0004</t>
  </si>
  <si>
    <t>.0003</t>
  </si>
  <si>
    <t>IBVS 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</si>
</sst>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3" borderId="0" xfId="0" applyFill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2134-0821 -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-5.2000000141561031E-4</c:v>
                </c:pt>
                <c:pt idx="2">
                  <c:v>-4.5400000017252751E-3</c:v>
                </c:pt>
                <c:pt idx="3">
                  <c:v>-5.8800000042538159E-3</c:v>
                </c:pt>
                <c:pt idx="4">
                  <c:v>-8.3400000003166497E-3</c:v>
                </c:pt>
                <c:pt idx="5">
                  <c:v>-0.22095999999874039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7-43C3-B11A-EF7E7DBC9F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7-43C3-B11A-EF7E7DBC9F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7-43C3-B11A-EF7E7DBC9F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7-43C3-B11A-EF7E7DBC9F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E7-43C3-B11A-EF7E7DBC9F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7-43C3-B11A-EF7E7DBC9F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E7-43C3-B11A-EF7E7DBC9F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2.1056242617191467E-4</c:v>
                </c:pt>
                <c:pt idx="1">
                  <c:v>-1.8458899116675443E-4</c:v>
                </c:pt>
                <c:pt idx="2">
                  <c:v>-4.5312545818921145E-3</c:v>
                </c:pt>
                <c:pt idx="3">
                  <c:v>-6.3094359599161253E-3</c:v>
                </c:pt>
                <c:pt idx="4">
                  <c:v>-8.4827687552788047E-3</c:v>
                </c:pt>
                <c:pt idx="5">
                  <c:v>-0.22094251414436988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7-43C3-B11A-EF7E7DBC9F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</c:v>
                </c:pt>
                <c:pt idx="2">
                  <c:v>36</c:v>
                </c:pt>
                <c:pt idx="3">
                  <c:v>49.5</c:v>
                </c:pt>
                <c:pt idx="4">
                  <c:v>66</c:v>
                </c:pt>
                <c:pt idx="5">
                  <c:v>1679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E7-43C3-B11A-EF7E7DBC9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29936"/>
        <c:axId val="1"/>
      </c:scatterChart>
      <c:valAx>
        <c:axId val="52212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129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0</xdr:rowOff>
    </xdr:from>
    <xdr:to>
      <xdr:col>17</xdr:col>
      <xdr:colOff>485775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5CFA6-069C-CD7B-2BE5-D49137241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55385.5334</v>
      </c>
      <c r="D7" s="30" t="s">
        <v>48</v>
      </c>
    </row>
    <row r="8" spans="1:7" x14ac:dyDescent="0.2">
      <c r="A8" t="s">
        <v>3</v>
      </c>
      <c r="C8" s="8">
        <v>0.66424000000000005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2.1056242617191467E-4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-1.3171713911288969E-4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60196.643811805552</v>
      </c>
    </row>
    <row r="15" spans="1:7" x14ac:dyDescent="0.2">
      <c r="A15" s="12" t="s">
        <v>17</v>
      </c>
      <c r="B15" s="10"/>
      <c r="C15" s="13">
        <f ca="1">(C7+C11)+(C8+C12)*INT(MAX(F21:F3532))</f>
        <v>56500.571417485851</v>
      </c>
      <c r="D15" s="14" t="s">
        <v>39</v>
      </c>
      <c r="E15" s="15">
        <f ca="1">ROUND(2*(E14-$C$7)/$C$8,0)/2+E13</f>
        <v>7244</v>
      </c>
    </row>
    <row r="16" spans="1:7" x14ac:dyDescent="0.2">
      <c r="A16" s="16" t="s">
        <v>4</v>
      </c>
      <c r="B16" s="10"/>
      <c r="C16" s="17">
        <f ca="1">+C8+C12</f>
        <v>0.66410828286088719</v>
      </c>
      <c r="D16" s="14" t="s">
        <v>40</v>
      </c>
      <c r="E16" s="24">
        <f ca="1">ROUND(2*(E14-$C$15)/$C$16,0)/2+E13</f>
        <v>5566.5</v>
      </c>
    </row>
    <row r="17" spans="1:19" ht="13.5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45179.226007364319</v>
      </c>
    </row>
    <row r="18" spans="1:19" ht="14.25" thickTop="1" thickBot="1" x14ac:dyDescent="0.25">
      <c r="A18" s="16" t="s">
        <v>5</v>
      </c>
      <c r="B18" s="10"/>
      <c r="C18" s="19">
        <f ca="1">+C15</f>
        <v>56500.571417485851</v>
      </c>
      <c r="D18" s="20">
        <f ca="1">+C16</f>
        <v>0.66410828286088719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2.6907897576426541E-4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49</v>
      </c>
      <c r="B21" s="34" t="s">
        <v>50</v>
      </c>
      <c r="C21" s="33">
        <v>55385.5334</v>
      </c>
      <c r="D21" s="33" t="s">
        <v>52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H21">
        <f t="shared" ref="H21:H26" si="2">+G21</f>
        <v>0</v>
      </c>
      <c r="O21">
        <f t="shared" ref="O21:O26" ca="1" si="3">+C$11+C$12*$F21</f>
        <v>2.1056242617191467E-4</v>
      </c>
      <c r="Q21" s="2">
        <f t="shared" ref="Q21:Q26" si="4">+C21-15018.5</f>
        <v>40367.0334</v>
      </c>
      <c r="S21">
        <f t="shared" ref="S21:S26" ca="1" si="5">+(O21-G21)^2</f>
        <v>4.4336535315403017E-8</v>
      </c>
    </row>
    <row r="22" spans="1:19" x14ac:dyDescent="0.2">
      <c r="A22" s="33" t="s">
        <v>49</v>
      </c>
      <c r="B22" s="34" t="s">
        <v>50</v>
      </c>
      <c r="C22" s="33">
        <v>55387.525600000001</v>
      </c>
      <c r="D22" s="33" t="s">
        <v>54</v>
      </c>
      <c r="E22">
        <f t="shared" si="0"/>
        <v>2.9992171504284499</v>
      </c>
      <c r="F22">
        <f>ROUND(2*E22,0)/2</f>
        <v>3</v>
      </c>
      <c r="G22">
        <f t="shared" si="1"/>
        <v>-5.2000000141561031E-4</v>
      </c>
      <c r="H22">
        <f t="shared" si="2"/>
        <v>-5.2000000141561031E-4</v>
      </c>
      <c r="O22">
        <f t="shared" ca="1" si="3"/>
        <v>-1.8458899116675443E-4</v>
      </c>
      <c r="Q22" s="2">
        <f t="shared" si="4"/>
        <v>40369.025600000001</v>
      </c>
      <c r="S22">
        <f t="shared" ca="1" si="5"/>
        <v>1.1250054579615811E-7</v>
      </c>
    </row>
    <row r="23" spans="1:19" x14ac:dyDescent="0.2">
      <c r="A23" s="33" t="s">
        <v>49</v>
      </c>
      <c r="B23" s="34" t="s">
        <v>50</v>
      </c>
      <c r="C23" s="33">
        <v>55409.441500000001</v>
      </c>
      <c r="D23" s="33" t="s">
        <v>54</v>
      </c>
      <c r="E23">
        <f t="shared" si="0"/>
        <v>35.993165121041429</v>
      </c>
      <c r="F23">
        <f>ROUND(2*E23,0)/2</f>
        <v>36</v>
      </c>
      <c r="G23">
        <f t="shared" si="1"/>
        <v>-4.5400000017252751E-3</v>
      </c>
      <c r="H23">
        <f t="shared" si="2"/>
        <v>-4.5400000017252751E-3</v>
      </c>
      <c r="O23">
        <f t="shared" ca="1" si="3"/>
        <v>-4.5312545818921145E-3</v>
      </c>
      <c r="Q23" s="2">
        <f t="shared" si="4"/>
        <v>40390.941500000001</v>
      </c>
      <c r="S23">
        <f t="shared" ca="1" si="5"/>
        <v>7.6482368058237574E-11</v>
      </c>
    </row>
    <row r="24" spans="1:19" x14ac:dyDescent="0.2">
      <c r="A24" s="33" t="s">
        <v>49</v>
      </c>
      <c r="B24" s="34" t="s">
        <v>50</v>
      </c>
      <c r="C24" s="33">
        <v>55418.407399999996</v>
      </c>
      <c r="D24" s="33" t="s">
        <v>51</v>
      </c>
      <c r="E24">
        <f t="shared" si="0"/>
        <v>49.491147777905809</v>
      </c>
      <c r="F24">
        <f>ROUND(2*E24,0)/2</f>
        <v>49.5</v>
      </c>
      <c r="G24">
        <f t="shared" si="1"/>
        <v>-5.8800000042538159E-3</v>
      </c>
      <c r="H24">
        <f t="shared" si="2"/>
        <v>-5.8800000042538159E-3</v>
      </c>
      <c r="O24">
        <f t="shared" ca="1" si="3"/>
        <v>-6.3094359599161253E-3</v>
      </c>
      <c r="Q24" s="2">
        <f t="shared" si="4"/>
        <v>40399.907399999996</v>
      </c>
      <c r="S24">
        <f t="shared" ca="1" si="5"/>
        <v>1.8441524001560097E-7</v>
      </c>
    </row>
    <row r="25" spans="1:19" x14ac:dyDescent="0.2">
      <c r="A25" s="33" t="s">
        <v>49</v>
      </c>
      <c r="B25" s="34" t="s">
        <v>50</v>
      </c>
      <c r="C25" s="33">
        <v>55429.3649</v>
      </c>
      <c r="D25" s="33" t="s">
        <v>55</v>
      </c>
      <c r="E25">
        <f t="shared" si="0"/>
        <v>65.987444297242305</v>
      </c>
      <c r="F25">
        <f>ROUND(2*E25,0)/2</f>
        <v>66</v>
      </c>
      <c r="G25">
        <f t="shared" si="1"/>
        <v>-8.3400000003166497E-3</v>
      </c>
      <c r="H25">
        <f t="shared" si="2"/>
        <v>-8.3400000003166497E-3</v>
      </c>
      <c r="O25">
        <f t="shared" ca="1" si="3"/>
        <v>-8.4827687552788047E-3</v>
      </c>
      <c r="Q25" s="2">
        <f t="shared" si="4"/>
        <v>40410.8649</v>
      </c>
      <c r="S25">
        <f t="shared" ca="1" si="5"/>
        <v>2.0382917393443861E-8</v>
      </c>
    </row>
    <row r="26" spans="1:19" x14ac:dyDescent="0.2">
      <c r="A26" s="35" t="s">
        <v>56</v>
      </c>
      <c r="B26" s="36" t="s">
        <v>50</v>
      </c>
      <c r="C26" s="35">
        <v>56500.571400000001</v>
      </c>
      <c r="D26" s="35">
        <v>1E-3</v>
      </c>
      <c r="E26">
        <f t="shared" si="0"/>
        <v>1678.6673491509098</v>
      </c>
      <c r="F26" s="37">
        <v>1679</v>
      </c>
      <c r="G26">
        <f t="shared" si="1"/>
        <v>-0.22095999999874039</v>
      </c>
      <c r="H26">
        <f t="shared" si="2"/>
        <v>-0.22095999999874039</v>
      </c>
      <c r="O26">
        <f t="shared" ca="1" si="3"/>
        <v>-0.22094251414436988</v>
      </c>
      <c r="Q26" s="2">
        <f t="shared" si="4"/>
        <v>41482.071400000001</v>
      </c>
      <c r="S26">
        <f t="shared" ca="1" si="5"/>
        <v>3.0575510306642282E-10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2023-09-09T03:27:05Z</dcterms:modified>
</cp:coreProperties>
</file>