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E39F69A-5975-4EF2-B86B-4C128D44A7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J23" i="1" s="1"/>
  <c r="Q23" i="1"/>
  <c r="E24" i="1"/>
  <c r="F24" i="1" s="1"/>
  <c r="G24" i="1" s="1"/>
  <c r="J24" i="1" s="1"/>
  <c r="Q24" i="1"/>
  <c r="E25" i="1"/>
  <c r="F25" i="1"/>
  <c r="G25" i="1" s="1"/>
  <c r="J25" i="1" s="1"/>
  <c r="Q25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/>
  <c r="G28" i="1" s="1"/>
  <c r="J28" i="1" s="1"/>
  <c r="Q28" i="1"/>
  <c r="E29" i="1"/>
  <c r="F29" i="1" s="1"/>
  <c r="G29" i="1" s="1"/>
  <c r="K29" i="1" s="1"/>
  <c r="Q29" i="1"/>
  <c r="E22" i="1"/>
  <c r="F22" i="1" s="1"/>
  <c r="G22" i="1" s="1"/>
  <c r="I22" i="1" s="1"/>
  <c r="Q22" i="1"/>
  <c r="F11" i="1"/>
  <c r="C21" i="1"/>
  <c r="E21" i="1" s="1"/>
  <c r="F21" i="1" s="1"/>
  <c r="G21" i="1" s="1"/>
  <c r="H21" i="1" s="1"/>
  <c r="A21" i="1"/>
  <c r="H20" i="1" s="1"/>
  <c r="G11" i="1"/>
  <c r="E14" i="1"/>
  <c r="E15" i="1" s="1"/>
  <c r="Q21" i="1"/>
  <c r="C12" i="1"/>
  <c r="C17" i="1" l="1"/>
  <c r="C16" i="1"/>
  <c r="D18" i="1" s="1"/>
  <c r="C11" i="1"/>
  <c r="O25" i="1" l="1"/>
  <c r="O24" i="1"/>
  <c r="O28" i="1"/>
  <c r="O27" i="1"/>
  <c r="O23" i="1"/>
  <c r="O26" i="1"/>
  <c r="O29" i="1"/>
  <c r="O22" i="1"/>
  <c r="S22" i="1" s="1"/>
  <c r="O21" i="1"/>
  <c r="S21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<sst xmlns="http://schemas.openxmlformats.org/spreadsheetml/2006/main" count="76" uniqueCount="56">
  <si>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</si>
  <si>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</si>
  <si>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</si>
  <si>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</si>
  <si>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</si>
  <si>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</si>
  <si>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</si>
  <si>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</si>
  <si>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</si>
  <si>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</si>
  <si>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</si>
  <si>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</si>
  <si>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</si>
  <si>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</si>
  <si>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</si>
  <si>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</si>
  <si>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</si>
  <si>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</si>
  <si>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</si>
  <si>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</si>
  <si>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</si>
  <si>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</si>
  <si>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</si>
  <si>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</si>
  <si>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</si>
  <si>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</si>
  <si>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</si>
  <si>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</si>
  <si>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</si>
  <si>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</si>
  <si>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</si>
  <si>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</si>
  <si>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</si>
  <si>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</si>
  <si>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</si>
  <si>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</si>
  <si>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</si>
  <si>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</si>
  <si>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</si>
  <si>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</si>
  <si>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RR Men</t>
  </si>
  <si>
    <t>RR Men / GSC 9491-0630</t>
  </si>
  <si>
    <t>Men_RR.xls</t>
  </si>
  <si>
    <t>EA</t>
  </si>
  <si>
    <t>Men</t>
  </si>
  <si>
    <t>G9491-0630</t>
  </si>
  <si>
    <t>Malkov</t>
  </si>
  <si>
    <t>VSS_2013-01-28</t>
  </si>
  <si>
    <t>I</t>
  </si>
  <si>
    <t>VSS</t>
  </si>
  <si>
    <t>JAVSO, 48, 250</t>
  </si>
  <si>
    <t>TESS/BAJ/RAA</t>
  </si>
  <si>
    <t>II</t>
  </si>
  <si>
    <t>TESS</t>
  </si>
  <si>
    <t>CCD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</si>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</sst>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/>
    <xf numFmtId="0" fontId="18" fillId="0" borderId="0" xfId="0" applyFont="1" applyAlignment="1" applyProtection="1">
      <alignment horizontal="center" vertical="center" wrapText="1"/>
      <protection locked="0"/>
    </xf>
    <xf numFmtId="166" fontId="18" fillId="0" borderId="0" xfId="0" applyNumberFormat="1" applyFont="1" applyAlignment="1" applyProtection="1">
      <alignment horizontal="left"/>
      <protection locked="0"/>
    </xf>
    <xf numFmtId="165" fontId="17" fillId="0" borderId="0" xfId="0" applyNumberFormat="1" applyFont="1" applyAlignment="1">
      <alignment horizontal="left"/>
    </xf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Men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7657.5</c:v>
                </c:pt>
                <c:pt idx="3">
                  <c:v>7658</c:v>
                </c:pt>
                <c:pt idx="4">
                  <c:v>7661.5</c:v>
                </c:pt>
                <c:pt idx="5">
                  <c:v>7662</c:v>
                </c:pt>
                <c:pt idx="6">
                  <c:v>7666.5</c:v>
                </c:pt>
                <c:pt idx="7">
                  <c:v>7667</c:v>
                </c:pt>
                <c:pt idx="8">
                  <c:v>7730.5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B9-4188-978A-7CEB91BF981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7657.5</c:v>
                </c:pt>
                <c:pt idx="3">
                  <c:v>7658</c:v>
                </c:pt>
                <c:pt idx="4">
                  <c:v>7661.5</c:v>
                </c:pt>
                <c:pt idx="5">
                  <c:v>7662</c:v>
                </c:pt>
                <c:pt idx="6">
                  <c:v>7666.5</c:v>
                </c:pt>
                <c:pt idx="7">
                  <c:v>7667</c:v>
                </c:pt>
                <c:pt idx="8">
                  <c:v>7730.5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3.7499999998544808E-2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B9-4188-978A-7CEB91BF981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7657.5</c:v>
                </c:pt>
                <c:pt idx="3">
                  <c:v>7658</c:v>
                </c:pt>
                <c:pt idx="4">
                  <c:v>7661.5</c:v>
                </c:pt>
                <c:pt idx="5">
                  <c:v>7662</c:v>
                </c:pt>
                <c:pt idx="6">
                  <c:v>7666.5</c:v>
                </c:pt>
                <c:pt idx="7">
                  <c:v>7667</c:v>
                </c:pt>
                <c:pt idx="8">
                  <c:v>7730.5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9.9479999946197495E-2</c:v>
                </c:pt>
                <c:pt idx="3">
                  <c:v>9.8182999892742373E-2</c:v>
                </c:pt>
                <c:pt idx="4">
                  <c:v>9.3179000046802685E-2</c:v>
                </c:pt>
                <c:pt idx="5">
                  <c:v>9.4038999886834063E-2</c:v>
                </c:pt>
                <c:pt idx="6">
                  <c:v>8.5504000016953796E-2</c:v>
                </c:pt>
                <c:pt idx="7">
                  <c:v>8.5914000155753456E-2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B9-4188-978A-7CEB91BF981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7657.5</c:v>
                </c:pt>
                <c:pt idx="3">
                  <c:v>7658</c:v>
                </c:pt>
                <c:pt idx="4">
                  <c:v>7661.5</c:v>
                </c:pt>
                <c:pt idx="5">
                  <c:v>7662</c:v>
                </c:pt>
                <c:pt idx="6">
                  <c:v>7666.5</c:v>
                </c:pt>
                <c:pt idx="7">
                  <c:v>7667</c:v>
                </c:pt>
                <c:pt idx="8">
                  <c:v>7730.5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8">
                  <c:v>-1.4539999960106798E-2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B9-4188-978A-7CEB91BF981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7657.5</c:v>
                </c:pt>
                <c:pt idx="3">
                  <c:v>7658</c:v>
                </c:pt>
                <c:pt idx="4">
                  <c:v>7661.5</c:v>
                </c:pt>
                <c:pt idx="5">
                  <c:v>7662</c:v>
                </c:pt>
                <c:pt idx="6">
                  <c:v>7666.5</c:v>
                </c:pt>
                <c:pt idx="7">
                  <c:v>7667</c:v>
                </c:pt>
                <c:pt idx="8">
                  <c:v>7730.5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B9-4188-978A-7CEB91BF981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7657.5</c:v>
                </c:pt>
                <c:pt idx="3">
                  <c:v>7658</c:v>
                </c:pt>
                <c:pt idx="4">
                  <c:v>7661.5</c:v>
                </c:pt>
                <c:pt idx="5">
                  <c:v>7662</c:v>
                </c:pt>
                <c:pt idx="6">
                  <c:v>7666.5</c:v>
                </c:pt>
                <c:pt idx="7">
                  <c:v>7667</c:v>
                </c:pt>
                <c:pt idx="8">
                  <c:v>7730.5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B9-4188-978A-7CEB91BF981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7657.5</c:v>
                </c:pt>
                <c:pt idx="3">
                  <c:v>7658</c:v>
                </c:pt>
                <c:pt idx="4">
                  <c:v>7661.5</c:v>
                </c:pt>
                <c:pt idx="5">
                  <c:v>7662</c:v>
                </c:pt>
                <c:pt idx="6">
                  <c:v>7666.5</c:v>
                </c:pt>
                <c:pt idx="7">
                  <c:v>7667</c:v>
                </c:pt>
                <c:pt idx="8">
                  <c:v>7730.5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B9-4188-978A-7CEB91BF981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7657.5</c:v>
                </c:pt>
                <c:pt idx="3">
                  <c:v>7658</c:v>
                </c:pt>
                <c:pt idx="4">
                  <c:v>7661.5</c:v>
                </c:pt>
                <c:pt idx="5">
                  <c:v>7662</c:v>
                </c:pt>
                <c:pt idx="6">
                  <c:v>7666.5</c:v>
                </c:pt>
                <c:pt idx="7">
                  <c:v>7667</c:v>
                </c:pt>
                <c:pt idx="8">
                  <c:v>7730.5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-2.0972601036724214E-3</c:v>
                </c:pt>
                <c:pt idx="1">
                  <c:v>6.578503369610339E-2</c:v>
                </c:pt>
                <c:pt idx="2">
                  <c:v>7.3511272954041515E-2</c:v>
                </c:pt>
                <c:pt idx="3">
                  <c:v>7.3516209848136047E-2</c:v>
                </c:pt>
                <c:pt idx="4">
                  <c:v>7.355076810679774E-2</c:v>
                </c:pt>
                <c:pt idx="5">
                  <c:v>7.3555705000892271E-2</c:v>
                </c:pt>
                <c:pt idx="6">
                  <c:v>7.3600137047743042E-2</c:v>
                </c:pt>
                <c:pt idx="7">
                  <c:v>7.3605073941837559E-2</c:v>
                </c:pt>
                <c:pt idx="8">
                  <c:v>7.4232059491842764E-2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B9-4188-978A-7CEB91BF981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7657.5</c:v>
                </c:pt>
                <c:pt idx="3">
                  <c:v>7658</c:v>
                </c:pt>
                <c:pt idx="4">
                  <c:v>7661.5</c:v>
                </c:pt>
                <c:pt idx="5">
                  <c:v>7662</c:v>
                </c:pt>
                <c:pt idx="6">
                  <c:v>7666.5</c:v>
                </c:pt>
                <c:pt idx="7">
                  <c:v>7667</c:v>
                </c:pt>
                <c:pt idx="8">
                  <c:v>7730.5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7B9-4188-978A-7CEB91BF9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886712"/>
        <c:axId val="1"/>
      </c:scatterChart>
      <c:valAx>
        <c:axId val="601886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886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473684210526316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0</xdr:rowOff>
    </xdr:from>
    <xdr:to>
      <xdr:col>17</xdr:col>
      <xdr:colOff>285750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F6E7D58-0FC4-5EEB-5DBD-2935C3907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4257812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  <c r="E1" t="s">
        <v>42</v>
      </c>
    </row>
    <row r="2" spans="1:7" x14ac:dyDescent="0.2">
      <c r="A2" t="s">
        <v>23</v>
      </c>
      <c r="B2" t="s">
        <v>43</v>
      </c>
      <c r="C2" s="31" t="s">
        <v>39</v>
      </c>
      <c r="D2" s="3" t="s">
        <v>44</v>
      </c>
      <c r="E2" s="32" t="s">
        <v>40</v>
      </c>
      <c r="F2" t="s">
        <v>45</v>
      </c>
    </row>
    <row r="3" spans="1:7" ht="13.5" thickBot="1" x14ac:dyDescent="0.25">
      <c r="E3" t="s">
        <v>45</v>
      </c>
    </row>
    <row r="4" spans="1:7" ht="14.25" thickTop="1" thickBot="1" x14ac:dyDescent="0.25">
      <c r="A4" s="5" t="s">
        <v>0</v>
      </c>
      <c r="C4" s="28" t="s">
        <v>38</v>
      </c>
      <c r="D4" s="29" t="s">
        <v>38</v>
      </c>
    </row>
    <row r="6" spans="1:7" x14ac:dyDescent="0.2">
      <c r="A6" s="5" t="s">
        <v>1</v>
      </c>
    </row>
    <row r="7" spans="1:7" x14ac:dyDescent="0.2">
      <c r="A7" t="s">
        <v>2</v>
      </c>
      <c r="C7" s="44">
        <v>38408.35</v>
      </c>
      <c r="D7" s="30" t="s">
        <v>46</v>
      </c>
    </row>
    <row r="8" spans="1:7" x14ac:dyDescent="0.2">
      <c r="A8" t="s">
        <v>3</v>
      </c>
      <c r="C8" s="44">
        <v>2.6011000000000002</v>
      </c>
      <c r="D8" s="30" t="s">
        <v>46</v>
      </c>
    </row>
    <row r="9" spans="1:7" x14ac:dyDescent="0.2">
      <c r="A9" s="9" t="s">
        <v>28</v>
      </c>
      <c r="B9" s="10"/>
      <c r="C9" s="11">
        <v>-9.5</v>
      </c>
      <c r="D9" s="10" t="s">
        <v>29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-2.0972601036724214E-3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9.8737881890583001E-6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35</v>
      </c>
      <c r="E13" s="11">
        <v>1</v>
      </c>
    </row>
    <row r="14" spans="1:7" x14ac:dyDescent="0.2">
      <c r="A14" s="10"/>
      <c r="B14" s="10"/>
      <c r="C14" s="10"/>
      <c r="D14" s="14" t="s">
        <v>30</v>
      </c>
      <c r="E14" s="15">
        <f ca="1">NOW()+15018.5+$C$9/24</f>
        <v>60325.772524074069</v>
      </c>
    </row>
    <row r="15" spans="1:7" x14ac:dyDescent="0.2">
      <c r="A15" s="12" t="s">
        <v>17</v>
      </c>
      <c r="B15" s="10"/>
      <c r="C15" s="13">
        <f ca="1">(C7+C11)+(C8+C12)*INT(MAX(F21:F3533))</f>
        <v>58514.927227122593</v>
      </c>
      <c r="D15" s="14" t="s">
        <v>36</v>
      </c>
      <c r="E15" s="15">
        <f ca="1">ROUND(2*(E14-$C$7)/$C$8,0)/2+E13</f>
        <v>8427</v>
      </c>
    </row>
    <row r="16" spans="1:7" x14ac:dyDescent="0.2">
      <c r="A16" s="16" t="s">
        <v>4</v>
      </c>
      <c r="B16" s="10"/>
      <c r="C16" s="17">
        <f ca="1">+C8+C12</f>
        <v>2.601109873788189</v>
      </c>
      <c r="D16" s="14" t="s">
        <v>37</v>
      </c>
      <c r="E16" s="24">
        <f ca="1">ROUND(2*(E14-$C$15)/$C$16,0)/2+E13</f>
        <v>697</v>
      </c>
    </row>
    <row r="17" spans="1:22" ht="13.5" thickBot="1" x14ac:dyDescent="0.25">
      <c r="A17" s="14" t="s">
        <v>27</v>
      </c>
      <c r="B17" s="10"/>
      <c r="C17" s="10">
        <f>COUNT(C21:C2191)</f>
        <v>9</v>
      </c>
      <c r="D17" s="14" t="s">
        <v>31</v>
      </c>
      <c r="E17" s="18">
        <f ca="1">+$C$15+$C$16*E16-15018.5-$C$9/24</f>
        <v>45309.796642486297</v>
      </c>
    </row>
    <row r="18" spans="1:22" ht="14.25" thickTop="1" thickBot="1" x14ac:dyDescent="0.25">
      <c r="A18" s="16" t="s">
        <v>5</v>
      </c>
      <c r="B18" s="10"/>
      <c r="C18" s="19">
        <f ca="1">+C15</f>
        <v>58514.927227122593</v>
      </c>
      <c r="D18" s="20">
        <f ca="1">+C16</f>
        <v>2.601109873788189</v>
      </c>
      <c r="E18" s="21" t="s">
        <v>32</v>
      </c>
    </row>
    <row r="19" spans="1:22" ht="13.5" thickTop="1" x14ac:dyDescent="0.2">
      <c r="A19" s="25" t="s">
        <v>33</v>
      </c>
      <c r="E19" s="26">
        <v>21</v>
      </c>
      <c r="S19">
        <f ca="1">SQRT(SUM(S21:S50)/(COUNT(S21:S50)-1))</f>
        <v>2.8362680254420253E-2</v>
      </c>
    </row>
    <row r="20" spans="1:22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49</v>
      </c>
      <c r="J20" s="7" t="s">
        <v>53</v>
      </c>
      <c r="K20" s="7" t="s">
        <v>54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34</v>
      </c>
    </row>
    <row r="21" spans="1:22" ht="12" customHeight="1" x14ac:dyDescent="0.2">
      <c r="A21" t="str">
        <f>D7</f>
        <v>Malkov</v>
      </c>
      <c r="C21" s="8">
        <f>C$7</f>
        <v>38408.35</v>
      </c>
      <c r="D21" s="8" t="s">
        <v>13</v>
      </c>
      <c r="E21">
        <f t="shared" ref="E21:E29" si="0">+(C21-C$7)/C$8</f>
        <v>0</v>
      </c>
      <c r="F21">
        <f t="shared" ref="F21:F29" si="1">ROUND(2*E21,0)/2</f>
        <v>0</v>
      </c>
      <c r="G21">
        <f t="shared" ref="G21:G29" si="2">+C21-(C$7+F21*C$8)</f>
        <v>0</v>
      </c>
      <c r="H21">
        <f>+G21</f>
        <v>0</v>
      </c>
      <c r="O21">
        <f t="shared" ref="O21:O29" ca="1" si="3">+C$11+C$12*$F21</f>
        <v>-2.0972601036724214E-3</v>
      </c>
      <c r="Q21" s="2">
        <f t="shared" ref="Q21:Q29" si="4">+C21-15018.5</f>
        <v>23389.85</v>
      </c>
      <c r="S21">
        <f ca="1">+(O21-G21)^2</f>
        <v>4.3984999424560556E-6</v>
      </c>
    </row>
    <row r="22" spans="1:22" ht="12" customHeight="1" x14ac:dyDescent="0.2">
      <c r="A22" s="33" t="s">
        <v>47</v>
      </c>
      <c r="B22" s="34" t="s">
        <v>48</v>
      </c>
      <c r="C22" s="35">
        <v>56290.95</v>
      </c>
      <c r="D22" s="35">
        <v>1.5E-3</v>
      </c>
      <c r="E22">
        <f t="shared" si="0"/>
        <v>6875.0144169774312</v>
      </c>
      <c r="F22">
        <f t="shared" si="1"/>
        <v>6875</v>
      </c>
      <c r="G22">
        <f t="shared" si="2"/>
        <v>3.7499999998544808E-2</v>
      </c>
      <c r="I22">
        <f>+G22</f>
        <v>3.7499999998544808E-2</v>
      </c>
      <c r="O22">
        <f t="shared" ca="1" si="3"/>
        <v>6.578503369610339E-2</v>
      </c>
      <c r="Q22" s="2">
        <f t="shared" si="4"/>
        <v>41272.449999999997</v>
      </c>
      <c r="S22">
        <f ca="1">+(O22-G22)^2</f>
        <v>8.0004313127202446E-4</v>
      </c>
    </row>
    <row r="23" spans="1:22" ht="12" customHeight="1" x14ac:dyDescent="0.25">
      <c r="A23" s="38" t="s">
        <v>51</v>
      </c>
      <c r="B23" s="39" t="s">
        <v>48</v>
      </c>
      <c r="C23" s="40">
        <v>58326.372729999945</v>
      </c>
      <c r="D23" s="41">
        <v>1.271E-3</v>
      </c>
      <c r="E23">
        <f t="shared" si="0"/>
        <v>7657.5382453577122</v>
      </c>
      <c r="F23">
        <f t="shared" si="1"/>
        <v>7657.5</v>
      </c>
      <c r="G23">
        <f t="shared" si="2"/>
        <v>9.9479999946197495E-2</v>
      </c>
      <c r="J23">
        <f t="shared" ref="J23:J28" si="5">+G23</f>
        <v>9.9479999946197495E-2</v>
      </c>
      <c r="O23">
        <f t="shared" ca="1" si="3"/>
        <v>7.3511272954041515E-2</v>
      </c>
      <c r="Q23" s="2">
        <f t="shared" si="4"/>
        <v>43307.872729999945</v>
      </c>
      <c r="V23" s="45" t="s">
        <v>55</v>
      </c>
    </row>
    <row r="24" spans="1:22" ht="12" customHeight="1" x14ac:dyDescent="0.25">
      <c r="A24" s="38" t="s">
        <v>51</v>
      </c>
      <c r="B24" s="39" t="s">
        <v>52</v>
      </c>
      <c r="C24" s="40">
        <v>58327.671982999891</v>
      </c>
      <c r="D24" s="41">
        <v>3.637E-3</v>
      </c>
      <c r="E24">
        <f t="shared" si="0"/>
        <v>7658.0377467224989</v>
      </c>
      <c r="F24">
        <f t="shared" si="1"/>
        <v>7658</v>
      </c>
      <c r="G24">
        <f t="shared" si="2"/>
        <v>9.8182999892742373E-2</v>
      </c>
      <c r="J24">
        <f t="shared" si="5"/>
        <v>9.8182999892742373E-2</v>
      </c>
      <c r="O24">
        <f t="shared" ca="1" si="3"/>
        <v>7.3516209848136047E-2</v>
      </c>
      <c r="Q24" s="2">
        <f t="shared" si="4"/>
        <v>43309.171982999891</v>
      </c>
      <c r="V24" s="45" t="s">
        <v>55</v>
      </c>
    </row>
    <row r="25" spans="1:22" ht="12" customHeight="1" x14ac:dyDescent="0.25">
      <c r="A25" s="38" t="s">
        <v>51</v>
      </c>
      <c r="B25" s="39" t="s">
        <v>48</v>
      </c>
      <c r="C25" s="40">
        <v>58336.770829000045</v>
      </c>
      <c r="D25" s="41">
        <v>1.707E-3</v>
      </c>
      <c r="E25">
        <f t="shared" si="0"/>
        <v>7661.5358229210888</v>
      </c>
      <c r="F25">
        <f t="shared" si="1"/>
        <v>7661.5</v>
      </c>
      <c r="G25">
        <f t="shared" si="2"/>
        <v>9.3179000046802685E-2</v>
      </c>
      <c r="J25">
        <f t="shared" si="5"/>
        <v>9.3179000046802685E-2</v>
      </c>
      <c r="O25">
        <f t="shared" ca="1" si="3"/>
        <v>7.355076810679774E-2</v>
      </c>
      <c r="Q25" s="2">
        <f t="shared" si="4"/>
        <v>43318.270829000045</v>
      </c>
      <c r="V25" s="45" t="s">
        <v>55</v>
      </c>
    </row>
    <row r="26" spans="1:22" ht="12" customHeight="1" x14ac:dyDescent="0.25">
      <c r="A26" s="38" t="s">
        <v>51</v>
      </c>
      <c r="B26" s="39" t="s">
        <v>52</v>
      </c>
      <c r="C26" s="40">
        <v>58338.072238999885</v>
      </c>
      <c r="D26" s="41">
        <v>3.7490000000000002E-3</v>
      </c>
      <c r="E26">
        <f t="shared" si="0"/>
        <v>7662.0361535503762</v>
      </c>
      <c r="F26">
        <f t="shared" si="1"/>
        <v>7662</v>
      </c>
      <c r="G26">
        <f t="shared" si="2"/>
        <v>9.4038999886834063E-2</v>
      </c>
      <c r="J26">
        <f t="shared" si="5"/>
        <v>9.4038999886834063E-2</v>
      </c>
      <c r="O26">
        <f t="shared" ca="1" si="3"/>
        <v>7.3555705000892271E-2</v>
      </c>
      <c r="Q26" s="2">
        <f t="shared" si="4"/>
        <v>43319.572238999885</v>
      </c>
      <c r="V26" s="45" t="s">
        <v>55</v>
      </c>
    </row>
    <row r="27" spans="1:22" ht="12" customHeight="1" x14ac:dyDescent="0.25">
      <c r="A27" s="38" t="s">
        <v>51</v>
      </c>
      <c r="B27" s="39" t="s">
        <v>48</v>
      </c>
      <c r="C27" s="40">
        <v>58349.768654000014</v>
      </c>
      <c r="D27" s="41">
        <v>1.353E-3</v>
      </c>
      <c r="E27">
        <f t="shared" si="0"/>
        <v>7666.5328722463628</v>
      </c>
      <c r="F27">
        <f t="shared" si="1"/>
        <v>7666.5</v>
      </c>
      <c r="G27">
        <f t="shared" si="2"/>
        <v>8.5504000016953796E-2</v>
      </c>
      <c r="J27">
        <f t="shared" si="5"/>
        <v>8.5504000016953796E-2</v>
      </c>
      <c r="O27">
        <f t="shared" ca="1" si="3"/>
        <v>7.3600137047743042E-2</v>
      </c>
      <c r="Q27" s="2">
        <f t="shared" si="4"/>
        <v>43331.268654000014</v>
      </c>
      <c r="V27" s="45" t="s">
        <v>55</v>
      </c>
    </row>
    <row r="28" spans="1:22" ht="12" customHeight="1" x14ac:dyDescent="0.25">
      <c r="A28" s="38" t="s">
        <v>51</v>
      </c>
      <c r="B28" s="39" t="s">
        <v>52</v>
      </c>
      <c r="C28" s="40">
        <v>58351.069614000153</v>
      </c>
      <c r="D28" s="41">
        <v>3.7850000000000002E-3</v>
      </c>
      <c r="E28">
        <f t="shared" si="0"/>
        <v>7667.0330298720364</v>
      </c>
      <c r="F28">
        <f t="shared" si="1"/>
        <v>7667</v>
      </c>
      <c r="G28">
        <f t="shared" si="2"/>
        <v>8.5914000155753456E-2</v>
      </c>
      <c r="J28">
        <f t="shared" si="5"/>
        <v>8.5914000155753456E-2</v>
      </c>
      <c r="O28">
        <f t="shared" ca="1" si="3"/>
        <v>7.3605073941837559E-2</v>
      </c>
      <c r="Q28" s="2">
        <f t="shared" si="4"/>
        <v>43332.569614000153</v>
      </c>
      <c r="V28" s="45" t="s">
        <v>55</v>
      </c>
    </row>
    <row r="29" spans="1:22" ht="12" customHeight="1" x14ac:dyDescent="0.2">
      <c r="A29" s="36" t="s">
        <v>50</v>
      </c>
      <c r="B29" s="37" t="s">
        <v>48</v>
      </c>
      <c r="C29" s="42">
        <v>58516.139010000043</v>
      </c>
      <c r="D29" s="43">
        <v>1.5E-3</v>
      </c>
      <c r="E29">
        <f t="shared" si="0"/>
        <v>7730.4944100573002</v>
      </c>
      <c r="F29">
        <f t="shared" si="1"/>
        <v>7730.5</v>
      </c>
      <c r="G29">
        <f t="shared" si="2"/>
        <v>-1.4539999960106798E-2</v>
      </c>
      <c r="K29">
        <f>+G29</f>
        <v>-1.4539999960106798E-2</v>
      </c>
      <c r="O29">
        <f t="shared" ca="1" si="3"/>
        <v>7.4232059491842764E-2</v>
      </c>
      <c r="Q29" s="2">
        <f t="shared" si="4"/>
        <v>43497.639010000043</v>
      </c>
    </row>
    <row r="30" spans="1:22" ht="12" customHeight="1" x14ac:dyDescent="0.2">
      <c r="C30" s="8"/>
      <c r="D30" s="8"/>
      <c r="Q30" s="2"/>
    </row>
    <row r="31" spans="1:22" ht="12" customHeight="1" x14ac:dyDescent="0.2">
      <c r="C31" s="8"/>
      <c r="D31" s="8"/>
      <c r="Q31" s="2"/>
    </row>
    <row r="32" spans="1:22" ht="12" customHeight="1" x14ac:dyDescent="0.2">
      <c r="C32" s="8"/>
      <c r="D32" s="8"/>
      <c r="Q32" s="2"/>
    </row>
    <row r="33" spans="3:17" ht="12" customHeight="1" x14ac:dyDescent="0.2">
      <c r="C33" s="8"/>
      <c r="D33" s="8"/>
      <c r="Q33" s="2"/>
    </row>
    <row r="34" spans="3:17" ht="12" customHeight="1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S29">
    <sortCondition ref="C21:C29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2024-01-16T05:32:26Z</dcterms:modified>
</cp:coreProperties>
</file>