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90E91FA-AF02-4F6C-9A82-C61BCB71EA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U22" i="1" l="1"/>
  <c r="U23" i="1"/>
  <c r="U24" i="1"/>
  <c r="U25" i="1"/>
  <c r="U26" i="1"/>
  <c r="U27" i="1"/>
  <c r="U28" i="1"/>
  <c r="U29" i="1"/>
  <c r="U30" i="1"/>
  <c r="U31" i="1"/>
  <c r="U32" i="1"/>
  <c r="U21" i="1"/>
  <c r="T22" i="1"/>
  <c r="T23" i="1"/>
  <c r="T24" i="1"/>
  <c r="T25" i="1"/>
  <c r="T26" i="1"/>
  <c r="T27" i="1"/>
  <c r="T28" i="1"/>
  <c r="T29" i="1"/>
  <c r="T31" i="1"/>
  <c r="T32" i="1"/>
  <c r="T21" i="1"/>
  <c r="E27" i="1"/>
  <c r="F27" i="1" s="1"/>
  <c r="G27" i="1" s="1"/>
  <c r="I27" i="1" s="1"/>
  <c r="Q27" i="1"/>
  <c r="E28" i="1"/>
  <c r="F28" i="1"/>
  <c r="G28" i="1"/>
  <c r="I28" i="1" s="1"/>
  <c r="Q28" i="1"/>
  <c r="E29" i="1"/>
  <c r="F29" i="1" s="1"/>
  <c r="G29" i="1" s="1"/>
  <c r="I29" i="1" s="1"/>
  <c r="Q29" i="1"/>
  <c r="E30" i="1"/>
  <c r="F30" i="1"/>
  <c r="G30" i="1" s="1"/>
  <c r="I30" i="1" s="1"/>
  <c r="Q30" i="1"/>
  <c r="E31" i="1"/>
  <c r="F31" i="1" s="1"/>
  <c r="G31" i="1" s="1"/>
  <c r="I31" i="1" s="1"/>
  <c r="Q31" i="1"/>
  <c r="E32" i="1"/>
  <c r="F32" i="1"/>
  <c r="G32" i="1"/>
  <c r="I32" i="1" s="1"/>
  <c r="Q32" i="1"/>
  <c r="E24" i="1"/>
  <c r="F24" i="1"/>
  <c r="F11" i="1"/>
  <c r="Q22" i="1"/>
  <c r="Q23" i="1"/>
  <c r="Q24" i="1"/>
  <c r="Q25" i="1"/>
  <c r="Q26" i="1"/>
  <c r="C21" i="1"/>
  <c r="A21" i="1"/>
  <c r="R22" i="1"/>
  <c r="G11" i="1"/>
  <c r="C7" i="1"/>
  <c r="E22" i="1"/>
  <c r="F22" i="1"/>
  <c r="C8" i="1"/>
  <c r="E21" i="1"/>
  <c r="F21" i="1"/>
  <c r="E15" i="1"/>
  <c r="C17" i="1"/>
  <c r="Q21" i="1"/>
  <c r="E26" i="1"/>
  <c r="F26" i="1"/>
  <c r="G26" i="1"/>
  <c r="J26" i="1"/>
  <c r="E23" i="1"/>
  <c r="F23" i="1"/>
  <c r="G23" i="1"/>
  <c r="J23" i="1"/>
  <c r="E25" i="1"/>
  <c r="F25" i="1"/>
  <c r="G25" i="1"/>
  <c r="J25" i="1"/>
  <c r="G22" i="1"/>
  <c r="J22" i="1"/>
  <c r="G21" i="1"/>
  <c r="G24" i="1"/>
  <c r="J24" i="1"/>
  <c r="H21" i="1"/>
  <c r="C12" i="1"/>
  <c r="C16" i="1" l="1"/>
  <c r="D18" i="1" s="1"/>
  <c r="C11" i="1"/>
  <c r="O23" i="1" l="1"/>
  <c r="C15" i="1"/>
  <c r="E16" i="1" s="1"/>
  <c r="E17" i="1" s="1"/>
  <c r="O22" i="1"/>
  <c r="O25" i="1"/>
  <c r="O26" i="1"/>
  <c r="O24" i="1"/>
  <c r="O21" i="1"/>
  <c r="O30" i="1"/>
  <c r="O29" i="1"/>
  <c r="O31" i="1"/>
  <c r="O28" i="1"/>
  <c r="O32" i="1"/>
  <c r="O27" i="1"/>
  <c r="C18" i="1" l="1"/>
</calcChain>
</file>

<file path=xl/sharedStrings.xml><?xml version="1.0" encoding="utf-8"?>
<sst xmlns="http://schemas.openxmlformats.org/spreadsheetml/2006/main" count="83" uniqueCount="53">
  <si>
    <t>OEJV 0189</t>
  </si>
  <si>
    <t>I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</si>
  <si>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</si>
  <si>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</si>
  <si>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</si>
  <si>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</si>
  <si>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</si>
  <si>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</si>
  <si>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</si>
  <si>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</si>
  <si>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</si>
  <si>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</si>
  <si>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</si>
  <si>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</si>
  <si>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</si>
  <si>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</si>
  <si>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</si>
  <si>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</si>
  <si>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</si>
  <si>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</si>
  <si>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</si>
  <si>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</si>
  <si>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</si>
  <si>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</si>
  <si>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</si>
  <si>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</si>
  <si>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</si>
  <si>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</si>
  <si>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</si>
  <si>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</si>
  <si>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</si>
  <si>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</si>
  <si>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</si>
  <si>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</si>
  <si>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</si>
  <si>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</si>
  <si>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</si>
  <si>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</si>
  <si>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CZ Mic / GSC 7968-0581</t>
  </si>
  <si>
    <t>Mic_CZ.xls</t>
  </si>
  <si>
    <t>EA</t>
  </si>
  <si>
    <t>IBVS 5480 Eph.</t>
  </si>
  <si>
    <t>IBVS 5480</t>
  </si>
  <si>
    <t>Mic</t>
  </si>
  <si>
    <t>TESS/BAJ/RAA</t>
  </si>
  <si>
    <t>II</t>
  </si>
  <si>
    <t>TESS</t>
  </si>
  <si>
    <t>CCD</t>
  </si>
  <si>
    <t>BAD?</t>
  </si>
  <si>
    <t>?</t>
  </si>
  <si>
    <t>Secondary</t>
  </si>
  <si>
    <t>Primary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</si>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</sst>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3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auto="1"/>
      </bottom>
      <diagonal/>
    </border>
  </borders>
  <cellStyleXfs count="47">
    <xf numFmtId="0" fontId="0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4" borderId="5" xfId="0" applyFill="1" applyBorder="1" applyAlignment="1">
      <alignment horizontal="left" vertical="center"/>
    </xf>
    <xf numFmtId="0" fontId="28" fillId="0" borderId="0" xfId="41" applyFont="1" applyAlignment="1">
      <alignment horizontal="left"/>
    </xf>
    <xf numFmtId="0" fontId="28" fillId="0" borderId="0" xfId="41" applyFont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14" fontId="18" fillId="0" borderId="0" xfId="0" applyNumberFormat="1" applyFont="1" applyAlignment="1"/>
    <xf numFmtId="0" fontId="30" fillId="0" borderId="0" xfId="0" applyFont="1" applyAlignment="1"/>
    <xf numFmtId="165" fontId="30" fillId="0" borderId="0" xfId="0" applyNumberFormat="1" applyFont="1" applyAlignment="1">
      <alignment horizontal="center"/>
    </xf>
    <xf numFmtId="166" fontId="18" fillId="0" borderId="0" xfId="0" applyNumberFormat="1" applyFont="1" applyAlignment="1"/>
    <xf numFmtId="0" fontId="0" fillId="0" borderId="11" xfId="0" applyBorder="1" applyAlignment="1">
      <alignment horizontal="center"/>
    </xf>
    <xf numFmtId="0" fontId="0" fillId="0" borderId="11" xfId="0" applyBorder="1" applyAlignment="1"/>
    <xf numFmtId="0" fontId="31" fillId="0" borderId="11" xfId="0" applyFont="1" applyBorder="1" applyAlignment="1"/>
    <xf numFmtId="0" fontId="18" fillId="0" borderId="11" xfId="0" applyFont="1" applyBorder="1" applyAlignment="1"/>
    <xf numFmtId="0" fontId="6" fillId="0" borderId="0" xfId="0" applyFont="1" applyAlignment="1"/>
    <xf numFmtId="0" fontId="18" fillId="0" borderId="0" xfId="0" applyFont="1" applyBorder="1" applyAlignment="1"/>
    <xf numFmtId="0" fontId="0" fillId="0" borderId="0" xfId="0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CZ Mic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1.353E-3</c:v>
                  </c:pt>
                  <c:pt idx="7">
                    <c:v>1.3439999999999999E-3</c:v>
                  </c:pt>
                  <c:pt idx="8">
                    <c:v>2.1740000000000002E-3</c:v>
                  </c:pt>
                  <c:pt idx="9">
                    <c:v>9.0399999999999996E-4</c:v>
                  </c:pt>
                  <c:pt idx="10">
                    <c:v>1.611E-3</c:v>
                  </c:pt>
                  <c:pt idx="11">
                    <c:v>1.5410000000000001E-3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1.353E-3</c:v>
                  </c:pt>
                  <c:pt idx="7">
                    <c:v>1.3439999999999999E-3</c:v>
                  </c:pt>
                  <c:pt idx="8">
                    <c:v>2.1740000000000002E-3</c:v>
                  </c:pt>
                  <c:pt idx="9">
                    <c:v>9.0399999999999996E-4</c:v>
                  </c:pt>
                  <c:pt idx="10">
                    <c:v>1.611E-3</c:v>
                  </c:pt>
                  <c:pt idx="11">
                    <c:v>1.5410000000000001E-3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2720.5</c:v>
                </c:pt>
                <c:pt idx="2">
                  <c:v>2729.5</c:v>
                </c:pt>
                <c:pt idx="3">
                  <c:v>2730.5</c:v>
                </c:pt>
                <c:pt idx="4">
                  <c:v>2731</c:v>
                </c:pt>
                <c:pt idx="5">
                  <c:v>2733.5</c:v>
                </c:pt>
                <c:pt idx="6">
                  <c:v>3255</c:v>
                </c:pt>
                <c:pt idx="7">
                  <c:v>3255</c:v>
                </c:pt>
                <c:pt idx="8">
                  <c:v>3260</c:v>
                </c:pt>
                <c:pt idx="9">
                  <c:v>3260</c:v>
                </c:pt>
                <c:pt idx="10">
                  <c:v>3266</c:v>
                </c:pt>
                <c:pt idx="11">
                  <c:v>3266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6F-474B-9115-67D95E06E17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1.353E-3</c:v>
                  </c:pt>
                  <c:pt idx="7">
                    <c:v>1.3439999999999999E-3</c:v>
                  </c:pt>
                  <c:pt idx="8">
                    <c:v>2.1740000000000002E-3</c:v>
                  </c:pt>
                  <c:pt idx="9">
                    <c:v>9.0399999999999996E-4</c:v>
                  </c:pt>
                  <c:pt idx="10">
                    <c:v>1.611E-3</c:v>
                  </c:pt>
                  <c:pt idx="11">
                    <c:v>1.5410000000000001E-3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1.353E-3</c:v>
                  </c:pt>
                  <c:pt idx="7">
                    <c:v>1.3439999999999999E-3</c:v>
                  </c:pt>
                  <c:pt idx="8">
                    <c:v>2.1740000000000002E-3</c:v>
                  </c:pt>
                  <c:pt idx="9">
                    <c:v>9.0399999999999996E-4</c:v>
                  </c:pt>
                  <c:pt idx="10">
                    <c:v>1.611E-3</c:v>
                  </c:pt>
                  <c:pt idx="11">
                    <c:v>1.5410000000000001E-3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2720.5</c:v>
                </c:pt>
                <c:pt idx="2">
                  <c:v>2729.5</c:v>
                </c:pt>
                <c:pt idx="3">
                  <c:v>2730.5</c:v>
                </c:pt>
                <c:pt idx="4">
                  <c:v>2731</c:v>
                </c:pt>
                <c:pt idx="5">
                  <c:v>2733.5</c:v>
                </c:pt>
                <c:pt idx="6">
                  <c:v>3255</c:v>
                </c:pt>
                <c:pt idx="7">
                  <c:v>3255</c:v>
                </c:pt>
                <c:pt idx="8">
                  <c:v>3260</c:v>
                </c:pt>
                <c:pt idx="9">
                  <c:v>3260</c:v>
                </c:pt>
                <c:pt idx="10">
                  <c:v>3266</c:v>
                </c:pt>
                <c:pt idx="11">
                  <c:v>3266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6">
                  <c:v>-1.1094011308159679E-2</c:v>
                </c:pt>
                <c:pt idx="7">
                  <c:v>0.49540600186446682</c:v>
                </c:pt>
                <c:pt idx="8">
                  <c:v>-1.0884139621339273E-2</c:v>
                </c:pt>
                <c:pt idx="9">
                  <c:v>0.49535585294506745</c:v>
                </c:pt>
                <c:pt idx="10">
                  <c:v>-1.0371879514423199E-2</c:v>
                </c:pt>
                <c:pt idx="11">
                  <c:v>0.49454814351338428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6F-474B-9115-67D95E06E17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1.353E-3</c:v>
                  </c:pt>
                  <c:pt idx="7">
                    <c:v>1.3439999999999999E-3</c:v>
                  </c:pt>
                  <c:pt idx="8">
                    <c:v>2.1740000000000002E-3</c:v>
                  </c:pt>
                  <c:pt idx="9">
                    <c:v>9.0399999999999996E-4</c:v>
                  </c:pt>
                  <c:pt idx="10">
                    <c:v>1.611E-3</c:v>
                  </c:pt>
                  <c:pt idx="11">
                    <c:v>1.5410000000000001E-3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1.353E-3</c:v>
                  </c:pt>
                  <c:pt idx="7">
                    <c:v>1.3439999999999999E-3</c:v>
                  </c:pt>
                  <c:pt idx="8">
                    <c:v>2.1740000000000002E-3</c:v>
                  </c:pt>
                  <c:pt idx="9">
                    <c:v>9.0399999999999996E-4</c:v>
                  </c:pt>
                  <c:pt idx="10">
                    <c:v>1.611E-3</c:v>
                  </c:pt>
                  <c:pt idx="11">
                    <c:v>1.5410000000000001E-3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2720.5</c:v>
                </c:pt>
                <c:pt idx="2">
                  <c:v>2729.5</c:v>
                </c:pt>
                <c:pt idx="3">
                  <c:v>2730.5</c:v>
                </c:pt>
                <c:pt idx="4">
                  <c:v>2731</c:v>
                </c:pt>
                <c:pt idx="5">
                  <c:v>2733.5</c:v>
                </c:pt>
                <c:pt idx="6">
                  <c:v>3255</c:v>
                </c:pt>
                <c:pt idx="7">
                  <c:v>3255</c:v>
                </c:pt>
                <c:pt idx="8">
                  <c:v>3260</c:v>
                </c:pt>
                <c:pt idx="9">
                  <c:v>3260</c:v>
                </c:pt>
                <c:pt idx="10">
                  <c:v>3266</c:v>
                </c:pt>
                <c:pt idx="11">
                  <c:v>3266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-1.1783999907493126E-2</c:v>
                </c:pt>
                <c:pt idx="2">
                  <c:v>-1.2615999803529121E-2</c:v>
                </c:pt>
                <c:pt idx="3">
                  <c:v>-1.2163999999756925E-2</c:v>
                </c:pt>
                <c:pt idx="4">
                  <c:v>-1.1487999923701864E-2</c:v>
                </c:pt>
                <c:pt idx="5">
                  <c:v>-1.1608000138949137E-2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6F-474B-9115-67D95E06E17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1.353E-3</c:v>
                  </c:pt>
                  <c:pt idx="7">
                    <c:v>1.3439999999999999E-3</c:v>
                  </c:pt>
                  <c:pt idx="8">
                    <c:v>2.1740000000000002E-3</c:v>
                  </c:pt>
                  <c:pt idx="9">
                    <c:v>9.0399999999999996E-4</c:v>
                  </c:pt>
                  <c:pt idx="10">
                    <c:v>1.611E-3</c:v>
                  </c:pt>
                  <c:pt idx="11">
                    <c:v>1.5410000000000001E-3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1.353E-3</c:v>
                  </c:pt>
                  <c:pt idx="7">
                    <c:v>1.3439999999999999E-3</c:v>
                  </c:pt>
                  <c:pt idx="8">
                    <c:v>2.1740000000000002E-3</c:v>
                  </c:pt>
                  <c:pt idx="9">
                    <c:v>9.0399999999999996E-4</c:v>
                  </c:pt>
                  <c:pt idx="10">
                    <c:v>1.611E-3</c:v>
                  </c:pt>
                  <c:pt idx="11">
                    <c:v>1.5410000000000001E-3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2720.5</c:v>
                </c:pt>
                <c:pt idx="2">
                  <c:v>2729.5</c:v>
                </c:pt>
                <c:pt idx="3">
                  <c:v>2730.5</c:v>
                </c:pt>
                <c:pt idx="4">
                  <c:v>2731</c:v>
                </c:pt>
                <c:pt idx="5">
                  <c:v>2733.5</c:v>
                </c:pt>
                <c:pt idx="6">
                  <c:v>3255</c:v>
                </c:pt>
                <c:pt idx="7">
                  <c:v>3255</c:v>
                </c:pt>
                <c:pt idx="8">
                  <c:v>3260</c:v>
                </c:pt>
                <c:pt idx="9">
                  <c:v>3260</c:v>
                </c:pt>
                <c:pt idx="10">
                  <c:v>3266</c:v>
                </c:pt>
                <c:pt idx="11">
                  <c:v>3266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6F-474B-9115-67D95E06E17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1.353E-3</c:v>
                  </c:pt>
                  <c:pt idx="7">
                    <c:v>1.3439999999999999E-3</c:v>
                  </c:pt>
                  <c:pt idx="8">
                    <c:v>2.1740000000000002E-3</c:v>
                  </c:pt>
                  <c:pt idx="9">
                    <c:v>9.0399999999999996E-4</c:v>
                  </c:pt>
                  <c:pt idx="10">
                    <c:v>1.611E-3</c:v>
                  </c:pt>
                  <c:pt idx="11">
                    <c:v>1.5410000000000001E-3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1.353E-3</c:v>
                  </c:pt>
                  <c:pt idx="7">
                    <c:v>1.3439999999999999E-3</c:v>
                  </c:pt>
                  <c:pt idx="8">
                    <c:v>2.1740000000000002E-3</c:v>
                  </c:pt>
                  <c:pt idx="9">
                    <c:v>9.0399999999999996E-4</c:v>
                  </c:pt>
                  <c:pt idx="10">
                    <c:v>1.611E-3</c:v>
                  </c:pt>
                  <c:pt idx="11">
                    <c:v>1.5410000000000001E-3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2720.5</c:v>
                </c:pt>
                <c:pt idx="2">
                  <c:v>2729.5</c:v>
                </c:pt>
                <c:pt idx="3">
                  <c:v>2730.5</c:v>
                </c:pt>
                <c:pt idx="4">
                  <c:v>2731</c:v>
                </c:pt>
                <c:pt idx="5">
                  <c:v>2733.5</c:v>
                </c:pt>
                <c:pt idx="6">
                  <c:v>3255</c:v>
                </c:pt>
                <c:pt idx="7">
                  <c:v>3255</c:v>
                </c:pt>
                <c:pt idx="8">
                  <c:v>3260</c:v>
                </c:pt>
                <c:pt idx="9">
                  <c:v>3260</c:v>
                </c:pt>
                <c:pt idx="10">
                  <c:v>3266</c:v>
                </c:pt>
                <c:pt idx="11">
                  <c:v>3266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6F-474B-9115-67D95E06E1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1.353E-3</c:v>
                  </c:pt>
                  <c:pt idx="7">
                    <c:v>1.3439999999999999E-3</c:v>
                  </c:pt>
                  <c:pt idx="8">
                    <c:v>2.1740000000000002E-3</c:v>
                  </c:pt>
                  <c:pt idx="9">
                    <c:v>9.0399999999999996E-4</c:v>
                  </c:pt>
                  <c:pt idx="10">
                    <c:v>1.611E-3</c:v>
                  </c:pt>
                  <c:pt idx="11">
                    <c:v>1.5410000000000001E-3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1.353E-3</c:v>
                  </c:pt>
                  <c:pt idx="7">
                    <c:v>1.3439999999999999E-3</c:v>
                  </c:pt>
                  <c:pt idx="8">
                    <c:v>2.1740000000000002E-3</c:v>
                  </c:pt>
                  <c:pt idx="9">
                    <c:v>9.0399999999999996E-4</c:v>
                  </c:pt>
                  <c:pt idx="10">
                    <c:v>1.611E-3</c:v>
                  </c:pt>
                  <c:pt idx="11">
                    <c:v>1.5410000000000001E-3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2720.5</c:v>
                </c:pt>
                <c:pt idx="2">
                  <c:v>2729.5</c:v>
                </c:pt>
                <c:pt idx="3">
                  <c:v>2730.5</c:v>
                </c:pt>
                <c:pt idx="4">
                  <c:v>2731</c:v>
                </c:pt>
                <c:pt idx="5">
                  <c:v>2733.5</c:v>
                </c:pt>
                <c:pt idx="6">
                  <c:v>3255</c:v>
                </c:pt>
                <c:pt idx="7">
                  <c:v>3255</c:v>
                </c:pt>
                <c:pt idx="8">
                  <c:v>3260</c:v>
                </c:pt>
                <c:pt idx="9">
                  <c:v>3260</c:v>
                </c:pt>
                <c:pt idx="10">
                  <c:v>3266</c:v>
                </c:pt>
                <c:pt idx="11">
                  <c:v>3266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6F-474B-9115-67D95E06E1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1.353E-3</c:v>
                  </c:pt>
                  <c:pt idx="7">
                    <c:v>1.3439999999999999E-3</c:v>
                  </c:pt>
                  <c:pt idx="8">
                    <c:v>2.1740000000000002E-3</c:v>
                  </c:pt>
                  <c:pt idx="9">
                    <c:v>9.0399999999999996E-4</c:v>
                  </c:pt>
                  <c:pt idx="10">
                    <c:v>1.611E-3</c:v>
                  </c:pt>
                  <c:pt idx="11">
                    <c:v>1.5410000000000001E-3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1.353E-3</c:v>
                  </c:pt>
                  <c:pt idx="7">
                    <c:v>1.3439999999999999E-3</c:v>
                  </c:pt>
                  <c:pt idx="8">
                    <c:v>2.1740000000000002E-3</c:v>
                  </c:pt>
                  <c:pt idx="9">
                    <c:v>9.0399999999999996E-4</c:v>
                  </c:pt>
                  <c:pt idx="10">
                    <c:v>1.611E-3</c:v>
                  </c:pt>
                  <c:pt idx="11">
                    <c:v>1.5410000000000001E-3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2720.5</c:v>
                </c:pt>
                <c:pt idx="2">
                  <c:v>2729.5</c:v>
                </c:pt>
                <c:pt idx="3">
                  <c:v>2730.5</c:v>
                </c:pt>
                <c:pt idx="4">
                  <c:v>2731</c:v>
                </c:pt>
                <c:pt idx="5">
                  <c:v>2733.5</c:v>
                </c:pt>
                <c:pt idx="6">
                  <c:v>3255</c:v>
                </c:pt>
                <c:pt idx="7">
                  <c:v>3255</c:v>
                </c:pt>
                <c:pt idx="8">
                  <c:v>3260</c:v>
                </c:pt>
                <c:pt idx="9">
                  <c:v>3260</c:v>
                </c:pt>
                <c:pt idx="10">
                  <c:v>3266</c:v>
                </c:pt>
                <c:pt idx="11">
                  <c:v>3266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6F-474B-9115-67D95E06E1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2720.5</c:v>
                </c:pt>
                <c:pt idx="2">
                  <c:v>2729.5</c:v>
                </c:pt>
                <c:pt idx="3">
                  <c:v>2730.5</c:v>
                </c:pt>
                <c:pt idx="4">
                  <c:v>2731</c:v>
                </c:pt>
                <c:pt idx="5">
                  <c:v>2733.5</c:v>
                </c:pt>
                <c:pt idx="6">
                  <c:v>3255</c:v>
                </c:pt>
                <c:pt idx="7">
                  <c:v>3255</c:v>
                </c:pt>
                <c:pt idx="8">
                  <c:v>3260</c:v>
                </c:pt>
                <c:pt idx="9">
                  <c:v>3260</c:v>
                </c:pt>
                <c:pt idx="10">
                  <c:v>3266</c:v>
                </c:pt>
                <c:pt idx="11">
                  <c:v>3266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-0.10187244328570579</c:v>
                </c:pt>
                <c:pt idx="1">
                  <c:v>0.11242575729659142</c:v>
                </c:pt>
                <c:pt idx="2">
                  <c:v>0.11313470190428877</c:v>
                </c:pt>
                <c:pt idx="3">
                  <c:v>0.11321347352736626</c:v>
                </c:pt>
                <c:pt idx="4">
                  <c:v>0.11325285933890501</c:v>
                </c:pt>
                <c:pt idx="5">
                  <c:v>0.11344978839659874</c:v>
                </c:pt>
                <c:pt idx="6">
                  <c:v>0.15452918983150704</c:v>
                </c:pt>
                <c:pt idx="7">
                  <c:v>0.15452918983150704</c:v>
                </c:pt>
                <c:pt idx="8">
                  <c:v>0.15492304794689443</c:v>
                </c:pt>
                <c:pt idx="9">
                  <c:v>0.15492304794689443</c:v>
                </c:pt>
                <c:pt idx="10">
                  <c:v>0.15539567768535933</c:v>
                </c:pt>
                <c:pt idx="11">
                  <c:v>0.15539567768535933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6F-474B-9115-67D95E06E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679776"/>
        <c:axId val="1"/>
      </c:scatterChart>
      <c:valAx>
        <c:axId val="845679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679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0</xdr:rowOff>
    </xdr:from>
    <xdr:to>
      <xdr:col>18</xdr:col>
      <xdr:colOff>590549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F1A0FC1-6073-65A1-BFE2-DEE71F48C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4.28515625" customWidth="1"/>
  </cols>
  <sheetData>
    <row r="1" spans="1:21" ht="20.25" x14ac:dyDescent="0.3">
      <c r="A1" s="1" t="s">
        <v>38</v>
      </c>
      <c r="E1" s="29"/>
      <c r="F1" s="29" t="s">
        <v>39</v>
      </c>
      <c r="G1" s="30" t="s">
        <v>40</v>
      </c>
      <c r="H1" s="29" t="s">
        <v>41</v>
      </c>
      <c r="I1" s="31">
        <v>52465.695999999996</v>
      </c>
      <c r="J1" s="31">
        <v>2.0188480000000002</v>
      </c>
      <c r="K1" s="29" t="s">
        <v>42</v>
      </c>
      <c r="L1" s="29" t="s">
        <v>43</v>
      </c>
      <c r="T1" s="45"/>
      <c r="U1" s="46"/>
    </row>
    <row r="2" spans="1:21" x14ac:dyDescent="0.2">
      <c r="A2" t="s">
        <v>24</v>
      </c>
      <c r="B2" t="s">
        <v>40</v>
      </c>
      <c r="D2" s="8" t="s">
        <v>43</v>
      </c>
      <c r="E2" t="s">
        <v>39</v>
      </c>
      <c r="T2" s="45"/>
      <c r="U2" s="46"/>
    </row>
    <row r="3" spans="1:21" ht="13.5" thickBot="1" x14ac:dyDescent="0.25">
      <c r="T3" s="46"/>
      <c r="U3" s="46"/>
    </row>
    <row r="4" spans="1:21" ht="14.25" thickTop="1" thickBot="1" x14ac:dyDescent="0.25">
      <c r="A4" s="28" t="s">
        <v>41</v>
      </c>
      <c r="C4" s="6">
        <v>52465.695999999996</v>
      </c>
      <c r="D4" s="7">
        <v>2.0188480000000002</v>
      </c>
      <c r="T4" s="46"/>
      <c r="U4" s="46"/>
    </row>
    <row r="5" spans="1:21" x14ac:dyDescent="0.2">
      <c r="T5" s="46"/>
      <c r="U5" s="46"/>
    </row>
    <row r="6" spans="1:21" x14ac:dyDescent="0.2">
      <c r="A6" s="3" t="s">
        <v>2</v>
      </c>
      <c r="T6" s="46"/>
      <c r="U6" s="46"/>
    </row>
    <row r="7" spans="1:21" x14ac:dyDescent="0.2">
      <c r="A7" t="s">
        <v>3</v>
      </c>
      <c r="C7">
        <f>+C4</f>
        <v>52465.695999999996</v>
      </c>
      <c r="T7" s="46"/>
      <c r="U7" s="46"/>
    </row>
    <row r="8" spans="1:21" x14ac:dyDescent="0.2">
      <c r="A8" t="s">
        <v>4</v>
      </c>
      <c r="C8">
        <f>+D4</f>
        <v>2.0188480000000002</v>
      </c>
      <c r="T8" s="46"/>
      <c r="U8" s="46"/>
    </row>
    <row r="9" spans="1:21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21" ht="13.5" thickBot="1" x14ac:dyDescent="0.25">
      <c r="A10" s="10"/>
      <c r="B10" s="10"/>
      <c r="C10" s="2" t="s">
        <v>20</v>
      </c>
      <c r="D10" s="2" t="s">
        <v>21</v>
      </c>
      <c r="E10" s="10"/>
    </row>
    <row r="11" spans="1:21" x14ac:dyDescent="0.2">
      <c r="A11" s="10" t="s">
        <v>16</v>
      </c>
      <c r="B11" s="10"/>
      <c r="C11" s="23">
        <f ca="1">INTERCEPT(INDIRECT($G$11):G992,INDIRECT($F$11):F992)</f>
        <v>-0.10187244328570579</v>
      </c>
      <c r="D11" s="12"/>
      <c r="E11" s="10"/>
      <c r="F11" s="24" t="str">
        <f>"F"&amp;E19</f>
        <v>F21</v>
      </c>
      <c r="G11" s="25" t="str">
        <f>"G"&amp;E19</f>
        <v>G21</v>
      </c>
    </row>
    <row r="12" spans="1:21" x14ac:dyDescent="0.2">
      <c r="A12" s="10" t="s">
        <v>17</v>
      </c>
      <c r="B12" s="10"/>
      <c r="C12" s="23">
        <f ca="1">SLOPE(INDIRECT($G$11):G992,INDIRECT($F$11):F992)</f>
        <v>7.877162307748473E-5</v>
      </c>
      <c r="D12" s="12"/>
      <c r="E12" s="10"/>
    </row>
    <row r="13" spans="1:21" x14ac:dyDescent="0.2">
      <c r="A13" s="10" t="s">
        <v>19</v>
      </c>
      <c r="B13" s="10"/>
      <c r="C13" s="12" t="s">
        <v>14</v>
      </c>
      <c r="D13" s="12"/>
      <c r="E13" s="10"/>
    </row>
    <row r="14" spans="1:21" x14ac:dyDescent="0.2">
      <c r="A14" s="10"/>
      <c r="B14" s="10"/>
      <c r="C14" s="10"/>
      <c r="D14" s="10"/>
      <c r="E14" s="10"/>
    </row>
    <row r="15" spans="1:21" x14ac:dyDescent="0.2">
      <c r="A15" s="13" t="s">
        <v>18</v>
      </c>
      <c r="B15" s="10"/>
      <c r="C15" s="14">
        <f ca="1">(C7+C11)+(C8+C12)*INT(MAX(F21:F3533))</f>
        <v>59059.408963677684</v>
      </c>
      <c r="D15" s="15" t="s">
        <v>33</v>
      </c>
      <c r="E15" s="16">
        <f ca="1">TODAY()+15018.5-B9/24</f>
        <v>60325.5</v>
      </c>
    </row>
    <row r="16" spans="1:21" x14ac:dyDescent="0.2">
      <c r="A16" s="17" t="s">
        <v>5</v>
      </c>
      <c r="B16" s="10"/>
      <c r="C16" s="18">
        <f ca="1">+C8+C12</f>
        <v>2.0189267716230779</v>
      </c>
      <c r="D16" s="15" t="s">
        <v>34</v>
      </c>
      <c r="E16" s="16">
        <f ca="1">ROUND(2*(E15-C15)/C16,0)/2+1</f>
        <v>628</v>
      </c>
    </row>
    <row r="17" spans="1:24" ht="13.5" thickBot="1" x14ac:dyDescent="0.25">
      <c r="A17" s="15" t="s">
        <v>30</v>
      </c>
      <c r="B17" s="10"/>
      <c r="C17" s="10">
        <f>COUNT(C21:C2191)</f>
        <v>12</v>
      </c>
      <c r="D17" s="15" t="s">
        <v>35</v>
      </c>
      <c r="E17" s="19">
        <f ca="1">+C15+C16*E16-15018.5-C9/24</f>
        <v>45309.190809590313</v>
      </c>
    </row>
    <row r="18" spans="1:24" ht="14.25" thickTop="1" thickBot="1" x14ac:dyDescent="0.25">
      <c r="A18" s="17" t="s">
        <v>6</v>
      </c>
      <c r="B18" s="10"/>
      <c r="C18" s="20">
        <f ca="1">+C15</f>
        <v>59059.408963677684</v>
      </c>
      <c r="D18" s="21">
        <f ca="1">+C16</f>
        <v>2.0189267716230779</v>
      </c>
      <c r="E18" s="22" t="s">
        <v>36</v>
      </c>
    </row>
    <row r="19" spans="1:24" ht="13.5" thickTop="1" x14ac:dyDescent="0.2">
      <c r="A19" s="26" t="s">
        <v>37</v>
      </c>
      <c r="E19" s="27">
        <v>21</v>
      </c>
    </row>
    <row r="20" spans="1:24" ht="13.5" thickBot="1" x14ac:dyDescent="0.25">
      <c r="A20" s="2" t="s">
        <v>7</v>
      </c>
      <c r="B20" s="2" t="s">
        <v>8</v>
      </c>
      <c r="C20" s="2" t="s">
        <v>9</v>
      </c>
      <c r="D20" s="2" t="s">
        <v>13</v>
      </c>
      <c r="E20" s="2" t="s">
        <v>10</v>
      </c>
      <c r="F20" s="2" t="s">
        <v>11</v>
      </c>
      <c r="G20" s="2" t="s">
        <v>12</v>
      </c>
      <c r="H20" s="5" t="s">
        <v>29</v>
      </c>
      <c r="I20" s="5" t="s">
        <v>46</v>
      </c>
      <c r="J20" s="5" t="s">
        <v>47</v>
      </c>
      <c r="K20" s="5" t="s">
        <v>25</v>
      </c>
      <c r="L20" s="5" t="s">
        <v>26</v>
      </c>
      <c r="M20" s="5" t="s">
        <v>27</v>
      </c>
      <c r="N20" s="5" t="s">
        <v>28</v>
      </c>
      <c r="O20" s="5" t="s">
        <v>23</v>
      </c>
      <c r="P20" s="4" t="s">
        <v>22</v>
      </c>
      <c r="Q20" s="40" t="s">
        <v>15</v>
      </c>
      <c r="R20" s="41"/>
      <c r="S20" s="42" t="s">
        <v>48</v>
      </c>
      <c r="T20" s="43" t="s">
        <v>51</v>
      </c>
      <c r="U20" s="43" t="s">
        <v>50</v>
      </c>
      <c r="V20" s="41"/>
    </row>
    <row r="21" spans="1:24" s="34" customFormat="1" ht="12" customHeight="1" x14ac:dyDescent="0.2">
      <c r="A21" s="34" t="str">
        <f>$K$1</f>
        <v>IBVS 5480</v>
      </c>
      <c r="C21" s="35">
        <f>+$C$4</f>
        <v>52465.695999999996</v>
      </c>
      <c r="D21" s="35" t="s">
        <v>14</v>
      </c>
      <c r="E21" s="34">
        <f t="shared" ref="E21:E26" si="0">+(C21-C$7)/C$8</f>
        <v>0</v>
      </c>
      <c r="F21" s="34">
        <f t="shared" ref="F21:F26" si="1">ROUND(2*E21,0)/2</f>
        <v>0</v>
      </c>
      <c r="G21" s="34">
        <f t="shared" ref="G21:G26" si="2">+C21-(C$7+F21*C$8)</f>
        <v>0</v>
      </c>
      <c r="H21" s="34">
        <f t="shared" ref="H21" si="3">+G21</f>
        <v>0</v>
      </c>
      <c r="O21" s="34">
        <f t="shared" ref="O21:O26" ca="1" si="4">+C$11+C$12*$F21</f>
        <v>-0.10187244328570579</v>
      </c>
      <c r="Q21" s="36">
        <f t="shared" ref="Q21:Q26" si="5">+C21-15018.5</f>
        <v>37447.195999999996</v>
      </c>
      <c r="T21" s="34" t="str">
        <f>IF(B21="I",G21,"")</f>
        <v/>
      </c>
      <c r="U21" s="34" t="str">
        <f>IF(B21="II",G21,"")</f>
        <v/>
      </c>
    </row>
    <row r="22" spans="1:24" s="34" customFormat="1" ht="12" customHeight="1" x14ac:dyDescent="0.2">
      <c r="A22" s="32" t="s">
        <v>0</v>
      </c>
      <c r="B22" s="33" t="s">
        <v>1</v>
      </c>
      <c r="C22" s="32">
        <v>57957.960200000089</v>
      </c>
      <c r="D22" s="32">
        <v>6.9999999999999999E-4</v>
      </c>
      <c r="E22" s="34">
        <f t="shared" si="0"/>
        <v>2720.4941630078597</v>
      </c>
      <c r="F22" s="34">
        <f t="shared" si="1"/>
        <v>2720.5</v>
      </c>
      <c r="G22" s="34">
        <f t="shared" si="2"/>
        <v>-1.1783999907493126E-2</v>
      </c>
      <c r="J22" s="34">
        <f>+G22</f>
        <v>-1.1783999907493126E-2</v>
      </c>
      <c r="O22" s="34">
        <f t="shared" ca="1" si="4"/>
        <v>0.11242575729659142</v>
      </c>
      <c r="Q22" s="36">
        <f t="shared" si="5"/>
        <v>42939.460200000089</v>
      </c>
      <c r="R22" s="34" t="str">
        <f>IF(ABS(C22-C21)&lt;0.00001,1,"")</f>
        <v/>
      </c>
      <c r="T22" s="39">
        <f t="shared" ref="T22:T32" si="6">IF(B22="I",G22,"")</f>
        <v>-1.1783999907493126E-2</v>
      </c>
      <c r="U22" s="39" t="str">
        <f t="shared" ref="U22:U32" si="7">IF(B22="II",G22,"")</f>
        <v/>
      </c>
    </row>
    <row r="23" spans="1:24" s="34" customFormat="1" ht="12" customHeight="1" x14ac:dyDescent="0.2">
      <c r="A23" s="32" t="s">
        <v>0</v>
      </c>
      <c r="B23" s="33" t="s">
        <v>1</v>
      </c>
      <c r="C23" s="32">
        <v>57976.12900000019</v>
      </c>
      <c r="D23" s="32">
        <v>3.0000000000000001E-3</v>
      </c>
      <c r="E23" s="34">
        <f t="shared" si="0"/>
        <v>2729.4937508916933</v>
      </c>
      <c r="F23" s="34">
        <f t="shared" si="1"/>
        <v>2729.5</v>
      </c>
      <c r="G23" s="34">
        <f t="shared" si="2"/>
        <v>-1.2615999803529121E-2</v>
      </c>
      <c r="J23" s="34">
        <f>+G23</f>
        <v>-1.2615999803529121E-2</v>
      </c>
      <c r="O23" s="34">
        <f t="shared" ca="1" si="4"/>
        <v>0.11313470190428877</v>
      </c>
      <c r="Q23" s="36">
        <f t="shared" si="5"/>
        <v>42957.62900000019</v>
      </c>
      <c r="T23" s="39">
        <f t="shared" si="6"/>
        <v>-1.2615999803529121E-2</v>
      </c>
      <c r="U23" s="39" t="str">
        <f t="shared" si="7"/>
        <v/>
      </c>
    </row>
    <row r="24" spans="1:24" s="34" customFormat="1" ht="12" customHeight="1" x14ac:dyDescent="0.2">
      <c r="A24" s="32" t="s">
        <v>0</v>
      </c>
      <c r="B24" s="33" t="s">
        <v>1</v>
      </c>
      <c r="C24" s="32">
        <v>57978.148300000001</v>
      </c>
      <c r="D24" s="32">
        <v>8.9999999999999998E-4</v>
      </c>
      <c r="E24" s="34">
        <f t="shared" si="0"/>
        <v>2730.4939747816597</v>
      </c>
      <c r="F24" s="34">
        <f t="shared" si="1"/>
        <v>2730.5</v>
      </c>
      <c r="G24" s="34">
        <f t="shared" si="2"/>
        <v>-1.2163999999756925E-2</v>
      </c>
      <c r="J24" s="34">
        <f>+G24</f>
        <v>-1.2163999999756925E-2</v>
      </c>
      <c r="O24" s="34">
        <f t="shared" ca="1" si="4"/>
        <v>0.11321347352736626</v>
      </c>
      <c r="Q24" s="36">
        <f t="shared" si="5"/>
        <v>42959.648300000001</v>
      </c>
      <c r="T24" s="39">
        <f t="shared" si="6"/>
        <v>-1.2163999999756925E-2</v>
      </c>
      <c r="U24" s="39" t="str">
        <f t="shared" si="7"/>
        <v/>
      </c>
    </row>
    <row r="25" spans="1:24" s="34" customFormat="1" ht="12" customHeight="1" x14ac:dyDescent="0.2">
      <c r="A25" s="32" t="s">
        <v>0</v>
      </c>
      <c r="B25" s="33" t="s">
        <v>1</v>
      </c>
      <c r="C25" s="32">
        <v>57979.158400000073</v>
      </c>
      <c r="D25" s="32">
        <v>5.0000000000000001E-4</v>
      </c>
      <c r="E25" s="34">
        <f t="shared" si="0"/>
        <v>2730.9943096261213</v>
      </c>
      <c r="F25" s="34">
        <f t="shared" si="1"/>
        <v>2731</v>
      </c>
      <c r="G25" s="34">
        <f t="shared" si="2"/>
        <v>-1.1487999923701864E-2</v>
      </c>
      <c r="J25" s="34">
        <f>+G25</f>
        <v>-1.1487999923701864E-2</v>
      </c>
      <c r="O25" s="34">
        <f t="shared" ca="1" si="4"/>
        <v>0.11325285933890501</v>
      </c>
      <c r="Q25" s="36">
        <f t="shared" si="5"/>
        <v>42960.658400000073</v>
      </c>
      <c r="T25" s="39">
        <f t="shared" si="6"/>
        <v>-1.1487999923701864E-2</v>
      </c>
      <c r="U25" s="39" t="str">
        <f t="shared" si="7"/>
        <v/>
      </c>
    </row>
    <row r="26" spans="1:24" s="34" customFormat="1" ht="12" customHeight="1" x14ac:dyDescent="0.2">
      <c r="A26" s="32" t="s">
        <v>0</v>
      </c>
      <c r="B26" s="33" t="s">
        <v>1</v>
      </c>
      <c r="C26" s="32">
        <v>57984.205399999861</v>
      </c>
      <c r="D26" s="32">
        <v>2.9999999999999997E-4</v>
      </c>
      <c r="E26" s="34">
        <f t="shared" si="0"/>
        <v>2733.4942501861774</v>
      </c>
      <c r="F26" s="34">
        <f t="shared" si="1"/>
        <v>2733.5</v>
      </c>
      <c r="G26" s="34">
        <f t="shared" si="2"/>
        <v>-1.1608000138949137E-2</v>
      </c>
      <c r="J26" s="34">
        <f>+G26</f>
        <v>-1.1608000138949137E-2</v>
      </c>
      <c r="O26" s="34">
        <f t="shared" ca="1" si="4"/>
        <v>0.11344978839659874</v>
      </c>
      <c r="Q26" s="36">
        <f t="shared" si="5"/>
        <v>42965.705399999861</v>
      </c>
      <c r="T26" s="39">
        <f t="shared" si="6"/>
        <v>-1.1608000138949137E-2</v>
      </c>
      <c r="U26" s="39" t="str">
        <f t="shared" si="7"/>
        <v/>
      </c>
    </row>
    <row r="27" spans="1:24" s="34" customFormat="1" ht="12" customHeight="1" x14ac:dyDescent="0.2">
      <c r="A27" s="37" t="s">
        <v>44</v>
      </c>
      <c r="B27" s="38" t="s">
        <v>1</v>
      </c>
      <c r="C27" s="37">
        <v>59037.035145988688</v>
      </c>
      <c r="D27" s="37">
        <v>1.353E-3</v>
      </c>
      <c r="E27" s="34">
        <f t="shared" ref="E27:E32" si="8">+(C27-C$7)/C$8</f>
        <v>3254.9945047812867</v>
      </c>
      <c r="F27" s="34">
        <f t="shared" ref="F27:F32" si="9">ROUND(2*E27,0)/2</f>
        <v>3255</v>
      </c>
      <c r="G27" s="34">
        <f t="shared" ref="G27:G32" si="10">+C27-(C$7+F27*C$8)</f>
        <v>-1.1094011308159679E-2</v>
      </c>
      <c r="I27" s="34">
        <f t="shared" ref="I27:I32" si="11">+G27</f>
        <v>-1.1094011308159679E-2</v>
      </c>
      <c r="O27" s="34">
        <f t="shared" ref="O27:O32" ca="1" si="12">+C$11+C$12*$F27</f>
        <v>0.15452918983150704</v>
      </c>
      <c r="Q27" s="36">
        <f t="shared" ref="Q27:Q32" si="13">+C27-15018.5</f>
        <v>44018.535145988688</v>
      </c>
      <c r="T27" s="39">
        <f t="shared" si="6"/>
        <v>-1.1094011308159679E-2</v>
      </c>
      <c r="U27" s="39" t="str">
        <f t="shared" si="7"/>
        <v/>
      </c>
      <c r="X27" s="44" t="s">
        <v>52</v>
      </c>
    </row>
    <row r="28" spans="1:24" s="34" customFormat="1" ht="12" customHeight="1" x14ac:dyDescent="0.2">
      <c r="A28" s="37" t="s">
        <v>44</v>
      </c>
      <c r="B28" s="38" t="s">
        <v>45</v>
      </c>
      <c r="C28" s="37">
        <v>59037.54164600186</v>
      </c>
      <c r="D28" s="37">
        <v>1.3439999999999999E-3</v>
      </c>
      <c r="E28" s="34">
        <f t="shared" si="8"/>
        <v>3255.2453904414119</v>
      </c>
      <c r="F28" s="34">
        <f t="shared" si="9"/>
        <v>3255</v>
      </c>
      <c r="G28" s="34">
        <f t="shared" si="10"/>
        <v>0.49540600186446682</v>
      </c>
      <c r="I28" s="34">
        <f t="shared" si="11"/>
        <v>0.49540600186446682</v>
      </c>
      <c r="O28" s="34">
        <f t="shared" ca="1" si="12"/>
        <v>0.15452918983150704</v>
      </c>
      <c r="Q28" s="36">
        <f t="shared" si="13"/>
        <v>44019.04164600186</v>
      </c>
      <c r="S28" s="34" t="s">
        <v>49</v>
      </c>
      <c r="T28" s="39" t="str">
        <f t="shared" si="6"/>
        <v/>
      </c>
      <c r="U28" s="39">
        <f t="shared" si="7"/>
        <v>0.49540600186446682</v>
      </c>
      <c r="X28" s="44" t="s">
        <v>52</v>
      </c>
    </row>
    <row r="29" spans="1:24" s="34" customFormat="1" ht="12" customHeight="1" x14ac:dyDescent="0.2">
      <c r="A29" s="37" t="s">
        <v>44</v>
      </c>
      <c r="B29" s="38" t="s">
        <v>1</v>
      </c>
      <c r="C29" s="37">
        <v>59047.129595860373</v>
      </c>
      <c r="D29" s="37">
        <v>2.1740000000000002E-3</v>
      </c>
      <c r="E29" s="34">
        <f t="shared" si="8"/>
        <v>3259.9946087374465</v>
      </c>
      <c r="F29" s="34">
        <f t="shared" si="9"/>
        <v>3260</v>
      </c>
      <c r="G29" s="34">
        <f t="shared" si="10"/>
        <v>-1.0884139621339273E-2</v>
      </c>
      <c r="I29" s="34">
        <f t="shared" si="11"/>
        <v>-1.0884139621339273E-2</v>
      </c>
      <c r="O29" s="34">
        <f t="shared" ca="1" si="12"/>
        <v>0.15492304794689443</v>
      </c>
      <c r="Q29" s="36">
        <f t="shared" si="13"/>
        <v>44028.629595860373</v>
      </c>
      <c r="T29" s="39">
        <f t="shared" si="6"/>
        <v>-1.0884139621339273E-2</v>
      </c>
      <c r="U29" s="39" t="str">
        <f t="shared" si="7"/>
        <v/>
      </c>
      <c r="X29" s="44" t="s">
        <v>52</v>
      </c>
    </row>
    <row r="30" spans="1:24" s="34" customFormat="1" ht="12" customHeight="1" x14ac:dyDescent="0.2">
      <c r="A30" s="37" t="s">
        <v>44</v>
      </c>
      <c r="B30" s="38" t="s">
        <v>45</v>
      </c>
      <c r="C30" s="37">
        <v>59047.63583585294</v>
      </c>
      <c r="D30" s="37">
        <v>9.0399999999999996E-4</v>
      </c>
      <c r="E30" s="34">
        <f t="shared" si="8"/>
        <v>3260.2453656010471</v>
      </c>
      <c r="F30" s="34">
        <f t="shared" si="9"/>
        <v>3260</v>
      </c>
      <c r="G30" s="34">
        <f t="shared" si="10"/>
        <v>0.49535585294506745</v>
      </c>
      <c r="I30" s="34">
        <f t="shared" si="11"/>
        <v>0.49535585294506745</v>
      </c>
      <c r="O30" s="34">
        <f t="shared" ca="1" si="12"/>
        <v>0.15492304794689443</v>
      </c>
      <c r="Q30" s="36">
        <f t="shared" si="13"/>
        <v>44029.13583585294</v>
      </c>
      <c r="S30" s="34" t="s">
        <v>49</v>
      </c>
      <c r="T30" s="39"/>
      <c r="U30" s="39">
        <f t="shared" si="7"/>
        <v>0.49535585294506745</v>
      </c>
      <c r="X30" s="44" t="s">
        <v>52</v>
      </c>
    </row>
    <row r="31" spans="1:24" s="34" customFormat="1" ht="12" customHeight="1" x14ac:dyDescent="0.2">
      <c r="A31" s="37" t="s">
        <v>44</v>
      </c>
      <c r="B31" s="38" t="s">
        <v>1</v>
      </c>
      <c r="C31" s="37">
        <v>59059.243196120486</v>
      </c>
      <c r="D31" s="37">
        <v>1.611E-3</v>
      </c>
      <c r="E31" s="34">
        <f t="shared" si="8"/>
        <v>3265.9948624762678</v>
      </c>
      <c r="F31" s="34">
        <f t="shared" si="9"/>
        <v>3266</v>
      </c>
      <c r="G31" s="34">
        <f t="shared" si="10"/>
        <v>-1.0371879514423199E-2</v>
      </c>
      <c r="I31" s="34">
        <f t="shared" si="11"/>
        <v>-1.0371879514423199E-2</v>
      </c>
      <c r="O31" s="34">
        <f t="shared" ca="1" si="12"/>
        <v>0.15539567768535933</v>
      </c>
      <c r="Q31" s="36">
        <f t="shared" si="13"/>
        <v>44040.743196120486</v>
      </c>
      <c r="T31" s="39">
        <f t="shared" si="6"/>
        <v>-1.0371879514423199E-2</v>
      </c>
      <c r="U31" s="39" t="str">
        <f t="shared" si="7"/>
        <v/>
      </c>
      <c r="X31" s="44" t="s">
        <v>52</v>
      </c>
    </row>
    <row r="32" spans="1:24" s="34" customFormat="1" ht="12" customHeight="1" x14ac:dyDescent="0.2">
      <c r="A32" s="37" t="s">
        <v>44</v>
      </c>
      <c r="B32" s="38" t="s">
        <v>45</v>
      </c>
      <c r="C32" s="37">
        <v>59059.748116143513</v>
      </c>
      <c r="D32" s="37">
        <v>1.5410000000000001E-3</v>
      </c>
      <c r="E32" s="34">
        <f t="shared" si="8"/>
        <v>3266.2449655167288</v>
      </c>
      <c r="F32" s="34">
        <f t="shared" si="9"/>
        <v>3266</v>
      </c>
      <c r="G32" s="34">
        <f t="shared" si="10"/>
        <v>0.49454814351338428</v>
      </c>
      <c r="I32" s="34">
        <f t="shared" si="11"/>
        <v>0.49454814351338428</v>
      </c>
      <c r="O32" s="34">
        <f t="shared" ca="1" si="12"/>
        <v>0.15539567768535933</v>
      </c>
      <c r="Q32" s="36">
        <f t="shared" si="13"/>
        <v>44041.248116143513</v>
      </c>
      <c r="S32" s="34" t="s">
        <v>49</v>
      </c>
      <c r="T32" s="39" t="str">
        <f t="shared" si="6"/>
        <v/>
      </c>
      <c r="U32" s="39">
        <f t="shared" si="7"/>
        <v>0.49454814351338428</v>
      </c>
      <c r="X32" s="44" t="s">
        <v>52</v>
      </c>
    </row>
    <row r="33" spans="3:21" s="34" customFormat="1" ht="12" customHeight="1" x14ac:dyDescent="0.2">
      <c r="C33" s="35"/>
      <c r="D33" s="35"/>
      <c r="Q33" s="36"/>
      <c r="T33" s="39"/>
      <c r="U33" s="39"/>
    </row>
    <row r="34" spans="3:21" s="34" customFormat="1" ht="12" customHeight="1" x14ac:dyDescent="0.2">
      <c r="C34" s="35"/>
      <c r="D34" s="35"/>
      <c r="T34" s="39"/>
      <c r="U34" s="39"/>
    </row>
    <row r="35" spans="3:21" s="34" customFormat="1" ht="12" customHeight="1" x14ac:dyDescent="0.2">
      <c r="C35" s="35"/>
      <c r="D35" s="35"/>
      <c r="T35" s="39"/>
      <c r="U35" s="39"/>
    </row>
    <row r="36" spans="3:21" s="34" customFormat="1" ht="12" customHeight="1" x14ac:dyDescent="0.2">
      <c r="C36" s="35"/>
      <c r="D36" s="35"/>
    </row>
    <row r="37" spans="3:21" s="34" customFormat="1" ht="12" customHeight="1" x14ac:dyDescent="0.2">
      <c r="C37" s="35"/>
      <c r="D37" s="35"/>
    </row>
    <row r="38" spans="3:21" s="34" customFormat="1" ht="12" customHeight="1" x14ac:dyDescent="0.2">
      <c r="C38" s="35"/>
      <c r="D38" s="35"/>
    </row>
    <row r="39" spans="3:21" s="34" customFormat="1" ht="12" customHeight="1" x14ac:dyDescent="0.2">
      <c r="C39" s="35"/>
      <c r="D39" s="35"/>
    </row>
    <row r="40" spans="3:21" s="34" customFormat="1" ht="12" customHeight="1" x14ac:dyDescent="0.2">
      <c r="C40" s="35"/>
      <c r="D40" s="35"/>
    </row>
    <row r="41" spans="3:21" s="34" customFormat="1" ht="12" customHeight="1" x14ac:dyDescent="0.2">
      <c r="C41" s="35"/>
      <c r="D41" s="35"/>
    </row>
    <row r="42" spans="3:21" s="34" customFormat="1" ht="12" customHeight="1" x14ac:dyDescent="0.2">
      <c r="C42" s="35"/>
      <c r="D42" s="35"/>
    </row>
    <row r="43" spans="3:21" s="34" customFormat="1" ht="12" customHeight="1" x14ac:dyDescent="0.2">
      <c r="C43" s="35"/>
      <c r="D43" s="35"/>
    </row>
    <row r="44" spans="3:21" x14ac:dyDescent="0.2">
      <c r="C44" s="8"/>
      <c r="D44" s="8"/>
    </row>
    <row r="45" spans="3:21" x14ac:dyDescent="0.2">
      <c r="C45" s="8"/>
      <c r="D45" s="8"/>
    </row>
    <row r="46" spans="3:21" x14ac:dyDescent="0.2">
      <c r="C46" s="8"/>
      <c r="D46" s="8"/>
    </row>
    <row r="47" spans="3:21" x14ac:dyDescent="0.2">
      <c r="C47" s="8"/>
      <c r="D47" s="8"/>
    </row>
    <row r="48" spans="3:21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63715" r:id="rId1" display="http://vsolj.cetus-net.org/bulletin.html" xr:uid="{00000000-0004-0000-0000-000000000000}"/>
    <hyperlink ref="H63708" r:id="rId2" display="https://www.aavso.org/ejaavso" xr:uid="{00000000-0004-0000-0000-000001000000}"/>
    <hyperlink ref="I63715" r:id="rId3" display="http://vsolj.cetus-net.org/bulletin.html" xr:uid="{00000000-0004-0000-0000-000002000000}"/>
    <hyperlink ref="AQ57366" r:id="rId4" display="http://cdsbib.u-strasbg.fr/cgi-bin/cdsbib?1990RMxAA..21..381G" xr:uid="{00000000-0004-0000-0000-000003000000}"/>
    <hyperlink ref="H63712" r:id="rId5" display="https://www.aavso.org/ejaavso" xr:uid="{00000000-0004-0000-0000-000004000000}"/>
    <hyperlink ref="AP4730" r:id="rId6" display="http://cdsbib.u-strasbg.fr/cgi-bin/cdsbib?1990RMxAA..21..381G" xr:uid="{00000000-0004-0000-0000-000005000000}"/>
    <hyperlink ref="AP4733" r:id="rId7" display="http://cdsbib.u-strasbg.fr/cgi-bin/cdsbib?1990RMxAA..21..381G" xr:uid="{00000000-0004-0000-0000-000006000000}"/>
    <hyperlink ref="AP4731" r:id="rId8" display="http://cdsbib.u-strasbg.fr/cgi-bin/cdsbib?1990RMxAA..21..381G" xr:uid="{00000000-0004-0000-0000-000007000000}"/>
    <hyperlink ref="AP4715" r:id="rId9" display="http://cdsbib.u-strasbg.fr/cgi-bin/cdsbib?1990RMxAA..21..381G" xr:uid="{00000000-0004-0000-0000-000008000000}"/>
    <hyperlink ref="AQ4944" r:id="rId10" display="http://cdsbib.u-strasbg.fr/cgi-bin/cdsbib?1990RMxAA..21..381G" xr:uid="{00000000-0004-0000-0000-000009000000}"/>
    <hyperlink ref="AQ4948" r:id="rId11" display="http://cdsbib.u-strasbg.fr/cgi-bin/cdsbib?1990RMxAA..21..381G" xr:uid="{00000000-0004-0000-0000-00000A000000}"/>
    <hyperlink ref="AQ64628" r:id="rId12" display="http://cdsbib.u-strasbg.fr/cgi-bin/cdsbib?1990RMxAA..21..381G" xr:uid="{00000000-0004-0000-0000-00000B000000}"/>
    <hyperlink ref="I1836" r:id="rId13" display="http://vsolj.cetus-net.org/bulletin.html" xr:uid="{00000000-0004-0000-0000-00000C000000}"/>
    <hyperlink ref="H1836" r:id="rId14" display="http://vsolj.cetus-net.org/bulletin.html" xr:uid="{00000000-0004-0000-0000-00000D000000}"/>
    <hyperlink ref="AQ65289" r:id="rId15" display="http://cdsbib.u-strasbg.fr/cgi-bin/cdsbib?1990RMxAA..21..381G" xr:uid="{00000000-0004-0000-0000-00000E000000}"/>
    <hyperlink ref="AQ65288" r:id="rId16" display="http://cdsbib.u-strasbg.fr/cgi-bin/cdsbib?1990RMxAA..21..381G" xr:uid="{00000000-0004-0000-0000-00000F000000}"/>
    <hyperlink ref="AP3006" r:id="rId17" display="http://cdsbib.u-strasbg.fr/cgi-bin/cdsbib?1990RMxAA..21..381G" xr:uid="{00000000-0004-0000-0000-000010000000}"/>
    <hyperlink ref="AP3024" r:id="rId18" display="http://cdsbib.u-strasbg.fr/cgi-bin/cdsbib?1990RMxAA..21..381G" xr:uid="{00000000-0004-0000-0000-000011000000}"/>
    <hyperlink ref="AP3025" r:id="rId19" display="http://cdsbib.u-strasbg.fr/cgi-bin/cdsbib?1990RMxAA..21..381G" xr:uid="{00000000-0004-0000-0000-000012000000}"/>
    <hyperlink ref="AP302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2024-01-16T05:37:43Z</dcterms:modified>
</cp:coreProperties>
</file>