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27ADDB-A806-4628-B4FE-C220CF5FB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/>
  <c r="G141" i="1" s="1"/>
  <c r="K141" i="1" s="1"/>
  <c r="Q141" i="1"/>
  <c r="Q139" i="1"/>
  <c r="Q140" i="1"/>
  <c r="Q138" i="1"/>
  <c r="E137" i="1"/>
  <c r="F137" i="1" s="1"/>
  <c r="G137" i="1" s="1"/>
  <c r="K137" i="1" s="1"/>
  <c r="Q137" i="1"/>
  <c r="Q133" i="1"/>
  <c r="Q134" i="1"/>
  <c r="Q135" i="1"/>
  <c r="Q136" i="1"/>
  <c r="Q127" i="1"/>
  <c r="Q132" i="1"/>
  <c r="D9" i="1"/>
  <c r="C9" i="1"/>
  <c r="Q126" i="1"/>
  <c r="Q128" i="1"/>
  <c r="Q129" i="1"/>
  <c r="Q130" i="1"/>
  <c r="Q131" i="1"/>
  <c r="Q125" i="1"/>
  <c r="Q116" i="1"/>
  <c r="Q113" i="1"/>
  <c r="Q112" i="1"/>
  <c r="Q111" i="1"/>
  <c r="Q110" i="1"/>
  <c r="Q109" i="1"/>
  <c r="Q108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89" i="1"/>
  <c r="Q87" i="1"/>
  <c r="Q86" i="1"/>
  <c r="Q84" i="1"/>
  <c r="Q81" i="1"/>
  <c r="Q80" i="1"/>
  <c r="Q76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12" i="2"/>
  <c r="C1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11" i="2"/>
  <c r="C111" i="2"/>
  <c r="G23" i="2"/>
  <c r="C23" i="2"/>
  <c r="G22" i="2"/>
  <c r="C22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21" i="2"/>
  <c r="C21" i="2"/>
  <c r="G103" i="2"/>
  <c r="C103" i="2"/>
  <c r="G102" i="2"/>
  <c r="C102" i="2"/>
  <c r="G20" i="2"/>
  <c r="C20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19" i="2"/>
  <c r="C19" i="2"/>
  <c r="G94" i="2"/>
  <c r="C94" i="2"/>
  <c r="G93" i="2"/>
  <c r="C93" i="2"/>
  <c r="G92" i="2"/>
  <c r="C92" i="2"/>
  <c r="G18" i="2"/>
  <c r="C18" i="2"/>
  <c r="G91" i="2"/>
  <c r="C91" i="2"/>
  <c r="G17" i="2"/>
  <c r="C17" i="2"/>
  <c r="G90" i="2"/>
  <c r="C90" i="2"/>
  <c r="G89" i="2"/>
  <c r="C89" i="2"/>
  <c r="G16" i="2"/>
  <c r="C16" i="2"/>
  <c r="G88" i="2"/>
  <c r="C88" i="2"/>
  <c r="G15" i="2"/>
  <c r="C15" i="2"/>
  <c r="G87" i="2"/>
  <c r="C87" i="2"/>
  <c r="G86" i="2"/>
  <c r="C86" i="2"/>
  <c r="G14" i="2"/>
  <c r="C14" i="2"/>
  <c r="G13" i="2"/>
  <c r="C13" i="2"/>
  <c r="G12" i="2"/>
  <c r="C12" i="2"/>
  <c r="G85" i="2"/>
  <c r="C85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112" i="2"/>
  <c r="B112" i="2"/>
  <c r="D112" i="2"/>
  <c r="A11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11" i="2"/>
  <c r="D111" i="2"/>
  <c r="B111" i="2"/>
  <c r="A111" i="2"/>
  <c r="H23" i="2"/>
  <c r="B23" i="2"/>
  <c r="D23" i="2"/>
  <c r="A23" i="2"/>
  <c r="H22" i="2"/>
  <c r="D22" i="2"/>
  <c r="B22" i="2"/>
  <c r="A22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21" i="2"/>
  <c r="D21" i="2"/>
  <c r="B21" i="2"/>
  <c r="A21" i="2"/>
  <c r="H103" i="2"/>
  <c r="B103" i="2"/>
  <c r="D103" i="2"/>
  <c r="A103" i="2"/>
  <c r="H102" i="2"/>
  <c r="D102" i="2"/>
  <c r="B102" i="2"/>
  <c r="A102" i="2"/>
  <c r="H20" i="2"/>
  <c r="B20" i="2"/>
  <c r="D20" i="2"/>
  <c r="A20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19" i="2"/>
  <c r="B19" i="2"/>
  <c r="F19" i="2"/>
  <c r="D19" i="2"/>
  <c r="A19" i="2"/>
  <c r="H94" i="2"/>
  <c r="B94" i="2"/>
  <c r="F94" i="2"/>
  <c r="D94" i="2"/>
  <c r="A94" i="2"/>
  <c r="H93" i="2"/>
  <c r="F93" i="2"/>
  <c r="D93" i="2"/>
  <c r="B93" i="2"/>
  <c r="A93" i="2"/>
  <c r="H92" i="2"/>
  <c r="F92" i="2"/>
  <c r="D92" i="2"/>
  <c r="B92" i="2"/>
  <c r="A92" i="2"/>
  <c r="H18" i="2"/>
  <c r="B18" i="2"/>
  <c r="F18" i="2"/>
  <c r="D18" i="2"/>
  <c r="A18" i="2"/>
  <c r="H91" i="2"/>
  <c r="D91" i="2"/>
  <c r="B91" i="2"/>
  <c r="A91" i="2"/>
  <c r="H17" i="2"/>
  <c r="B17" i="2"/>
  <c r="D17" i="2"/>
  <c r="A17" i="2"/>
  <c r="H90" i="2"/>
  <c r="D90" i="2"/>
  <c r="B90" i="2"/>
  <c r="A90" i="2"/>
  <c r="H89" i="2"/>
  <c r="B89" i="2"/>
  <c r="D89" i="2"/>
  <c r="A89" i="2"/>
  <c r="H16" i="2"/>
  <c r="D16" i="2"/>
  <c r="B16" i="2"/>
  <c r="A16" i="2"/>
  <c r="H88" i="2"/>
  <c r="B88" i="2"/>
  <c r="D88" i="2"/>
  <c r="A88" i="2"/>
  <c r="H15" i="2"/>
  <c r="D15" i="2"/>
  <c r="B15" i="2"/>
  <c r="A15" i="2"/>
  <c r="H87" i="2"/>
  <c r="B87" i="2"/>
  <c r="D87" i="2"/>
  <c r="A87" i="2"/>
  <c r="H86" i="2"/>
  <c r="D86" i="2"/>
  <c r="B86" i="2"/>
  <c r="A86" i="2"/>
  <c r="H14" i="2"/>
  <c r="B14" i="2"/>
  <c r="D14" i="2"/>
  <c r="A14" i="2"/>
  <c r="H13" i="2"/>
  <c r="D13" i="2"/>
  <c r="B13" i="2"/>
  <c r="A13" i="2"/>
  <c r="H12" i="2"/>
  <c r="B12" i="2"/>
  <c r="D12" i="2"/>
  <c r="A12" i="2"/>
  <c r="H85" i="2"/>
  <c r="D85" i="2"/>
  <c r="B85" i="2"/>
  <c r="A85" i="2"/>
  <c r="H11" i="2"/>
  <c r="B11" i="2"/>
  <c r="D11" i="2"/>
  <c r="A11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124" i="1"/>
  <c r="Q123" i="1"/>
  <c r="Q114" i="1"/>
  <c r="Q115" i="1"/>
  <c r="Q117" i="1"/>
  <c r="Q118" i="1"/>
  <c r="Q119" i="1"/>
  <c r="Q120" i="1"/>
  <c r="Q121" i="1"/>
  <c r="Q122" i="1"/>
  <c r="F16" i="1"/>
  <c r="C17" i="1"/>
  <c r="Q102" i="1"/>
  <c r="Q103" i="1"/>
  <c r="Q106" i="1"/>
  <c r="Q75" i="1"/>
  <c r="Q77" i="1"/>
  <c r="Q78" i="1"/>
  <c r="Q79" i="1"/>
  <c r="Q82" i="1"/>
  <c r="Q83" i="1"/>
  <c r="Q85" i="1"/>
  <c r="Q88" i="1"/>
  <c r="Q90" i="1"/>
  <c r="Q94" i="1"/>
  <c r="C8" i="1"/>
  <c r="C7" i="1"/>
  <c r="E139" i="1" s="1"/>
  <c r="F139" i="1" s="1"/>
  <c r="G139" i="1" s="1"/>
  <c r="K139" i="1" s="1"/>
  <c r="E133" i="1"/>
  <c r="F133" i="1"/>
  <c r="Q22" i="1"/>
  <c r="E95" i="1"/>
  <c r="E95" i="2" s="1"/>
  <c r="E51" i="1"/>
  <c r="E64" i="1"/>
  <c r="E74" i="2" s="1"/>
  <c r="E107" i="1"/>
  <c r="E70" i="1"/>
  <c r="E80" i="2" s="1"/>
  <c r="F70" i="1"/>
  <c r="G70" i="1" s="1"/>
  <c r="I70" i="1" s="1"/>
  <c r="E128" i="1"/>
  <c r="F128" i="1"/>
  <c r="E131" i="1"/>
  <c r="F131" i="1"/>
  <c r="E46" i="1"/>
  <c r="F46" i="1" s="1"/>
  <c r="G46" i="1" s="1"/>
  <c r="H46" i="1" s="1"/>
  <c r="E50" i="1"/>
  <c r="F50" i="1" s="1"/>
  <c r="G50" i="1" s="1"/>
  <c r="H50" i="1" s="1"/>
  <c r="E75" i="1"/>
  <c r="F75" i="1" s="1"/>
  <c r="G75" i="1" s="1"/>
  <c r="I75" i="1" s="1"/>
  <c r="E103" i="1"/>
  <c r="F103" i="1" s="1"/>
  <c r="E58" i="1"/>
  <c r="F58" i="1" s="1"/>
  <c r="G58" i="1" s="1"/>
  <c r="H58" i="1" s="1"/>
  <c r="E100" i="1"/>
  <c r="E100" i="2" s="1"/>
  <c r="F100" i="1"/>
  <c r="G100" i="1"/>
  <c r="K100" i="1" s="1"/>
  <c r="E54" i="2"/>
  <c r="E97" i="1"/>
  <c r="E97" i="2" s="1"/>
  <c r="F97" i="1"/>
  <c r="G97" i="1" s="1"/>
  <c r="K97" i="1" s="1"/>
  <c r="E71" i="1"/>
  <c r="E81" i="2" s="1"/>
  <c r="E52" i="1"/>
  <c r="E62" i="2" s="1"/>
  <c r="E44" i="1"/>
  <c r="F44" i="1"/>
  <c r="G44" i="1" s="1"/>
  <c r="H44" i="1" s="1"/>
  <c r="E29" i="1"/>
  <c r="E39" i="2" s="1"/>
  <c r="E77" i="1"/>
  <c r="F77" i="1" s="1"/>
  <c r="G77" i="1" s="1"/>
  <c r="I77" i="1" s="1"/>
  <c r="E56" i="2"/>
  <c r="E112" i="1"/>
  <c r="E109" i="2" s="1"/>
  <c r="E72" i="1"/>
  <c r="E82" i="2" s="1"/>
  <c r="E82" i="1"/>
  <c r="F82" i="1" s="1"/>
  <c r="E132" i="1"/>
  <c r="F132" i="1"/>
  <c r="G132" i="1" s="1"/>
  <c r="K132" i="1" s="1"/>
  <c r="E89" i="1"/>
  <c r="E91" i="2" s="1"/>
  <c r="E116" i="1"/>
  <c r="F116" i="1" s="1"/>
  <c r="G116" i="1" s="1"/>
  <c r="K116" i="1" s="1"/>
  <c r="E125" i="1"/>
  <c r="E112" i="2" s="1"/>
  <c r="E48" i="1"/>
  <c r="E73" i="1"/>
  <c r="F73" i="1"/>
  <c r="E37" i="1"/>
  <c r="E47" i="2" s="1"/>
  <c r="E81" i="1"/>
  <c r="E87" i="2" s="1"/>
  <c r="F81" i="1"/>
  <c r="G81" i="1" s="1"/>
  <c r="I81" i="1" s="1"/>
  <c r="E65" i="1"/>
  <c r="E75" i="2" s="1"/>
  <c r="F65" i="1"/>
  <c r="G65" i="1"/>
  <c r="I65" i="1" s="1"/>
  <c r="E98" i="1"/>
  <c r="E56" i="1"/>
  <c r="F56" i="1" s="1"/>
  <c r="E35" i="1"/>
  <c r="E45" i="2" s="1"/>
  <c r="E30" i="1"/>
  <c r="F30" i="1" s="1"/>
  <c r="E57" i="1"/>
  <c r="E67" i="2" s="1"/>
  <c r="E126" i="1"/>
  <c r="F126" i="1" s="1"/>
  <c r="G126" i="1" s="1"/>
  <c r="K126" i="1" s="1"/>
  <c r="E123" i="1"/>
  <c r="F123" i="1" s="1"/>
  <c r="G123" i="1" s="1"/>
  <c r="K123" i="1" s="1"/>
  <c r="E41" i="1"/>
  <c r="F41" i="1" s="1"/>
  <c r="G41" i="1" s="1"/>
  <c r="H41" i="1" s="1"/>
  <c r="E134" i="1"/>
  <c r="F134" i="1"/>
  <c r="G134" i="1" s="1"/>
  <c r="K134" i="1" s="1"/>
  <c r="E135" i="1"/>
  <c r="F135" i="1" s="1"/>
  <c r="F71" i="1"/>
  <c r="G71" i="1" s="1"/>
  <c r="I71" i="1" s="1"/>
  <c r="E66" i="2"/>
  <c r="E40" i="2"/>
  <c r="E83" i="2"/>
  <c r="E79" i="1" l="1"/>
  <c r="E80" i="1"/>
  <c r="E42" i="1"/>
  <c r="E138" i="1"/>
  <c r="F138" i="1" s="1"/>
  <c r="G138" i="1" s="1"/>
  <c r="K138" i="1" s="1"/>
  <c r="E12" i="2"/>
  <c r="F112" i="1"/>
  <c r="G112" i="1" s="1"/>
  <c r="K112" i="1" s="1"/>
  <c r="G30" i="1"/>
  <c r="H30" i="1" s="1"/>
  <c r="F35" i="1"/>
  <c r="G35" i="1" s="1"/>
  <c r="H35" i="1" s="1"/>
  <c r="E136" i="1"/>
  <c r="F136" i="1" s="1"/>
  <c r="G136" i="1" s="1"/>
  <c r="K136" i="1" s="1"/>
  <c r="E33" i="1"/>
  <c r="E59" i="1"/>
  <c r="F59" i="1" s="1"/>
  <c r="G59" i="1" s="1"/>
  <c r="H59" i="1" s="1"/>
  <c r="E47" i="1"/>
  <c r="E68" i="1"/>
  <c r="E84" i="1"/>
  <c r="E106" i="1"/>
  <c r="E34" i="1"/>
  <c r="E110" i="1"/>
  <c r="E45" i="1"/>
  <c r="F45" i="1" s="1"/>
  <c r="G45" i="1" s="1"/>
  <c r="H45" i="1" s="1"/>
  <c r="E43" i="1"/>
  <c r="E114" i="1"/>
  <c r="E55" i="1"/>
  <c r="E32" i="1"/>
  <c r="E122" i="1"/>
  <c r="E78" i="1"/>
  <c r="E88" i="1"/>
  <c r="E53" i="1"/>
  <c r="F53" i="1" s="1"/>
  <c r="G53" i="1" s="1"/>
  <c r="H53" i="1" s="1"/>
  <c r="F17" i="1"/>
  <c r="E49" i="1"/>
  <c r="F49" i="1" s="1"/>
  <c r="G49" i="1" s="1"/>
  <c r="H49" i="1" s="1"/>
  <c r="F37" i="1"/>
  <c r="G37" i="1" s="1"/>
  <c r="H37" i="1" s="1"/>
  <c r="G133" i="1"/>
  <c r="K133" i="1" s="1"/>
  <c r="G127" i="1"/>
  <c r="K127" i="1" s="1"/>
  <c r="E102" i="1"/>
  <c r="E92" i="1"/>
  <c r="E83" i="1"/>
  <c r="F83" i="1" s="1"/>
  <c r="G83" i="1" s="1"/>
  <c r="I83" i="1" s="1"/>
  <c r="E117" i="1"/>
  <c r="E54" i="1"/>
  <c r="E86" i="1"/>
  <c r="E28" i="1"/>
  <c r="E115" i="1"/>
  <c r="F115" i="1" s="1"/>
  <c r="G115" i="1" s="1"/>
  <c r="K115" i="1" s="1"/>
  <c r="E104" i="1"/>
  <c r="E11" i="2"/>
  <c r="E111" i="1"/>
  <c r="E101" i="1"/>
  <c r="E130" i="1"/>
  <c r="F130" i="1" s="1"/>
  <c r="G130" i="1" s="1"/>
  <c r="K130" i="1" s="1"/>
  <c r="E39" i="1"/>
  <c r="E61" i="1"/>
  <c r="E140" i="1"/>
  <c r="F140" i="1" s="1"/>
  <c r="G140" i="1" s="1"/>
  <c r="K140" i="1" s="1"/>
  <c r="E30" i="2"/>
  <c r="E111" i="2"/>
  <c r="F29" i="1"/>
  <c r="G29" i="1" s="1"/>
  <c r="H29" i="1" s="1"/>
  <c r="E90" i="1"/>
  <c r="F90" i="1" s="1"/>
  <c r="G90" i="1" s="1"/>
  <c r="I90" i="1" s="1"/>
  <c r="E105" i="1"/>
  <c r="E66" i="1"/>
  <c r="E63" i="1"/>
  <c r="E27" i="1"/>
  <c r="E121" i="1"/>
  <c r="E28" i="2" s="1"/>
  <c r="E91" i="1"/>
  <c r="E21" i="1"/>
  <c r="E24" i="1"/>
  <c r="E99" i="1"/>
  <c r="E76" i="1"/>
  <c r="E87" i="1"/>
  <c r="E109" i="1"/>
  <c r="F125" i="1"/>
  <c r="G125" i="1" s="1"/>
  <c r="K125" i="1" s="1"/>
  <c r="E15" i="2"/>
  <c r="G56" i="1"/>
  <c r="H56" i="1" s="1"/>
  <c r="G135" i="1"/>
  <c r="K135" i="1" s="1"/>
  <c r="E127" i="1"/>
  <c r="F127" i="1" s="1"/>
  <c r="E124" i="1"/>
  <c r="F124" i="1" s="1"/>
  <c r="G124" i="1" s="1"/>
  <c r="K124" i="1" s="1"/>
  <c r="E120" i="1"/>
  <c r="E118" i="1"/>
  <c r="G82" i="1"/>
  <c r="I82" i="1" s="1"/>
  <c r="E94" i="1"/>
  <c r="F94" i="1" s="1"/>
  <c r="G94" i="1" s="1"/>
  <c r="I94" i="1" s="1"/>
  <c r="E113" i="1"/>
  <c r="E60" i="1"/>
  <c r="G103" i="1"/>
  <c r="K103" i="1" s="1"/>
  <c r="E38" i="1"/>
  <c r="F64" i="1"/>
  <c r="G64" i="1" s="1"/>
  <c r="I64" i="1" s="1"/>
  <c r="E25" i="1"/>
  <c r="E119" i="1"/>
  <c r="F119" i="1" s="1"/>
  <c r="G119" i="1" s="1"/>
  <c r="K119" i="1" s="1"/>
  <c r="E51" i="2"/>
  <c r="F89" i="1"/>
  <c r="G89" i="1" s="1"/>
  <c r="I89" i="1" s="1"/>
  <c r="E31" i="1"/>
  <c r="F57" i="1"/>
  <c r="G57" i="1" s="1"/>
  <c r="H57" i="1" s="1"/>
  <c r="E23" i="1"/>
  <c r="E62" i="1"/>
  <c r="E85" i="1"/>
  <c r="G73" i="1"/>
  <c r="I73" i="1" s="1"/>
  <c r="E74" i="1"/>
  <c r="E129" i="1"/>
  <c r="F129" i="1" s="1"/>
  <c r="G129" i="1" s="1"/>
  <c r="K129" i="1" s="1"/>
  <c r="E40" i="1"/>
  <c r="E22" i="1"/>
  <c r="F22" i="1" s="1"/>
  <c r="G22" i="1" s="1"/>
  <c r="H22" i="1" s="1"/>
  <c r="E69" i="1"/>
  <c r="E26" i="1"/>
  <c r="E36" i="2" s="1"/>
  <c r="E93" i="1"/>
  <c r="E108" i="1"/>
  <c r="E36" i="1"/>
  <c r="G131" i="1"/>
  <c r="K131" i="1" s="1"/>
  <c r="G128" i="1"/>
  <c r="K128" i="1" s="1"/>
  <c r="E96" i="1"/>
  <c r="E67" i="1"/>
  <c r="F95" i="1"/>
  <c r="G95" i="1" s="1"/>
  <c r="I95" i="1" s="1"/>
  <c r="F107" i="1"/>
  <c r="G107" i="1" s="1"/>
  <c r="K107" i="1" s="1"/>
  <c r="E104" i="2"/>
  <c r="E18" i="2"/>
  <c r="E79" i="2"/>
  <c r="F69" i="1"/>
  <c r="G69" i="1" s="1"/>
  <c r="I69" i="1" s="1"/>
  <c r="E101" i="2"/>
  <c r="F101" i="1"/>
  <c r="G101" i="1" s="1"/>
  <c r="K101" i="1" s="1"/>
  <c r="F105" i="1"/>
  <c r="G105" i="1" s="1"/>
  <c r="K105" i="1" s="1"/>
  <c r="E103" i="2"/>
  <c r="E60" i="2"/>
  <c r="F52" i="1"/>
  <c r="G52" i="1" s="1"/>
  <c r="H52" i="1" s="1"/>
  <c r="E69" i="2"/>
  <c r="F121" i="1"/>
  <c r="G121" i="1" s="1"/>
  <c r="K121" i="1" s="1"/>
  <c r="F72" i="1"/>
  <c r="G72" i="1" s="1"/>
  <c r="I72" i="1" s="1"/>
  <c r="F26" i="1"/>
  <c r="G26" i="1" s="1"/>
  <c r="H26" i="1" s="1"/>
  <c r="E63" i="2"/>
  <c r="E50" i="2"/>
  <c r="F40" i="1"/>
  <c r="G40" i="1" s="1"/>
  <c r="H40" i="1" s="1"/>
  <c r="F51" i="1"/>
  <c r="G51" i="1" s="1"/>
  <c r="H51" i="1" s="1"/>
  <c r="E61" i="2"/>
  <c r="F48" i="1"/>
  <c r="G48" i="1" s="1"/>
  <c r="H48" i="1" s="1"/>
  <c r="E58" i="2"/>
  <c r="E68" i="2"/>
  <c r="E55" i="2"/>
  <c r="F98" i="1"/>
  <c r="G98" i="1" s="1"/>
  <c r="E98" i="2"/>
  <c r="F42" i="1"/>
  <c r="G42" i="1" s="1"/>
  <c r="H42" i="1" s="1"/>
  <c r="E52" i="2"/>
  <c r="E23" i="2"/>
  <c r="F36" i="1"/>
  <c r="G36" i="1" s="1"/>
  <c r="H36" i="1" s="1"/>
  <c r="E46" i="2"/>
  <c r="F109" i="1"/>
  <c r="G109" i="1" s="1"/>
  <c r="K109" i="1" s="1"/>
  <c r="E106" i="2"/>
  <c r="E31" i="2"/>
  <c r="F74" i="1" l="1"/>
  <c r="G74" i="1" s="1"/>
  <c r="I74" i="1" s="1"/>
  <c r="E84" i="2"/>
  <c r="F113" i="1"/>
  <c r="G113" i="1" s="1"/>
  <c r="K113" i="1" s="1"/>
  <c r="E110" i="2"/>
  <c r="E73" i="2"/>
  <c r="F63" i="1"/>
  <c r="G63" i="1" s="1"/>
  <c r="I63" i="1" s="1"/>
  <c r="E108" i="2"/>
  <c r="F111" i="1"/>
  <c r="G111" i="1" s="1"/>
  <c r="K111" i="1" s="1"/>
  <c r="F117" i="1"/>
  <c r="G117" i="1" s="1"/>
  <c r="K117" i="1" s="1"/>
  <c r="E24" i="2"/>
  <c r="E21" i="2"/>
  <c r="F106" i="1"/>
  <c r="G106" i="1" s="1"/>
  <c r="K106" i="1" s="1"/>
  <c r="F99" i="1"/>
  <c r="G99" i="1" s="1"/>
  <c r="E99" i="2"/>
  <c r="E76" i="2"/>
  <c r="F66" i="1"/>
  <c r="G66" i="1" s="1"/>
  <c r="I66" i="1" s="1"/>
  <c r="E88" i="2"/>
  <c r="F84" i="1"/>
  <c r="G84" i="1" s="1"/>
  <c r="I84" i="1" s="1"/>
  <c r="F67" i="1"/>
  <c r="G67" i="1" s="1"/>
  <c r="I67" i="1" s="1"/>
  <c r="E77" i="2"/>
  <c r="E94" i="2"/>
  <c r="F93" i="1"/>
  <c r="G93" i="1" s="1"/>
  <c r="I93" i="1" s="1"/>
  <c r="E16" i="2"/>
  <c r="F85" i="1"/>
  <c r="G85" i="1" s="1"/>
  <c r="I85" i="1" s="1"/>
  <c r="F25" i="1"/>
  <c r="G25" i="1" s="1"/>
  <c r="H25" i="1" s="1"/>
  <c r="E35" i="2"/>
  <c r="F24" i="1"/>
  <c r="G24" i="1" s="1"/>
  <c r="H24" i="1" s="1"/>
  <c r="E34" i="2"/>
  <c r="F92" i="1"/>
  <c r="G92" i="1" s="1"/>
  <c r="I92" i="1" s="1"/>
  <c r="E93" i="2"/>
  <c r="F114" i="1"/>
  <c r="G114" i="1" s="1"/>
  <c r="K114" i="1" s="1"/>
  <c r="E22" i="2"/>
  <c r="F68" i="1"/>
  <c r="G68" i="1" s="1"/>
  <c r="I68" i="1" s="1"/>
  <c r="E78" i="2"/>
  <c r="E59" i="2"/>
  <c r="F96" i="1"/>
  <c r="G96" i="1" s="1"/>
  <c r="I96" i="1" s="1"/>
  <c r="E96" i="2"/>
  <c r="E72" i="2"/>
  <c r="F62" i="1"/>
  <c r="G62" i="1" s="1"/>
  <c r="I62" i="1" s="1"/>
  <c r="E25" i="2"/>
  <c r="F118" i="1"/>
  <c r="G118" i="1" s="1"/>
  <c r="K118" i="1" s="1"/>
  <c r="E32" i="2"/>
  <c r="F21" i="1"/>
  <c r="G21" i="1" s="1"/>
  <c r="H21" i="1" s="1"/>
  <c r="E71" i="2"/>
  <c r="F61" i="1"/>
  <c r="G61" i="1" s="1"/>
  <c r="H61" i="1" s="1"/>
  <c r="F104" i="1"/>
  <c r="G104" i="1" s="1"/>
  <c r="K104" i="1" s="1"/>
  <c r="E102" i="2"/>
  <c r="E20" i="2"/>
  <c r="F102" i="1"/>
  <c r="G102" i="1" s="1"/>
  <c r="K102" i="1" s="1"/>
  <c r="F47" i="1"/>
  <c r="G47" i="1" s="1"/>
  <c r="H47" i="1" s="1"/>
  <c r="E57" i="2"/>
  <c r="E19" i="2"/>
  <c r="E33" i="2"/>
  <c r="F23" i="1"/>
  <c r="G23" i="1" s="1"/>
  <c r="H23" i="1" s="1"/>
  <c r="E48" i="2"/>
  <c r="F38" i="1"/>
  <c r="G38" i="1" s="1"/>
  <c r="H38" i="1" s="1"/>
  <c r="F120" i="1"/>
  <c r="G120" i="1" s="1"/>
  <c r="K120" i="1" s="1"/>
  <c r="E27" i="2"/>
  <c r="E92" i="2"/>
  <c r="F91" i="1"/>
  <c r="G91" i="1" s="1"/>
  <c r="I91" i="1" s="1"/>
  <c r="E49" i="2"/>
  <c r="F39" i="1"/>
  <c r="G39" i="1" s="1"/>
  <c r="H39" i="1" s="1"/>
  <c r="E17" i="2"/>
  <c r="F88" i="1"/>
  <c r="G88" i="1" s="1"/>
  <c r="I88" i="1" s="1"/>
  <c r="F43" i="1"/>
  <c r="G43" i="1" s="1"/>
  <c r="H43" i="1" s="1"/>
  <c r="E53" i="2"/>
  <c r="F28" i="1"/>
  <c r="G28" i="1" s="1"/>
  <c r="H28" i="1" s="1"/>
  <c r="E38" i="2"/>
  <c r="E13" i="2"/>
  <c r="F78" i="1"/>
  <c r="G78" i="1" s="1"/>
  <c r="I78" i="1" s="1"/>
  <c r="F33" i="1"/>
  <c r="G33" i="1" s="1"/>
  <c r="H33" i="1" s="1"/>
  <c r="E43" i="2"/>
  <c r="F55" i="1"/>
  <c r="G55" i="1" s="1"/>
  <c r="H55" i="1" s="1"/>
  <c r="E65" i="2"/>
  <c r="E26" i="2"/>
  <c r="F31" i="1"/>
  <c r="G31" i="1" s="1"/>
  <c r="H31" i="1" s="1"/>
  <c r="E41" i="2"/>
  <c r="E90" i="2"/>
  <c r="F87" i="1"/>
  <c r="G87" i="1" s="1"/>
  <c r="I87" i="1" s="1"/>
  <c r="F27" i="1"/>
  <c r="G27" i="1" s="1"/>
  <c r="H27" i="1" s="1"/>
  <c r="E37" i="2"/>
  <c r="E89" i="2"/>
  <c r="F86" i="1"/>
  <c r="G86" i="1" s="1"/>
  <c r="I86" i="1" s="1"/>
  <c r="E29" i="2"/>
  <c r="F122" i="1"/>
  <c r="G122" i="1" s="1"/>
  <c r="K122" i="1" s="1"/>
  <c r="F110" i="1"/>
  <c r="G110" i="1" s="1"/>
  <c r="K110" i="1" s="1"/>
  <c r="E107" i="2"/>
  <c r="E86" i="2"/>
  <c r="F80" i="1"/>
  <c r="G80" i="1" s="1"/>
  <c r="I80" i="1" s="1"/>
  <c r="F108" i="1"/>
  <c r="G108" i="1" s="1"/>
  <c r="K108" i="1" s="1"/>
  <c r="E105" i="2"/>
  <c r="F60" i="1"/>
  <c r="G60" i="1" s="1"/>
  <c r="H60" i="1" s="1"/>
  <c r="E70" i="2"/>
  <c r="E85" i="2"/>
  <c r="F76" i="1"/>
  <c r="G76" i="1" s="1"/>
  <c r="I76" i="1" s="1"/>
  <c r="E64" i="2"/>
  <c r="F54" i="1"/>
  <c r="G54" i="1" s="1"/>
  <c r="H54" i="1" s="1"/>
  <c r="E42" i="2"/>
  <c r="F32" i="1"/>
  <c r="G32" i="1" s="1"/>
  <c r="H32" i="1" s="1"/>
  <c r="E44" i="2"/>
  <c r="F34" i="1"/>
  <c r="G34" i="1" s="1"/>
  <c r="H34" i="1" s="1"/>
  <c r="F79" i="1"/>
  <c r="G79" i="1" s="1"/>
  <c r="I79" i="1" s="1"/>
  <c r="E14" i="2"/>
  <c r="K98" i="1"/>
  <c r="C12" i="1"/>
  <c r="C11" i="1"/>
  <c r="O141" i="1" l="1"/>
  <c r="O117" i="1"/>
  <c r="O78" i="1"/>
  <c r="O40" i="1"/>
  <c r="O67" i="1"/>
  <c r="O89" i="1"/>
  <c r="O61" i="1"/>
  <c r="O42" i="1"/>
  <c r="O107" i="1"/>
  <c r="O75" i="1"/>
  <c r="O34" i="1"/>
  <c r="O36" i="1"/>
  <c r="O113" i="1"/>
  <c r="O24" i="1"/>
  <c r="O102" i="1"/>
  <c r="O82" i="1"/>
  <c r="O118" i="1"/>
  <c r="O47" i="1"/>
  <c r="O21" i="1"/>
  <c r="O83" i="1"/>
  <c r="O91" i="1"/>
  <c r="O105" i="1"/>
  <c r="O49" i="1"/>
  <c r="O132" i="1"/>
  <c r="O79" i="1"/>
  <c r="O76" i="1"/>
  <c r="O70" i="1"/>
  <c r="O126" i="1"/>
  <c r="O95" i="1"/>
  <c r="O101" i="1"/>
  <c r="O99" i="1"/>
  <c r="O44" i="1"/>
  <c r="O25" i="1"/>
  <c r="O106" i="1"/>
  <c r="O45" i="1"/>
  <c r="O127" i="1"/>
  <c r="O73" i="1"/>
  <c r="O88" i="1"/>
  <c r="O65" i="1"/>
  <c r="O103" i="1"/>
  <c r="O59" i="1"/>
  <c r="O112" i="1"/>
  <c r="O131" i="1"/>
  <c r="O71" i="1"/>
  <c r="O98" i="1"/>
  <c r="O66" i="1"/>
  <c r="O120" i="1"/>
  <c r="O128" i="1"/>
  <c r="O57" i="1"/>
  <c r="O90" i="1"/>
  <c r="O123" i="1"/>
  <c r="O135" i="1"/>
  <c r="O37" i="1"/>
  <c r="O60" i="1"/>
  <c r="O55" i="1"/>
  <c r="O64" i="1"/>
  <c r="O116" i="1"/>
  <c r="O130" i="1"/>
  <c r="O50" i="1"/>
  <c r="O84" i="1"/>
  <c r="O136" i="1"/>
  <c r="O33" i="1"/>
  <c r="O80" i="1"/>
  <c r="O63" i="1"/>
  <c r="O48" i="1"/>
  <c r="O58" i="1"/>
  <c r="O22" i="1"/>
  <c r="O125" i="1"/>
  <c r="O114" i="1"/>
  <c r="O28" i="1"/>
  <c r="O51" i="1"/>
  <c r="O138" i="1"/>
  <c r="O100" i="1"/>
  <c r="O32" i="1"/>
  <c r="O39" i="1"/>
  <c r="O86" i="1"/>
  <c r="O56" i="1"/>
  <c r="O43" i="1"/>
  <c r="O111" i="1"/>
  <c r="O137" i="1"/>
  <c r="O29" i="1"/>
  <c r="O92" i="1"/>
  <c r="O81" i="1"/>
  <c r="O46" i="1"/>
  <c r="O52" i="1"/>
  <c r="O74" i="1"/>
  <c r="O72" i="1"/>
  <c r="O110" i="1"/>
  <c r="O96" i="1"/>
  <c r="C15" i="1"/>
  <c r="O41" i="1"/>
  <c r="O69" i="1"/>
  <c r="O68" i="1"/>
  <c r="O133" i="1"/>
  <c r="O27" i="1"/>
  <c r="O140" i="1"/>
  <c r="O129" i="1"/>
  <c r="O139" i="1"/>
  <c r="O54" i="1"/>
  <c r="O30" i="1"/>
  <c r="O38" i="1"/>
  <c r="O23" i="1"/>
  <c r="O119" i="1"/>
  <c r="O115" i="1"/>
  <c r="O134" i="1"/>
  <c r="O108" i="1"/>
  <c r="O124" i="1"/>
  <c r="O93" i="1"/>
  <c r="O104" i="1"/>
  <c r="O53" i="1"/>
  <c r="O26" i="1"/>
  <c r="O109" i="1"/>
  <c r="O85" i="1"/>
  <c r="O77" i="1"/>
  <c r="O121" i="1"/>
  <c r="O122" i="1"/>
  <c r="O87" i="1"/>
  <c r="O35" i="1"/>
  <c r="O62" i="1"/>
  <c r="O94" i="1"/>
  <c r="O31" i="1"/>
  <c r="O97" i="1"/>
  <c r="C16" i="1"/>
  <c r="D18" i="1" s="1"/>
  <c r="K99" i="1"/>
  <c r="F18" i="1" l="1"/>
  <c r="F19" i="1" s="1"/>
  <c r="C18" i="1"/>
</calcChain>
</file>

<file path=xl/sharedStrings.xml><?xml version="1.0" encoding="utf-8"?>
<sst xmlns="http://schemas.openxmlformats.org/spreadsheetml/2006/main" count="1054" uniqueCount="408">
  <si>
    <t>JAVSO..47..105</t>
  </si>
  <si>
    <t>VSB-063</t>
  </si>
  <si>
    <t>JAVSO 43, 77</t>
  </si>
  <si>
    <t>JAVSO..44..164</t>
  </si>
  <si>
    <t>JAVSO..45..215</t>
  </si>
  <si>
    <t>JAVSO..46…79 (2018)</t>
  </si>
  <si>
    <t>s5</t>
  </si>
  <si>
    <t>s6</t>
  </si>
  <si>
    <t>s7</t>
  </si>
  <si>
    <t>IBVS 5741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</si>
  <si>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</si>
  <si>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</si>
  <si>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</si>
  <si>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</si>
  <si>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</si>
  <si>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</si>
  <si>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</si>
  <si>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</si>
  <si>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</si>
  <si>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</si>
  <si>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</si>
  <si>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</si>
  <si>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</si>
  <si>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</si>
  <si>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</si>
  <si>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</si>
  <si>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</si>
  <si>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</si>
  <si>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</si>
  <si>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</si>
  <si>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</si>
  <si>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</si>
  <si>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</si>
  <si>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</si>
  <si>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</si>
  <si>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</si>
  <si>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MVS 9,163</t>
  </si>
  <si>
    <t>K</t>
  </si>
  <si>
    <t>Peter H</t>
  </si>
  <si>
    <t>BBSAG Bull.91</t>
  </si>
  <si>
    <t>B</t>
  </si>
  <si>
    <t>BBSAG Bull.94</t>
  </si>
  <si>
    <t>BBSAG 97</t>
  </si>
  <si>
    <t>BBSAG Bull.97</t>
  </si>
  <si>
    <t>BBSAG Bull.101</t>
  </si>
  <si>
    <t>BBSAG Bull.103</t>
  </si>
  <si>
    <t>BBSAG Bull.108</t>
  </si>
  <si>
    <t>BBSAG Bull.114</t>
  </si>
  <si>
    <t>II</t>
  </si>
  <si>
    <t>EA/KE</t>
  </si>
  <si>
    <t>IBVS 5583</t>
  </si>
  <si>
    <t>I</t>
  </si>
  <si>
    <t>IBVS 5603</t>
  </si>
  <si>
    <t># of data points:</t>
  </si>
  <si>
    <t>BB Mon / GSC 05380-02181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</si>
  <si>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</si>
  <si>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</si>
  <si>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</si>
  <si>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</si>
  <si>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</si>
  <si>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</si>
  <si>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</si>
  <si>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</si>
  <si>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</si>
  <si>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JAVSO..36..171</t>
  </si>
  <si>
    <t>JAVSO..36..186</t>
  </si>
  <si>
    <t>JAVSO..37...44</t>
  </si>
  <si>
    <t>JAVSO..38..183</t>
  </si>
  <si>
    <t>JAVSO..39..177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</si>
  <si>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</si>
  <si>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</si>
  <si>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</si>
  <si>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</si>
  <si>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</si>
  <si>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</si>
  <si>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</si>
  <si>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</si>
  <si>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</si>
  <si>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</si>
  <si>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</si>
  <si>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</si>
  <si>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</si>
  <si>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</si>
  <si>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</si>
  <si>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2426681.5609 </t>
  </si>
  <si>
    <t> 06.12.1931 01:27 </t>
  </si>
  <si>
    <t> -0.0019 </t>
  </si>
  <si>
    <t>V </t>
  </si>
  <si>
    <t> F.Lause </t>
  </si>
  <si>
    <t> AN 260.298 </t>
  </si>
  <si>
    <t>2426723.329 </t>
  </si>
  <si>
    <t> 16.01.1932 19:53 </t>
  </si>
  <si>
    <t> 0.002 </t>
  </si>
  <si>
    <t> AN 250.13 </t>
  </si>
  <si>
    <t>2426745.310 </t>
  </si>
  <si>
    <t> 07.02.1932 19:26 </t>
  </si>
  <si>
    <t>2426778.271 </t>
  </si>
  <si>
    <t> 11.03.1932 18:30 </t>
  </si>
  <si>
    <t> -0.008 </t>
  </si>
  <si>
    <t>2426794.396 </t>
  </si>
  <si>
    <t> 27.03.1932 21:30 </t>
  </si>
  <si>
    <t> -0.002 </t>
  </si>
  <si>
    <t>2426797.313 </t>
  </si>
  <si>
    <t> 30.03.1932 19:30 </t>
  </si>
  <si>
    <t> -0.016 </t>
  </si>
  <si>
    <t>2426808.292 </t>
  </si>
  <si>
    <t> 10.04.1932 19:00 </t>
  </si>
  <si>
    <t> -0.028 </t>
  </si>
  <si>
    <t>2427065.505 </t>
  </si>
  <si>
    <t> 24.12.1932 00:07 </t>
  </si>
  <si>
    <t> 0.008 </t>
  </si>
  <si>
    <t>2427068.418 </t>
  </si>
  <si>
    <t> 26.12.1932 22:01 </t>
  </si>
  <si>
    <t> -0.010 </t>
  </si>
  <si>
    <t>2427101.399 </t>
  </si>
  <si>
    <t> 28.01.1933 21:34 </t>
  </si>
  <si>
    <t> -0.000 </t>
  </si>
  <si>
    <t>2427129.257 </t>
  </si>
  <si>
    <t> 25.02.1933 18:10 </t>
  </si>
  <si>
    <t> 0.015 </t>
  </si>
  <si>
    <t>2427145.344 </t>
  </si>
  <si>
    <t> 13.03.1933 20:15 </t>
  </si>
  <si>
    <t> -0.017 </t>
  </si>
  <si>
    <t>2427148.285 </t>
  </si>
  <si>
    <t> 16.03.1933 18:50 </t>
  </si>
  <si>
    <t> -0.007 </t>
  </si>
  <si>
    <t>2427159.289 </t>
  </si>
  <si>
    <t> 27.03.1933 18:56 </t>
  </si>
  <si>
    <t> 0.007 </t>
  </si>
  <si>
    <t>2428159.418 </t>
  </si>
  <si>
    <t> 22.12.1935 22:01 </t>
  </si>
  <si>
    <t> AN 260.292 </t>
  </si>
  <si>
    <t>2428184.327 </t>
  </si>
  <si>
    <t> 16.01.1936 19:50 </t>
  </si>
  <si>
    <t> -0.001 </t>
  </si>
  <si>
    <t>2428211.433 </t>
  </si>
  <si>
    <t> 12.02.1936 22:23 </t>
  </si>
  <si>
    <t> -0.005 </t>
  </si>
  <si>
    <t>2428214.374 </t>
  </si>
  <si>
    <t> 15.02.1936 20:58 </t>
  </si>
  <si>
    <t> 0.005 </t>
  </si>
  <si>
    <t>2428247.340 </t>
  </si>
  <si>
    <t> 19.03.1936 20:09 </t>
  </si>
  <si>
    <t>2428250.270 </t>
  </si>
  <si>
    <t> 22.03.1936 18:28 </t>
  </si>
  <si>
    <t>2428280.306 </t>
  </si>
  <si>
    <t> 21.04.1936 19:20 </t>
  </si>
  <si>
    <t> -0.006 </t>
  </si>
  <si>
    <t>2428498.652 </t>
  </si>
  <si>
    <t> 26.11.1936 03:38 </t>
  </si>
  <si>
    <t> -0.004 </t>
  </si>
  <si>
    <t> AN 267.325 </t>
  </si>
  <si>
    <t>2428521.380 </t>
  </si>
  <si>
    <t> 18.12.1936 21:07 </t>
  </si>
  <si>
    <t> 0.011 </t>
  </si>
  <si>
    <t>2428543.365 </t>
  </si>
  <si>
    <t> 09.01.1937 20:45 </t>
  </si>
  <si>
    <t>2428546.302 </t>
  </si>
  <si>
    <t> 12.01.1937 19:14 </t>
  </si>
  <si>
    <t> 0.021 </t>
  </si>
  <si>
    <t>2428551.407 </t>
  </si>
  <si>
    <t> 17.01.1937 21:46 </t>
  </si>
  <si>
    <t>2428573.391 </t>
  </si>
  <si>
    <t> 08.02.1937 21:23 </t>
  </si>
  <si>
    <t>2428579.257 </t>
  </si>
  <si>
    <t> 14.02.1937 18:10 </t>
  </si>
  <si>
    <t> 0.004 </t>
  </si>
  <si>
    <t>2428606.359 </t>
  </si>
  <si>
    <t> 13.03.1937 20:36 </t>
  </si>
  <si>
    <t>2428609.299 </t>
  </si>
  <si>
    <t> 16.03.1937 19:10 </t>
  </si>
  <si>
    <t> 0.006 </t>
  </si>
  <si>
    <t>2428838.628 </t>
  </si>
  <si>
    <t> 01.11.1937 03:04 </t>
  </si>
  <si>
    <t>2428882.597 </t>
  </si>
  <si>
    <t> 15.12.1937 02:19 </t>
  </si>
  <si>
    <t>2428921.427 </t>
  </si>
  <si>
    <t> 22.01.1938 22:14 </t>
  </si>
  <si>
    <t>2428924.357 </t>
  </si>
  <si>
    <t> 25.01.1938 20:34 </t>
  </si>
  <si>
    <t> 0.003 </t>
  </si>
  <si>
    <t>2428935.336 </t>
  </si>
  <si>
    <t> 05.02.1938 20:03 </t>
  </si>
  <si>
    <t>2428951.485 </t>
  </si>
  <si>
    <t> 21.02.1938 23:38 </t>
  </si>
  <si>
    <t>2428954.383 </t>
  </si>
  <si>
    <t> 24.02.1938 21:11 </t>
  </si>
  <si>
    <t> -0.011 </t>
  </si>
  <si>
    <t>2428960.252 </t>
  </si>
  <si>
    <t> 02.03.1938 18:02 </t>
  </si>
  <si>
    <t>2428965.387 </t>
  </si>
  <si>
    <t> 07.03.1938 21:17 </t>
  </si>
  <si>
    <t>2428976.400 </t>
  </si>
  <si>
    <t> 18.03.1938 21:36 </t>
  </si>
  <si>
    <t> 0.025 </t>
  </si>
  <si>
    <t>2437317.426 </t>
  </si>
  <si>
    <t> 17.01.1961 22:13 </t>
  </si>
  <si>
    <t>P </t>
  </si>
  <si>
    <t> H.Busch </t>
  </si>
  <si>
    <t> MHAR 17.9 </t>
  </si>
  <si>
    <t>2437944.619 </t>
  </si>
  <si>
    <t> 07.10.1962 02:51 </t>
  </si>
  <si>
    <t> 0.010 </t>
  </si>
  <si>
    <t>2438416.484 </t>
  </si>
  <si>
    <t> 21.01.1964 23:36 </t>
  </si>
  <si>
    <t> 0.017 </t>
  </si>
  <si>
    <t>2440148.574 </t>
  </si>
  <si>
    <t> 19.10.1968 01:46 </t>
  </si>
  <si>
    <t>2440656.335 </t>
  </si>
  <si>
    <t> 10.03.1970 20:02 </t>
  </si>
  <si>
    <t>2441322.350 </t>
  </si>
  <si>
    <t> 05.01.1972 20:24 </t>
  </si>
  <si>
    <t>2441333.365 </t>
  </si>
  <si>
    <t> 16.01.1972 20:45 </t>
  </si>
  <si>
    <t> 0.024 </t>
  </si>
  <si>
    <t>2441385.364 </t>
  </si>
  <si>
    <t> 08.03.1972 20:44 </t>
  </si>
  <si>
    <t>2442095.350 </t>
  </si>
  <si>
    <t> 16.02.1974 20:24 </t>
  </si>
  <si>
    <t>2442147.367 </t>
  </si>
  <si>
    <t> 09.04.1974 20:48 </t>
  </si>
  <si>
    <t>2443926.366 </t>
  </si>
  <si>
    <t> 21.02.1979 20:47 </t>
  </si>
  <si>
    <t>2444172.541 </t>
  </si>
  <si>
    <t> 26.10.1979 00:59 </t>
  </si>
  <si>
    <t>2444291.238 </t>
  </si>
  <si>
    <t> 21.02.1980 17:42 </t>
  </si>
  <si>
    <t> P.Enskonatus </t>
  </si>
  <si>
    <t> MVS 8.195 </t>
  </si>
  <si>
    <t>2444909.645 </t>
  </si>
  <si>
    <t> 01.11.1981 03:28 </t>
  </si>
  <si>
    <t> 0.001 </t>
  </si>
  <si>
    <t> MVS 9.164 </t>
  </si>
  <si>
    <t>2446104.686 </t>
  </si>
  <si>
    <t> 08.02.1985 04:27 </t>
  </si>
  <si>
    <t> S.Cook </t>
  </si>
  <si>
    <t> AOEB 9 </t>
  </si>
  <si>
    <t>2447555.411 </t>
  </si>
  <si>
    <t> 28.01.1989 21:51 </t>
  </si>
  <si>
    <t> H.Peter </t>
  </si>
  <si>
    <t> BBS 91 </t>
  </si>
  <si>
    <t>2447928.357 </t>
  </si>
  <si>
    <t> 05.02.1990 20:34 </t>
  </si>
  <si>
    <t> BBS 94 </t>
  </si>
  <si>
    <t>2447939.360 </t>
  </si>
  <si>
    <t> 16.02.1990 20:38 </t>
  </si>
  <si>
    <t>2448300.573 </t>
  </si>
  <si>
    <t> 13.02.1991 01:45 </t>
  </si>
  <si>
    <t> M.Baldwin </t>
  </si>
  <si>
    <t>2448308.624 </t>
  </si>
  <si>
    <t> 21.02.1991 02:58 </t>
  </si>
  <si>
    <t> -0.009 </t>
  </si>
  <si>
    <t>2448331.342 </t>
  </si>
  <si>
    <t> 15.03.1991 20:12 </t>
  </si>
  <si>
    <t> BBS 97 </t>
  </si>
  <si>
    <t>2448690.368 </t>
  </si>
  <si>
    <t> 08.03.1992 20:49 </t>
  </si>
  <si>
    <t>2448712.351 </t>
  </si>
  <si>
    <t> 30.03.1992 20:25 </t>
  </si>
  <si>
    <t> BBS 101 </t>
  </si>
  <si>
    <t>2449018.631 </t>
  </si>
  <si>
    <t> 31.01.1993 03:08 </t>
  </si>
  <si>
    <t> 0.013 </t>
  </si>
  <si>
    <t>2449021.544 </t>
  </si>
  <si>
    <t> 03.02.1993 01:03 </t>
  </si>
  <si>
    <t>2449060.371 </t>
  </si>
  <si>
    <t> 13.03.1993 20:54 </t>
  </si>
  <si>
    <t> BBS 103 </t>
  </si>
  <si>
    <t>2449780.625 </t>
  </si>
  <si>
    <t> 04.03.1995 03:00 </t>
  </si>
  <si>
    <t>2449781.364 </t>
  </si>
  <si>
    <t> 04.03.1995 20:44 </t>
  </si>
  <si>
    <t> BBS 108 </t>
  </si>
  <si>
    <t>2449791.627 </t>
  </si>
  <si>
    <t> 15.03.1995 03:02 </t>
  </si>
  <si>
    <t>2449802.618 </t>
  </si>
  <si>
    <t> 26.03.1995 02:49 </t>
  </si>
  <si>
    <t> 0.012 </t>
  </si>
  <si>
    <t>2450095.679 </t>
  </si>
  <si>
    <t> 13.01.1996 04:17 </t>
  </si>
  <si>
    <t>C </t>
  </si>
  <si>
    <t>ns</t>
  </si>
  <si>
    <t>2450502.337 </t>
  </si>
  <si>
    <t> 22.02.1997 20:05 </t>
  </si>
  <si>
    <t> BBS 114 </t>
  </si>
  <si>
    <t>2450534.567 </t>
  </si>
  <si>
    <t> 27.03.1997 01:36 </t>
  </si>
  <si>
    <t>2451611.638 </t>
  </si>
  <si>
    <t> 08.03.2000 03:18 </t>
  </si>
  <si>
    <t>2452326.0157 </t>
  </si>
  <si>
    <t> 20.02.2002 12:22 </t>
  </si>
  <si>
    <t> -0.0051 </t>
  </si>
  <si>
    <t>E </t>
  </si>
  <si>
    <t>?</t>
  </si>
  <si>
    <t> Nakajima </t>
  </si>
  <si>
    <t>VSB 40 </t>
  </si>
  <si>
    <t>2452558.2847 </t>
  </si>
  <si>
    <t> 10.10.2002 18:49 </t>
  </si>
  <si>
    <t> -0.0016 </t>
  </si>
  <si>
    <t>2452580.2666 </t>
  </si>
  <si>
    <t> 01.11.2002 18:23 </t>
  </si>
  <si>
    <t> -0.0007 </t>
  </si>
  <si>
    <t>2452621.2934 </t>
  </si>
  <si>
    <t> 12.12.2002 19:02 </t>
  </si>
  <si>
    <t> -0.0050 </t>
  </si>
  <si>
    <t>2452994.2390 </t>
  </si>
  <si>
    <t> 20.12.2003 17:44 </t>
  </si>
  <si>
    <t> -0.0031 </t>
  </si>
  <si>
    <t>VSB 42 </t>
  </si>
  <si>
    <t>2453029.4088 </t>
  </si>
  <si>
    <t> 24.01.2004 21:48 </t>
  </si>
  <si>
    <t> -0.0028 </t>
  </si>
  <si>
    <t>R</t>
  </si>
  <si>
    <t> M.Zejda </t>
  </si>
  <si>
    <t>IBVS 5583 </t>
  </si>
  <si>
    <t>2453050.6549 </t>
  </si>
  <si>
    <t> 15.02.2004 03:43 </t>
  </si>
  <si>
    <t> G.Samolyk </t>
  </si>
  <si>
    <t>2453053.5858 </t>
  </si>
  <si>
    <t> 18.02.2004 02:03 </t>
  </si>
  <si>
    <t> -0.0049 </t>
  </si>
  <si>
    <t> J.Bialozynski </t>
  </si>
  <si>
    <t>2453075.5673 </t>
  </si>
  <si>
    <t> 11.03.2004 01:36 </t>
  </si>
  <si>
    <t> -0.0044 </t>
  </si>
  <si>
    <t> S.Dvorak </t>
  </si>
  <si>
    <t>IBVS 5603 </t>
  </si>
  <si>
    <t>2453384.7655 </t>
  </si>
  <si>
    <t> 14.01.2005 06:22 </t>
  </si>
  <si>
    <t> AOEB 12 </t>
  </si>
  <si>
    <t>2453407.4789 </t>
  </si>
  <si>
    <t> 05.02.2005 23:29 </t>
  </si>
  <si>
    <t> -0.0053 </t>
  </si>
  <si>
    <t> M.Zejda et al. </t>
  </si>
  <si>
    <t>IBVS 5741 </t>
  </si>
  <si>
    <t>2453410.4118 </t>
  </si>
  <si>
    <t> 08.02.2005 21:52 </t>
  </si>
  <si>
    <t> -0.0032 </t>
  </si>
  <si>
    <t>2453442.6478 </t>
  </si>
  <si>
    <t> 13.03.2005 03:32 </t>
  </si>
  <si>
    <t> -0.0060 </t>
  </si>
  <si>
    <t>2453808.9978 </t>
  </si>
  <si>
    <t> 14.03.2006 11:56 </t>
  </si>
  <si>
    <t> -0.0054 </t>
  </si>
  <si>
    <t> K.Nagai et al. </t>
  </si>
  <si>
    <t>VSB 45 </t>
  </si>
  <si>
    <t>2453812.6625 </t>
  </si>
  <si>
    <t> 18.03.2006 03:54 </t>
  </si>
  <si>
    <t> -0.0042 </t>
  </si>
  <si>
    <t> H.Gerner </t>
  </si>
  <si>
    <t>2454193.6666 </t>
  </si>
  <si>
    <t> 03.04.2007 03:59 </t>
  </si>
  <si>
    <t> -0.0034 </t>
  </si>
  <si>
    <t>2454508.7262 </t>
  </si>
  <si>
    <t> 12.02.2008 05:25 </t>
  </si>
  <si>
    <t> -0.0043 </t>
  </si>
  <si>
    <t>JAAVSO 36(2);171 </t>
  </si>
  <si>
    <t>2454533.6384 </t>
  </si>
  <si>
    <t> 08.03.2008 03:19 </t>
  </si>
  <si>
    <t> -0.0039 </t>
  </si>
  <si>
    <t>o</t>
  </si>
  <si>
    <t>JAAVSO 36(2);186 </t>
  </si>
  <si>
    <t>2454806.2009 </t>
  </si>
  <si>
    <t> 05.12.2008 16:49 </t>
  </si>
  <si>
    <t> H.Itoh </t>
  </si>
  <si>
    <t>VSB 48 </t>
  </si>
  <si>
    <t>2454873.612 </t>
  </si>
  <si>
    <t> 11.02.2009 02:41 </t>
  </si>
  <si>
    <t>JAAVSO 37(1);44 </t>
  </si>
  <si>
    <t>2455138.8470 </t>
  </si>
  <si>
    <t> 03.11.2009 08:19 </t>
  </si>
  <si>
    <t> -0.0045 </t>
  </si>
  <si>
    <t> JAAVSO 38;120 </t>
  </si>
  <si>
    <t>2455240.6921 </t>
  </si>
  <si>
    <t> 13.02.2010 04:36 </t>
  </si>
  <si>
    <t>2455240.6933 </t>
  </si>
  <si>
    <t> 13.02.2010 04:38 </t>
  </si>
  <si>
    <t> -0.0033 </t>
  </si>
  <si>
    <t> R.Poklar </t>
  </si>
  <si>
    <t>2455591.6552 </t>
  </si>
  <si>
    <t> 30.01.2011 03:43 </t>
  </si>
  <si>
    <t> JAAVSO 39;177 </t>
  </si>
  <si>
    <t>2455602.6461 </t>
  </si>
  <si>
    <t> 10.02.2011 03:30 </t>
  </si>
  <si>
    <t> -0.0037 </t>
  </si>
  <si>
    <t> R.Diethelm </t>
  </si>
  <si>
    <t>IBVS 5992 </t>
  </si>
  <si>
    <t>2456331.6811 </t>
  </si>
  <si>
    <t> 08.02.2013 04:20 </t>
  </si>
  <si>
    <t> -0.0040 </t>
  </si>
  <si>
    <t> JAAVSO 41;328 </t>
  </si>
  <si>
    <t>2456737.5960 </t>
  </si>
  <si>
    <t> 21.03.2014 02:18 </t>
  </si>
  <si>
    <t> JAAVSO 42;426 </t>
  </si>
  <si>
    <t>2456966.9312 </t>
  </si>
  <si>
    <t> 05.11.2014 10:20 </t>
  </si>
  <si>
    <t> -0.0038 </t>
  </si>
  <si>
    <t> JAAVSO 43-1 </t>
  </si>
  <si>
    <t>Rc</t>
  </si>
  <si>
    <t>JAVSO..47..263</t>
  </si>
  <si>
    <t>JAVSO..48…87</t>
  </si>
  <si>
    <t>JAVSO..48..256</t>
  </si>
  <si>
    <t>JAVSO 49, 108</t>
  </si>
  <si>
    <t>JAVSO 49, 256</t>
  </si>
  <si>
    <t>VSB, 91</t>
  </si>
  <si>
    <t>JAVSO, 50, 133</t>
  </si>
  <si>
    <t>Ic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</si>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</sst>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-1.8999999992956873E-3</c:v>
                </c:pt>
                <c:pt idx="1">
                  <c:v>0</c:v>
                </c:pt>
                <c:pt idx="2">
                  <c:v>2.3684000007051509E-3</c:v>
                </c:pt>
                <c:pt idx="3">
                  <c:v>2.4044000019785017E-3</c:v>
                </c:pt>
                <c:pt idx="4">
                  <c:v>-8.0415999982506037E-3</c:v>
                </c:pt>
                <c:pt idx="5">
                  <c:v>-2.4152000005415175E-3</c:v>
                </c:pt>
                <c:pt idx="6">
                  <c:v>-1.621040000100038E-2</c:v>
                </c:pt>
                <c:pt idx="7">
                  <c:v>-2.7692399999068584E-2</c:v>
                </c:pt>
                <c:pt idx="8">
                  <c:v>8.0288000026484951E-3</c:v>
                </c:pt>
                <c:pt idx="9">
                  <c:v>-9.7663999986252747E-3</c:v>
                </c:pt>
                <c:pt idx="10">
                  <c:v>-2.1239999841782264E-4</c:v>
                </c:pt>
                <c:pt idx="11">
                  <c:v>1.5233200003422098E-2</c:v>
                </c:pt>
                <c:pt idx="12">
                  <c:v>-1.7140399999334477E-2</c:v>
                </c:pt>
                <c:pt idx="13">
                  <c:v>-6.9355999985418748E-3</c:v>
                </c:pt>
                <c:pt idx="14">
                  <c:v>6.5824000012071338E-3</c:v>
                </c:pt>
                <c:pt idx="15">
                  <c:v>1.7204000032506883E-3</c:v>
                </c:pt>
                <c:pt idx="16">
                  <c:v>-1.0387999973318074E-3</c:v>
                </c:pt>
                <c:pt idx="17">
                  <c:v>-4.8943999972834717E-3</c:v>
                </c:pt>
                <c:pt idx="18">
                  <c:v>5.3103999998711515E-3</c:v>
                </c:pt>
                <c:pt idx="19">
                  <c:v>-1.3559999933931977E-4</c:v>
                </c:pt>
                <c:pt idx="20">
                  <c:v>-9.3080000078771263E-4</c:v>
                </c:pt>
                <c:pt idx="21">
                  <c:v>-5.5815999985497911E-3</c:v>
                </c:pt>
                <c:pt idx="22">
                  <c:v>-3.8240000030782539E-3</c:v>
                </c:pt>
                <c:pt idx="23">
                  <c:v>1.0513200002606027E-2</c:v>
                </c:pt>
                <c:pt idx="24">
                  <c:v>1.4549200001056306E-2</c:v>
                </c:pt>
                <c:pt idx="25">
                  <c:v>2.0754000001034001E-2</c:v>
                </c:pt>
                <c:pt idx="26">
                  <c:v>-3.1376000006275717E-3</c:v>
                </c:pt>
                <c:pt idx="27">
                  <c:v>-1.0159999874304049E-4</c:v>
                </c:pt>
                <c:pt idx="28">
                  <c:v>4.3080000032205135E-3</c:v>
                </c:pt>
                <c:pt idx="29">
                  <c:v>-3.547600001184037E-3</c:v>
                </c:pt>
                <c:pt idx="30">
                  <c:v>5.6571999994048383E-3</c:v>
                </c:pt>
                <c:pt idx="31">
                  <c:v>-6.7199998738942668E-5</c:v>
                </c:pt>
                <c:pt idx="32">
                  <c:v>7.0048000015958678E-3</c:v>
                </c:pt>
                <c:pt idx="33">
                  <c:v>3.968400000303518E-3</c:v>
                </c:pt>
                <c:pt idx="34">
                  <c:v>3.1731999988551252E-3</c:v>
                </c:pt>
                <c:pt idx="35">
                  <c:v>-8.308799999213079E-3</c:v>
                </c:pt>
                <c:pt idx="36">
                  <c:v>2.1317599999747472E-2</c:v>
                </c:pt>
                <c:pt idx="37">
                  <c:v>-1.1477599997306243E-2</c:v>
                </c:pt>
                <c:pt idx="38">
                  <c:v>-4.067999998369487E-3</c:v>
                </c:pt>
                <c:pt idx="39">
                  <c:v>2.0403999988047872E-3</c:v>
                </c:pt>
                <c:pt idx="40">
                  <c:v>2.4558400000387337E-2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7-4C75-A2A1-85F4AF3DA5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6">
                    <c:v>4.0000000000000002E-4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5">
                    <c:v>2.9999999999999997E-4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6">
                    <c:v>4.0000000000000002E-4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5">
                    <c:v>2.9999999999999997E-4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1">
                  <c:v>7.419199995638337E-3</c:v>
                </c:pt>
                <c:pt idx="42">
                  <c:v>1.024640000105137E-2</c:v>
                </c:pt>
                <c:pt idx="43">
                  <c:v>1.7219199995452072E-2</c:v>
                </c:pt>
                <c:pt idx="44">
                  <c:v>7.2560000044177286E-3</c:v>
                </c:pt>
                <c:pt idx="45">
                  <c:v>7.9876000017975457E-3</c:v>
                </c:pt>
                <c:pt idx="46">
                  <c:v>-2.2159999934956431E-4</c:v>
                </c:pt>
                <c:pt idx="47">
                  <c:v>2.429639999900246E-2</c:v>
                </c:pt>
                <c:pt idx="48">
                  <c:v>1.6815999988466501E-3</c:v>
                </c:pt>
                <c:pt idx="49">
                  <c:v>2.5443999984418042E-3</c:v>
                </c:pt>
                <c:pt idx="50">
                  <c:v>-2.070400005322881E-3</c:v>
                </c:pt>
                <c:pt idx="51">
                  <c:v>4.2431999972905032E-3</c:v>
                </c:pt>
                <c:pt idx="52">
                  <c:v>-7.5536000003921799E-3</c:v>
                </c:pt>
                <c:pt idx="53">
                  <c:v>-7.7592000016011298E-3</c:v>
                </c:pt>
                <c:pt idx="54">
                  <c:v>1.4536000016960315E-3</c:v>
                </c:pt>
                <c:pt idx="55">
                  <c:v>1.0710800001106691E-2</c:v>
                </c:pt>
                <c:pt idx="56">
                  <c:v>-7.9132000028039329E-3</c:v>
                </c:pt>
                <c:pt idx="57">
                  <c:v>-5.6023999932222068E-3</c:v>
                </c:pt>
                <c:pt idx="58">
                  <c:v>6.9156000026850961E-3</c:v>
                </c:pt>
                <c:pt idx="59">
                  <c:v>-5.9280000277794898E-4</c:v>
                </c:pt>
                <c:pt idx="60">
                  <c:v>-9.2795999953523278E-3</c:v>
                </c:pt>
                <c:pt idx="61">
                  <c:v>-4.9424000026192516E-3</c:v>
                </c:pt>
                <c:pt idx="62">
                  <c:v>1.3057600001047831E-2</c:v>
                </c:pt>
                <c:pt idx="63">
                  <c:v>-1.3543999957619235E-3</c:v>
                </c:pt>
                <c:pt idx="64">
                  <c:v>6.8160000228090212E-4</c:v>
                </c:pt>
                <c:pt idx="65">
                  <c:v>1.2583199997607153E-2</c:v>
                </c:pt>
                <c:pt idx="66">
                  <c:v>-5.2119999963906594E-3</c:v>
                </c:pt>
                <c:pt idx="67">
                  <c:v>-1.124839999829419E-2</c:v>
                </c:pt>
                <c:pt idx="68">
                  <c:v>-1.6879999748198316E-4</c:v>
                </c:pt>
                <c:pt idx="69">
                  <c:v>6.1323999980231747E-3</c:v>
                </c:pt>
                <c:pt idx="70">
                  <c:v>1.1349200001859572E-2</c:v>
                </c:pt>
                <c:pt idx="71">
                  <c:v>1.1867200002598111E-2</c:v>
                </c:pt>
                <c:pt idx="72">
                  <c:v>-6.6528000024845824E-3</c:v>
                </c:pt>
                <c:pt idx="73">
                  <c:v>3.5132000048179179E-3</c:v>
                </c:pt>
                <c:pt idx="74">
                  <c:v>-5.2339999965624884E-3</c:v>
                </c:pt>
                <c:pt idx="75">
                  <c:v>-1.4699999956064858E-3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7-4C75-A2A1-85F4AF3DA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7-4C75-A2A1-85F4AF3DA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6">
                  <c:v>-5.0999999948544428E-3</c:v>
                </c:pt>
                <c:pt idx="77">
                  <c:v>-1.6195999996853061E-3</c:v>
                </c:pt>
                <c:pt idx="78">
                  <c:v>-6.8359999568201602E-4</c:v>
                </c:pt>
                <c:pt idx="79">
                  <c:v>-5.0163999985670671E-3</c:v>
                </c:pt>
                <c:pt idx="80">
                  <c:v>-3.105600000708364E-3</c:v>
                </c:pt>
                <c:pt idx="81">
                  <c:v>-2.84799999644747E-3</c:v>
                </c:pt>
                <c:pt idx="82">
                  <c:v>-2.84799999644747E-3</c:v>
                </c:pt>
                <c:pt idx="83">
                  <c:v>-5.0131999960285611E-3</c:v>
                </c:pt>
                <c:pt idx="84">
                  <c:v>-4.9083999983849935E-3</c:v>
                </c:pt>
                <c:pt idx="85">
                  <c:v>-4.3723999915528111E-3</c:v>
                </c:pt>
                <c:pt idx="86">
                  <c:v>-5.0659999978961423E-3</c:v>
                </c:pt>
                <c:pt idx="87">
                  <c:v>-5.3287999980966561E-3</c:v>
                </c:pt>
                <c:pt idx="88">
                  <c:v>-3.2240000000456348E-3</c:v>
                </c:pt>
                <c:pt idx="89">
                  <c:v>-5.9712000002036802E-3</c:v>
                </c:pt>
                <c:pt idx="90">
                  <c:v>-5.3712000008090399E-3</c:v>
                </c:pt>
                <c:pt idx="91">
                  <c:v>-4.1651999999885447E-3</c:v>
                </c:pt>
                <c:pt idx="92">
                  <c:v>-3.4412000022712164E-3</c:v>
                </c:pt>
                <c:pt idx="93">
                  <c:v>-4.3252000032225624E-3</c:v>
                </c:pt>
                <c:pt idx="94">
                  <c:v>-3.884400000970345E-3</c:v>
                </c:pt>
                <c:pt idx="95">
                  <c:v>-5.3379999953904189E-3</c:v>
                </c:pt>
                <c:pt idx="96">
                  <c:v>-2.5276000014855526E-3</c:v>
                </c:pt>
                <c:pt idx="97">
                  <c:v>-4.4931999946129508E-3</c:v>
                </c:pt>
                <c:pt idx="98">
                  <c:v>-4.5264000000315718E-3</c:v>
                </c:pt>
                <c:pt idx="99">
                  <c:v>-3.3264000012422912E-3</c:v>
                </c:pt>
                <c:pt idx="100">
                  <c:v>-4.1515999982948415E-3</c:v>
                </c:pt>
                <c:pt idx="101">
                  <c:v>-3.7336000023060478E-3</c:v>
                </c:pt>
                <c:pt idx="102">
                  <c:v>-4.0395999967586249E-3</c:v>
                </c:pt>
                <c:pt idx="103">
                  <c:v>-4.2748000050778501E-3</c:v>
                </c:pt>
                <c:pt idx="104">
                  <c:v>-3.7991999997757375E-3</c:v>
                </c:pt>
                <c:pt idx="105">
                  <c:v>-3.7991999997757375E-3</c:v>
                </c:pt>
                <c:pt idx="106">
                  <c:v>-5.58640000235755E-3</c:v>
                </c:pt>
                <c:pt idx="107">
                  <c:v>-3.9528000052087009E-3</c:v>
                </c:pt>
                <c:pt idx="108">
                  <c:v>-3.0168000012054108E-3</c:v>
                </c:pt>
                <c:pt idx="109">
                  <c:v>-4.6287999939522706E-3</c:v>
                </c:pt>
                <c:pt idx="110">
                  <c:v>-4.2583999966154806E-3</c:v>
                </c:pt>
                <c:pt idx="111">
                  <c:v>-4.1067999991355464E-3</c:v>
                </c:pt>
                <c:pt idx="112">
                  <c:v>-4.2516000030445866E-3</c:v>
                </c:pt>
                <c:pt idx="113">
                  <c:v>-2.8287999957683496E-3</c:v>
                </c:pt>
                <c:pt idx="114">
                  <c:v>-3.9828000008128583E-3</c:v>
                </c:pt>
                <c:pt idx="115">
                  <c:v>-3.6048000038135797E-3</c:v>
                </c:pt>
                <c:pt idx="116">
                  <c:v>-4.1123999981209636E-3</c:v>
                </c:pt>
                <c:pt idx="117">
                  <c:v>-4.2299999986425973E-3</c:v>
                </c:pt>
                <c:pt idx="118">
                  <c:v>-4.3616000984911807E-3</c:v>
                </c:pt>
                <c:pt idx="119">
                  <c:v>-3.9428000018233433E-3</c:v>
                </c:pt>
                <c:pt idx="120">
                  <c:v>-4.6179999990272336E-3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7-4C75-A2A1-85F4AF3DA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7-4C75-A2A1-85F4AF3DA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7-4C75-A2A1-85F4AF3DA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7-4C75-A2A1-85F4AF3DA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87</c:v>
                </c:pt>
                <c:pt idx="4">
                  <c:v>132</c:v>
                </c:pt>
                <c:pt idx="5">
                  <c:v>154</c:v>
                </c:pt>
                <c:pt idx="6">
                  <c:v>158</c:v>
                </c:pt>
                <c:pt idx="7">
                  <c:v>173</c:v>
                </c:pt>
                <c:pt idx="8">
                  <c:v>524</c:v>
                </c:pt>
                <c:pt idx="9">
                  <c:v>528</c:v>
                </c:pt>
                <c:pt idx="10">
                  <c:v>573</c:v>
                </c:pt>
                <c:pt idx="11">
                  <c:v>611</c:v>
                </c:pt>
                <c:pt idx="12">
                  <c:v>633</c:v>
                </c:pt>
                <c:pt idx="13">
                  <c:v>637</c:v>
                </c:pt>
                <c:pt idx="14">
                  <c:v>652</c:v>
                </c:pt>
                <c:pt idx="15">
                  <c:v>2017</c:v>
                </c:pt>
                <c:pt idx="16">
                  <c:v>2051</c:v>
                </c:pt>
                <c:pt idx="17">
                  <c:v>2088</c:v>
                </c:pt>
                <c:pt idx="18">
                  <c:v>2092</c:v>
                </c:pt>
                <c:pt idx="19">
                  <c:v>2137</c:v>
                </c:pt>
                <c:pt idx="20">
                  <c:v>2141</c:v>
                </c:pt>
                <c:pt idx="21">
                  <c:v>2182</c:v>
                </c:pt>
                <c:pt idx="22">
                  <c:v>2480</c:v>
                </c:pt>
                <c:pt idx="23">
                  <c:v>2511</c:v>
                </c:pt>
                <c:pt idx="24">
                  <c:v>2541</c:v>
                </c:pt>
                <c:pt idx="25">
                  <c:v>2545</c:v>
                </c:pt>
                <c:pt idx="26">
                  <c:v>2552</c:v>
                </c:pt>
                <c:pt idx="27">
                  <c:v>2582</c:v>
                </c:pt>
                <c:pt idx="28">
                  <c:v>2590</c:v>
                </c:pt>
                <c:pt idx="29">
                  <c:v>2627</c:v>
                </c:pt>
                <c:pt idx="30">
                  <c:v>2631</c:v>
                </c:pt>
                <c:pt idx="31">
                  <c:v>2944</c:v>
                </c:pt>
                <c:pt idx="32">
                  <c:v>3004</c:v>
                </c:pt>
                <c:pt idx="33">
                  <c:v>3057</c:v>
                </c:pt>
                <c:pt idx="34">
                  <c:v>3061</c:v>
                </c:pt>
                <c:pt idx="35">
                  <c:v>3076</c:v>
                </c:pt>
                <c:pt idx="36">
                  <c:v>3098</c:v>
                </c:pt>
                <c:pt idx="37">
                  <c:v>3102</c:v>
                </c:pt>
                <c:pt idx="38">
                  <c:v>3110</c:v>
                </c:pt>
                <c:pt idx="39">
                  <c:v>3117</c:v>
                </c:pt>
                <c:pt idx="40">
                  <c:v>3132</c:v>
                </c:pt>
                <c:pt idx="41">
                  <c:v>14516</c:v>
                </c:pt>
                <c:pt idx="42">
                  <c:v>15372</c:v>
                </c:pt>
                <c:pt idx="43">
                  <c:v>16016</c:v>
                </c:pt>
                <c:pt idx="44">
                  <c:v>18380</c:v>
                </c:pt>
                <c:pt idx="45">
                  <c:v>19073</c:v>
                </c:pt>
                <c:pt idx="46">
                  <c:v>19982</c:v>
                </c:pt>
                <c:pt idx="47">
                  <c:v>19997</c:v>
                </c:pt>
                <c:pt idx="48">
                  <c:v>20068</c:v>
                </c:pt>
                <c:pt idx="49">
                  <c:v>21037</c:v>
                </c:pt>
                <c:pt idx="50">
                  <c:v>21108</c:v>
                </c:pt>
                <c:pt idx="51">
                  <c:v>23536</c:v>
                </c:pt>
                <c:pt idx="52">
                  <c:v>23872</c:v>
                </c:pt>
                <c:pt idx="53">
                  <c:v>24034</c:v>
                </c:pt>
                <c:pt idx="54">
                  <c:v>24878</c:v>
                </c:pt>
                <c:pt idx="55">
                  <c:v>26509</c:v>
                </c:pt>
                <c:pt idx="56">
                  <c:v>28489</c:v>
                </c:pt>
                <c:pt idx="57">
                  <c:v>28998</c:v>
                </c:pt>
                <c:pt idx="58">
                  <c:v>29013</c:v>
                </c:pt>
                <c:pt idx="59">
                  <c:v>29506</c:v>
                </c:pt>
                <c:pt idx="60">
                  <c:v>29517</c:v>
                </c:pt>
                <c:pt idx="61">
                  <c:v>29548</c:v>
                </c:pt>
                <c:pt idx="62">
                  <c:v>29548</c:v>
                </c:pt>
                <c:pt idx="63">
                  <c:v>30038</c:v>
                </c:pt>
                <c:pt idx="64">
                  <c:v>30068</c:v>
                </c:pt>
                <c:pt idx="65">
                  <c:v>30486</c:v>
                </c:pt>
                <c:pt idx="66">
                  <c:v>30490</c:v>
                </c:pt>
                <c:pt idx="67">
                  <c:v>30543</c:v>
                </c:pt>
                <c:pt idx="68">
                  <c:v>31526</c:v>
                </c:pt>
                <c:pt idx="69">
                  <c:v>31527</c:v>
                </c:pt>
                <c:pt idx="70">
                  <c:v>31541</c:v>
                </c:pt>
                <c:pt idx="71">
                  <c:v>31556</c:v>
                </c:pt>
                <c:pt idx="72">
                  <c:v>31956</c:v>
                </c:pt>
                <c:pt idx="73">
                  <c:v>32511</c:v>
                </c:pt>
                <c:pt idx="74">
                  <c:v>32555</c:v>
                </c:pt>
                <c:pt idx="75">
                  <c:v>34025</c:v>
                </c:pt>
                <c:pt idx="76">
                  <c:v>35000</c:v>
                </c:pt>
                <c:pt idx="77">
                  <c:v>35317</c:v>
                </c:pt>
                <c:pt idx="78">
                  <c:v>35347</c:v>
                </c:pt>
                <c:pt idx="79">
                  <c:v>35403</c:v>
                </c:pt>
                <c:pt idx="80">
                  <c:v>35912</c:v>
                </c:pt>
                <c:pt idx="81">
                  <c:v>35960</c:v>
                </c:pt>
                <c:pt idx="82">
                  <c:v>35960</c:v>
                </c:pt>
                <c:pt idx="83">
                  <c:v>35989</c:v>
                </c:pt>
                <c:pt idx="84">
                  <c:v>35993</c:v>
                </c:pt>
                <c:pt idx="85">
                  <c:v>36023</c:v>
                </c:pt>
                <c:pt idx="86">
                  <c:v>36445</c:v>
                </c:pt>
                <c:pt idx="87">
                  <c:v>36476</c:v>
                </c:pt>
                <c:pt idx="88">
                  <c:v>36480</c:v>
                </c:pt>
                <c:pt idx="89">
                  <c:v>36524</c:v>
                </c:pt>
                <c:pt idx="90">
                  <c:v>37024</c:v>
                </c:pt>
                <c:pt idx="91">
                  <c:v>37029</c:v>
                </c:pt>
                <c:pt idx="92">
                  <c:v>37549</c:v>
                </c:pt>
                <c:pt idx="93">
                  <c:v>37979</c:v>
                </c:pt>
                <c:pt idx="94">
                  <c:v>38013</c:v>
                </c:pt>
                <c:pt idx="95">
                  <c:v>38385</c:v>
                </c:pt>
                <c:pt idx="96">
                  <c:v>38477</c:v>
                </c:pt>
                <c:pt idx="97">
                  <c:v>38839</c:v>
                </c:pt>
                <c:pt idx="98">
                  <c:v>38978</c:v>
                </c:pt>
                <c:pt idx="99">
                  <c:v>38978</c:v>
                </c:pt>
                <c:pt idx="100">
                  <c:v>39457</c:v>
                </c:pt>
                <c:pt idx="101">
                  <c:v>39472</c:v>
                </c:pt>
                <c:pt idx="102">
                  <c:v>40467</c:v>
                </c:pt>
                <c:pt idx="103">
                  <c:v>41021</c:v>
                </c:pt>
                <c:pt idx="104">
                  <c:v>41334</c:v>
                </c:pt>
                <c:pt idx="105">
                  <c:v>41334</c:v>
                </c:pt>
                <c:pt idx="106">
                  <c:v>41928</c:v>
                </c:pt>
                <c:pt idx="107">
                  <c:v>41956</c:v>
                </c:pt>
                <c:pt idx="108">
                  <c:v>41986</c:v>
                </c:pt>
                <c:pt idx="109">
                  <c:v>42476</c:v>
                </c:pt>
                <c:pt idx="110">
                  <c:v>42868</c:v>
                </c:pt>
                <c:pt idx="111">
                  <c:v>43411</c:v>
                </c:pt>
                <c:pt idx="112">
                  <c:v>43457</c:v>
                </c:pt>
                <c:pt idx="113">
                  <c:v>43476</c:v>
                </c:pt>
                <c:pt idx="114">
                  <c:v>43931</c:v>
                </c:pt>
                <c:pt idx="115">
                  <c:v>43996</c:v>
                </c:pt>
                <c:pt idx="116">
                  <c:v>44323</c:v>
                </c:pt>
                <c:pt idx="117">
                  <c:v>44475</c:v>
                </c:pt>
                <c:pt idx="118">
                  <c:v>44782</c:v>
                </c:pt>
                <c:pt idx="119">
                  <c:v>44881</c:v>
                </c:pt>
                <c:pt idx="120">
                  <c:v>45485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-2.7798236035873995E-3</c:v>
                </c:pt>
                <c:pt idx="1">
                  <c:v>-2.7798236035873995E-3</c:v>
                </c:pt>
                <c:pt idx="2">
                  <c:v>-2.7815990636630298E-3</c:v>
                </c:pt>
                <c:pt idx="3">
                  <c:v>-2.7825335163344143E-3</c:v>
                </c:pt>
                <c:pt idx="4">
                  <c:v>-2.7839351953414912E-3</c:v>
                </c:pt>
                <c:pt idx="5">
                  <c:v>-2.7846204606338399E-3</c:v>
                </c:pt>
                <c:pt idx="6">
                  <c:v>-2.7847450543233578E-3</c:v>
                </c:pt>
                <c:pt idx="7">
                  <c:v>-2.7852122806590498E-3</c:v>
                </c:pt>
                <c:pt idx="8">
                  <c:v>-2.796145376914248E-3</c:v>
                </c:pt>
                <c:pt idx="9">
                  <c:v>-2.7962699706037659E-3</c:v>
                </c:pt>
                <c:pt idx="10">
                  <c:v>-2.7976716496108424E-3</c:v>
                </c:pt>
                <c:pt idx="11">
                  <c:v>-2.7988552896612627E-3</c:v>
                </c:pt>
                <c:pt idx="12">
                  <c:v>-2.7995405549536114E-3</c:v>
                </c:pt>
                <c:pt idx="13">
                  <c:v>-2.7996651486431293E-3</c:v>
                </c:pt>
                <c:pt idx="14">
                  <c:v>-2.8001323749788217E-3</c:v>
                </c:pt>
                <c:pt idx="15">
                  <c:v>-2.8426499715268139E-3</c:v>
                </c:pt>
                <c:pt idx="16">
                  <c:v>-2.8437090178877163E-3</c:v>
                </c:pt>
                <c:pt idx="17">
                  <c:v>-2.844861509515757E-3</c:v>
                </c:pt>
                <c:pt idx="18">
                  <c:v>-2.8449861032052749E-3</c:v>
                </c:pt>
                <c:pt idx="19">
                  <c:v>-2.8463877822123519E-3</c:v>
                </c:pt>
                <c:pt idx="20">
                  <c:v>-2.8465123759018698E-3</c:v>
                </c:pt>
                <c:pt idx="21">
                  <c:v>-2.8477894612194284E-3</c:v>
                </c:pt>
                <c:pt idx="22">
                  <c:v>-2.8570716910885138E-3</c:v>
                </c:pt>
                <c:pt idx="23">
                  <c:v>-2.8580372921822778E-3</c:v>
                </c:pt>
                <c:pt idx="24">
                  <c:v>-2.8589717448536623E-3</c:v>
                </c:pt>
                <c:pt idx="25">
                  <c:v>-2.8590963385431802E-3</c:v>
                </c:pt>
                <c:pt idx="26">
                  <c:v>-2.8593143774998365E-3</c:v>
                </c:pt>
                <c:pt idx="27">
                  <c:v>-2.860248830171221E-3</c:v>
                </c:pt>
                <c:pt idx="28">
                  <c:v>-2.8604980175502568E-3</c:v>
                </c:pt>
                <c:pt idx="29">
                  <c:v>-2.8616505091782979E-3</c:v>
                </c:pt>
                <c:pt idx="30">
                  <c:v>-2.8617751028678158E-3</c:v>
                </c:pt>
                <c:pt idx="31">
                  <c:v>-2.8715245590725932E-3</c:v>
                </c:pt>
                <c:pt idx="32">
                  <c:v>-2.8733934644153622E-3</c:v>
                </c:pt>
                <c:pt idx="33">
                  <c:v>-2.875044330801475E-3</c:v>
                </c:pt>
                <c:pt idx="34">
                  <c:v>-2.8751689244909929E-3</c:v>
                </c:pt>
                <c:pt idx="35">
                  <c:v>-2.8756361508266849E-3</c:v>
                </c:pt>
                <c:pt idx="36">
                  <c:v>-2.8763214161190336E-3</c:v>
                </c:pt>
                <c:pt idx="37">
                  <c:v>-2.8764460098085515E-3</c:v>
                </c:pt>
                <c:pt idx="38">
                  <c:v>-2.8766951971875873E-3</c:v>
                </c:pt>
                <c:pt idx="39">
                  <c:v>-2.8769132361442435E-3</c:v>
                </c:pt>
                <c:pt idx="40">
                  <c:v>-2.877380462479936E-3</c:v>
                </c:pt>
                <c:pt idx="41">
                  <c:v>-3.2319741028479544E-3</c:v>
                </c:pt>
                <c:pt idx="42">
                  <c:v>-3.258637152404791E-3</c:v>
                </c:pt>
                <c:pt idx="43">
                  <c:v>-3.278696736417177E-3</c:v>
                </c:pt>
                <c:pt idx="44">
                  <c:v>-3.3523316069222716E-3</c:v>
                </c:pt>
                <c:pt idx="45">
                  <c:v>-3.373917463631252E-3</c:v>
                </c:pt>
                <c:pt idx="46">
                  <c:v>-3.402231379574201E-3</c:v>
                </c:pt>
                <c:pt idx="47">
                  <c:v>-3.4026986059098934E-3</c:v>
                </c:pt>
                <c:pt idx="48">
                  <c:v>-3.4049101438988366E-3</c:v>
                </c:pt>
                <c:pt idx="49">
                  <c:v>-3.4350929651845541E-3</c:v>
                </c:pt>
                <c:pt idx="50">
                  <c:v>-3.4373045031734972E-3</c:v>
                </c:pt>
                <c:pt idx="51">
                  <c:v>-3.5129328727108787E-3</c:v>
                </c:pt>
                <c:pt idx="52">
                  <c:v>-3.5233987426303848E-3</c:v>
                </c:pt>
                <c:pt idx="53">
                  <c:v>-3.5284447870558605E-3</c:v>
                </c:pt>
                <c:pt idx="54">
                  <c:v>-3.554734055544143E-3</c:v>
                </c:pt>
                <c:pt idx="55">
                  <c:v>-3.6055371324450773E-3</c:v>
                </c:pt>
                <c:pt idx="56">
                  <c:v>-3.6672110087564514E-3</c:v>
                </c:pt>
                <c:pt idx="57">
                  <c:v>-3.6830655557476073E-3</c:v>
                </c:pt>
                <c:pt idx="58">
                  <c:v>-3.6835327820832994E-3</c:v>
                </c:pt>
                <c:pt idx="59">
                  <c:v>-3.6988889543163837E-3</c:v>
                </c:pt>
                <c:pt idx="60">
                  <c:v>-3.6992315869625583E-3</c:v>
                </c:pt>
                <c:pt idx="61">
                  <c:v>-3.7001971880563219E-3</c:v>
                </c:pt>
                <c:pt idx="62">
                  <c:v>-3.7001971880563219E-3</c:v>
                </c:pt>
                <c:pt idx="63">
                  <c:v>-3.715459915022268E-3</c:v>
                </c:pt>
                <c:pt idx="64">
                  <c:v>-3.7163943676936525E-3</c:v>
                </c:pt>
                <c:pt idx="65">
                  <c:v>-3.7294144082482758E-3</c:v>
                </c:pt>
                <c:pt idx="66">
                  <c:v>-3.7295390019377937E-3</c:v>
                </c:pt>
                <c:pt idx="67">
                  <c:v>-3.7311898683239065E-3</c:v>
                </c:pt>
                <c:pt idx="68">
                  <c:v>-3.7618087675229369E-3</c:v>
                </c:pt>
                <c:pt idx="69">
                  <c:v>-3.7618399159453164E-3</c:v>
                </c:pt>
                <c:pt idx="70">
                  <c:v>-3.7622759938586289E-3</c:v>
                </c:pt>
                <c:pt idx="71">
                  <c:v>-3.7627432201943209E-3</c:v>
                </c:pt>
                <c:pt idx="72">
                  <c:v>-3.7752025891461139E-3</c:v>
                </c:pt>
                <c:pt idx="73">
                  <c:v>-3.792489963566726E-3</c:v>
                </c:pt>
                <c:pt idx="74">
                  <c:v>-3.7938604941514234E-3</c:v>
                </c:pt>
                <c:pt idx="75">
                  <c:v>-3.8396486750492615E-3</c:v>
                </c:pt>
                <c:pt idx="76">
                  <c:v>-3.8700183868692556E-3</c:v>
                </c:pt>
                <c:pt idx="77">
                  <c:v>-3.8798924367635518E-3</c:v>
                </c:pt>
                <c:pt idx="78">
                  <c:v>-3.8808268894349358E-3</c:v>
                </c:pt>
                <c:pt idx="79">
                  <c:v>-3.8825712010881869E-3</c:v>
                </c:pt>
                <c:pt idx="80">
                  <c:v>-3.8984257480793429E-3</c:v>
                </c:pt>
                <c:pt idx="81">
                  <c:v>-3.8999208723535582E-3</c:v>
                </c:pt>
                <c:pt idx="82">
                  <c:v>-3.8999208723535582E-3</c:v>
                </c:pt>
                <c:pt idx="83">
                  <c:v>-3.9008241766025631E-3</c:v>
                </c:pt>
                <c:pt idx="84">
                  <c:v>-3.9009487702920814E-3</c:v>
                </c:pt>
                <c:pt idx="85">
                  <c:v>-3.9018832229634655E-3</c:v>
                </c:pt>
                <c:pt idx="86">
                  <c:v>-3.9150278572076067E-3</c:v>
                </c:pt>
                <c:pt idx="87">
                  <c:v>-3.9159934583013704E-3</c:v>
                </c:pt>
                <c:pt idx="88">
                  <c:v>-3.9161180519908887E-3</c:v>
                </c:pt>
                <c:pt idx="89">
                  <c:v>-3.9174885825755861E-3</c:v>
                </c:pt>
                <c:pt idx="90">
                  <c:v>-3.9330627937653271E-3</c:v>
                </c:pt>
                <c:pt idx="91">
                  <c:v>-3.9332185358772241E-3</c:v>
                </c:pt>
                <c:pt idx="92">
                  <c:v>-3.9494157155145542E-3</c:v>
                </c:pt>
                <c:pt idx="93">
                  <c:v>-3.9628095371377313E-3</c:v>
                </c:pt>
                <c:pt idx="94">
                  <c:v>-3.9638685834986337E-3</c:v>
                </c:pt>
                <c:pt idx="95">
                  <c:v>-3.9754557966238009E-3</c:v>
                </c:pt>
                <c:pt idx="96">
                  <c:v>-3.9783214514827131E-3</c:v>
                </c:pt>
                <c:pt idx="97">
                  <c:v>-3.9895971803840854E-3</c:v>
                </c:pt>
                <c:pt idx="98">
                  <c:v>-3.9939268110948337E-3</c:v>
                </c:pt>
                <c:pt idx="99">
                  <c:v>-3.9939268110948337E-3</c:v>
                </c:pt>
                <c:pt idx="100">
                  <c:v>-4.0088469054146052E-3</c:v>
                </c:pt>
                <c:pt idx="101">
                  <c:v>-4.0093141317502981E-3</c:v>
                </c:pt>
                <c:pt idx="102">
                  <c:v>-4.0403068120178822E-3</c:v>
                </c:pt>
                <c:pt idx="103">
                  <c:v>-4.0575630380161147E-3</c:v>
                </c:pt>
                <c:pt idx="104">
                  <c:v>-4.0673124942208925E-3</c:v>
                </c:pt>
                <c:pt idx="105">
                  <c:v>-4.0673124942208925E-3</c:v>
                </c:pt>
                <c:pt idx="106">
                  <c:v>-4.0858146571143041E-3</c:v>
                </c:pt>
                <c:pt idx="107">
                  <c:v>-4.0866868129409298E-3</c:v>
                </c:pt>
                <c:pt idx="108">
                  <c:v>-4.0876212656123147E-3</c:v>
                </c:pt>
                <c:pt idx="109">
                  <c:v>-4.1028839925782608E-3</c:v>
                </c:pt>
                <c:pt idx="110">
                  <c:v>-4.1150941741510171E-3</c:v>
                </c:pt>
                <c:pt idx="111">
                  <c:v>-4.1320077675030759E-3</c:v>
                </c:pt>
                <c:pt idx="112">
                  <c:v>-4.1334405949325316E-3</c:v>
                </c:pt>
                <c:pt idx="113">
                  <c:v>-4.1340324149577419E-3</c:v>
                </c:pt>
                <c:pt idx="114">
                  <c:v>-4.148204947140406E-3</c:v>
                </c:pt>
                <c:pt idx="115">
                  <c:v>-4.1502295945950729E-3</c:v>
                </c:pt>
                <c:pt idx="116">
                  <c:v>-4.1604151287131632E-3</c:v>
                </c:pt>
                <c:pt idx="117">
                  <c:v>-4.1651496889148444E-3</c:v>
                </c:pt>
                <c:pt idx="118">
                  <c:v>-4.1747122545853447E-3</c:v>
                </c:pt>
                <c:pt idx="119">
                  <c:v>-4.177795948400914E-3</c:v>
                </c:pt>
                <c:pt idx="120">
                  <c:v>-4.1966095955181205E-3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7-4C75-A2A1-85F4AF3D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</c:scatterChart>
      <c:valAx>
        <c:axId val="74747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638365770316446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485775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E584ED9-97A4-75CF-D5D4-56AF76AF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aavso.org/sites/default/files/jaavso/v37n1/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0"/>
  <sheetViews>
    <sheetView tabSelected="1" workbookViewId="0">
      <pane xSplit="14" ySplit="22" topLeftCell="O1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ht="12.95" customHeight="1" x14ac:dyDescent="0.2">
      <c r="A2" t="s">
        <v>34</v>
      </c>
      <c r="B2" s="8" t="s">
        <v>49</v>
      </c>
    </row>
    <row r="3" spans="1:6" ht="12.95" customHeight="1" x14ac:dyDescent="0.2"/>
    <row r="4" spans="1:6" ht="12.95" customHeight="1" thickTop="1" thickBot="1" x14ac:dyDescent="0.25">
      <c r="A4" s="5" t="s">
        <v>10</v>
      </c>
      <c r="C4" s="2">
        <v>26681.5628</v>
      </c>
      <c r="D4" s="3">
        <v>0.73269879999999998</v>
      </c>
    </row>
    <row r="5" spans="1:6" ht="12.95" customHeight="1" thickTop="1" x14ac:dyDescent="0.2">
      <c r="A5" s="17" t="s">
        <v>55</v>
      </c>
      <c r="B5" s="18"/>
      <c r="C5" s="19">
        <v>-9.5</v>
      </c>
      <c r="D5" s="18" t="s">
        <v>56</v>
      </c>
    </row>
    <row r="6" spans="1:6" ht="12.95" customHeight="1" x14ac:dyDescent="0.2">
      <c r="A6" s="5" t="s">
        <v>11</v>
      </c>
    </row>
    <row r="7" spans="1:6" ht="12.95" customHeight="1" x14ac:dyDescent="0.2">
      <c r="A7" t="s">
        <v>12</v>
      </c>
      <c r="C7">
        <f>+C4</f>
        <v>26681.5628</v>
      </c>
    </row>
    <row r="8" spans="1:6" ht="12.95" customHeight="1" x14ac:dyDescent="0.2">
      <c r="A8" t="s">
        <v>13</v>
      </c>
      <c r="C8">
        <f>+D4</f>
        <v>0.73269879999999998</v>
      </c>
    </row>
    <row r="9" spans="1:6" ht="12.95" customHeight="1" x14ac:dyDescent="0.2">
      <c r="A9" s="33" t="s">
        <v>62</v>
      </c>
      <c r="B9" s="34">
        <v>98</v>
      </c>
      <c r="C9" s="22" t="str">
        <f>"F"&amp;B9</f>
        <v>F98</v>
      </c>
      <c r="D9" s="23" t="str">
        <f>"G"&amp;B9</f>
        <v>G98</v>
      </c>
    </row>
    <row r="10" spans="1:6" ht="12.95" customHeight="1" thickBot="1" x14ac:dyDescent="0.25">
      <c r="A10" s="18"/>
      <c r="B10" s="18"/>
      <c r="C10" s="4" t="s">
        <v>30</v>
      </c>
      <c r="D10" s="4" t="s">
        <v>31</v>
      </c>
      <c r="E10" s="18"/>
    </row>
    <row r="11" spans="1:6" ht="12.95" customHeight="1" x14ac:dyDescent="0.2">
      <c r="A11" s="18" t="s">
        <v>26</v>
      </c>
      <c r="B11" s="18"/>
      <c r="C11" s="20">
        <f ca="1">INTERCEPT(INDIRECT($D$9):G988,INDIRECT($C$9):F988)</f>
        <v>-2.7798236035873995E-3</v>
      </c>
      <c r="D11" s="21"/>
      <c r="E11" s="18"/>
    </row>
    <row r="12" spans="1:6" ht="12.95" customHeight="1" x14ac:dyDescent="0.2">
      <c r="A12" s="18" t="s">
        <v>27</v>
      </c>
      <c r="B12" s="18"/>
      <c r="C12" s="20">
        <f ca="1">SLOPE(INDIRECT($D$9):G988,INDIRECT($C$9):F988)</f>
        <v>-3.1148422379481611E-8</v>
      </c>
      <c r="D12" s="21"/>
      <c r="E12" s="18"/>
    </row>
    <row r="13" spans="1:6" ht="12.95" customHeight="1" x14ac:dyDescent="0.2">
      <c r="A13" s="18" t="s">
        <v>29</v>
      </c>
      <c r="B13" s="18"/>
      <c r="C13" s="21" t="s">
        <v>24</v>
      </c>
    </row>
    <row r="14" spans="1:6" ht="12.95" customHeight="1" x14ac:dyDescent="0.2">
      <c r="A14" s="18"/>
      <c r="B14" s="18"/>
      <c r="C14" s="18"/>
    </row>
    <row r="15" spans="1:6" ht="12.95" customHeight="1" x14ac:dyDescent="0.2">
      <c r="A15" s="26" t="s">
        <v>28</v>
      </c>
      <c r="B15" s="18"/>
      <c r="C15" s="27">
        <f ca="1">(C7+C11)+(C8+C12)*INT(MAX(F21:F3529))</f>
        <v>60008.363521390405</v>
      </c>
      <c r="E15" s="24" t="s">
        <v>57</v>
      </c>
      <c r="F15" s="19">
        <v>1</v>
      </c>
    </row>
    <row r="16" spans="1:6" ht="12.95" customHeight="1" x14ac:dyDescent="0.2">
      <c r="A16" s="28" t="s">
        <v>14</v>
      </c>
      <c r="B16" s="18"/>
      <c r="C16" s="29">
        <f ca="1">+C8+C12</f>
        <v>0.73269876885157759</v>
      </c>
      <c r="E16" s="24" t="s">
        <v>58</v>
      </c>
      <c r="F16" s="25">
        <f ca="1">NOW()+15018.5+$C$5/24</f>
        <v>60308.809634490739</v>
      </c>
    </row>
    <row r="17" spans="1:20" ht="12.95" customHeight="1" thickBot="1" x14ac:dyDescent="0.25">
      <c r="A17" s="24" t="s">
        <v>53</v>
      </c>
      <c r="B17" s="18"/>
      <c r="C17" s="18">
        <f>COUNT(C21:C2187)</f>
        <v>121</v>
      </c>
      <c r="E17" s="24" t="s">
        <v>59</v>
      </c>
      <c r="F17" s="25">
        <f ca="1">ROUND(2*(F16-$C$7)/$C$8,0)/2+F15</f>
        <v>45896</v>
      </c>
    </row>
    <row r="18" spans="1:20" ht="12.95" customHeight="1" thickTop="1" thickBot="1" x14ac:dyDescent="0.25">
      <c r="A18" s="28" t="s">
        <v>15</v>
      </c>
      <c r="B18" s="18"/>
      <c r="C18" s="31">
        <f ca="1">+C15</f>
        <v>60008.363521390405</v>
      </c>
      <c r="D18" s="32">
        <f ca="1">+C16</f>
        <v>0.73269876885157759</v>
      </c>
      <c r="E18" s="24" t="s">
        <v>60</v>
      </c>
      <c r="F18" s="23">
        <f ca="1">ROUND(2*(F16-$C$15)/$C$16,0)/2+F15</f>
        <v>411</v>
      </c>
    </row>
    <row r="19" spans="1:20" ht="12.95" customHeight="1" thickTop="1" x14ac:dyDescent="0.2">
      <c r="E19" s="24" t="s">
        <v>61</v>
      </c>
      <c r="F19" s="30">
        <f ca="1">+$C$15+$C$16*F18-15018.5-$C$5/24</f>
        <v>45291.398548721736</v>
      </c>
    </row>
    <row r="20" spans="1:20" ht="12.95" customHeight="1" thickBot="1" x14ac:dyDescent="0.25">
      <c r="A20" s="4" t="s">
        <v>16</v>
      </c>
      <c r="B20" s="4" t="s">
        <v>17</v>
      </c>
      <c r="C20" s="4" t="s">
        <v>18</v>
      </c>
      <c r="D20" s="4" t="s">
        <v>23</v>
      </c>
      <c r="E20" s="4" t="s">
        <v>19</v>
      </c>
      <c r="F20" s="4" t="s">
        <v>20</v>
      </c>
      <c r="G20" s="4" t="s">
        <v>21</v>
      </c>
      <c r="H20" s="7" t="s">
        <v>78</v>
      </c>
      <c r="I20" s="7" t="s">
        <v>81</v>
      </c>
      <c r="J20" s="7" t="s">
        <v>75</v>
      </c>
      <c r="K20" s="7" t="s">
        <v>73</v>
      </c>
      <c r="L20" s="7" t="s">
        <v>6</v>
      </c>
      <c r="M20" s="7" t="s">
        <v>7</v>
      </c>
      <c r="N20" s="7" t="s">
        <v>8</v>
      </c>
      <c r="O20" s="7" t="s">
        <v>33</v>
      </c>
      <c r="P20" s="6" t="s">
        <v>32</v>
      </c>
      <c r="Q20" s="4" t="s">
        <v>25</v>
      </c>
    </row>
    <row r="21" spans="1:20" ht="12.95" customHeight="1" x14ac:dyDescent="0.2">
      <c r="A21" s="56" t="s">
        <v>89</v>
      </c>
      <c r="B21" s="58" t="s">
        <v>51</v>
      </c>
      <c r="C21" s="57">
        <v>26681.5609</v>
      </c>
      <c r="D21" s="12"/>
      <c r="E21" s="14">
        <f t="shared" ref="E21:E52" si="0">+(C21-C$7)/C$8</f>
        <v>-2.5931528744085391E-3</v>
      </c>
      <c r="F21" s="14">
        <f t="shared" ref="F21:F52" si="1">ROUND(2*E21,0)/2</f>
        <v>0</v>
      </c>
      <c r="G21" s="14">
        <f t="shared" ref="G21:G52" si="2">+C21-(C$7+F21*C$8)</f>
        <v>-1.8999999992956873E-3</v>
      </c>
      <c r="H21" s="14">
        <f t="shared" ref="H21:H61" si="3">+G21</f>
        <v>-1.8999999992956873E-3</v>
      </c>
      <c r="I21" s="14"/>
      <c r="M21" s="14"/>
      <c r="N21" s="14"/>
      <c r="O21" s="14">
        <f t="shared" ref="O21:O52" ca="1" si="4">+C$11+C$12*$F21</f>
        <v>-2.7798236035873995E-3</v>
      </c>
      <c r="P21" s="14"/>
      <c r="Q21" s="15">
        <f t="shared" ref="Q21:Q52" si="5">+C21-15018.5</f>
        <v>11663.0609</v>
      </c>
    </row>
    <row r="22" spans="1:20" ht="12.95" customHeight="1" x14ac:dyDescent="0.2">
      <c r="A22" s="14" t="s">
        <v>22</v>
      </c>
      <c r="B22" s="14"/>
      <c r="C22" s="13">
        <v>26681.5628</v>
      </c>
      <c r="D22" s="13" t="s">
        <v>24</v>
      </c>
      <c r="E22" s="14">
        <f t="shared" si="0"/>
        <v>0</v>
      </c>
      <c r="F22" s="14">
        <f t="shared" si="1"/>
        <v>0</v>
      </c>
      <c r="G22" s="14">
        <f t="shared" si="2"/>
        <v>0</v>
      </c>
      <c r="H22" s="14">
        <f t="shared" si="3"/>
        <v>0</v>
      </c>
      <c r="I22" s="14"/>
      <c r="J22" s="14"/>
      <c r="K22" s="14"/>
      <c r="L22" s="14"/>
      <c r="M22" s="14"/>
      <c r="N22" s="14"/>
      <c r="O22" s="14">
        <f t="shared" ca="1" si="4"/>
        <v>-2.7798236035873995E-3</v>
      </c>
      <c r="P22" s="14"/>
      <c r="Q22" s="15">
        <f t="shared" si="5"/>
        <v>11663.0628</v>
      </c>
      <c r="R22" s="14"/>
      <c r="S22" s="14"/>
      <c r="T22" s="14"/>
    </row>
    <row r="23" spans="1:20" ht="12.95" customHeight="1" x14ac:dyDescent="0.2">
      <c r="A23" s="56" t="s">
        <v>93</v>
      </c>
      <c r="B23" s="58" t="s">
        <v>51</v>
      </c>
      <c r="C23" s="57">
        <v>26723.329000000002</v>
      </c>
      <c r="D23" s="12"/>
      <c r="E23" s="14">
        <f t="shared" si="0"/>
        <v>57.003232433302536</v>
      </c>
      <c r="F23" s="14">
        <f t="shared" si="1"/>
        <v>57</v>
      </c>
      <c r="G23" s="14">
        <f t="shared" si="2"/>
        <v>2.3684000007051509E-3</v>
      </c>
      <c r="H23" s="14">
        <f t="shared" si="3"/>
        <v>2.3684000007051509E-3</v>
      </c>
      <c r="I23" s="14"/>
      <c r="K23" s="14"/>
      <c r="M23" s="14"/>
      <c r="N23" s="14"/>
      <c r="O23" s="14">
        <f t="shared" ca="1" si="4"/>
        <v>-2.7815990636630298E-3</v>
      </c>
      <c r="P23" s="14"/>
      <c r="Q23" s="15">
        <f t="shared" si="5"/>
        <v>11704.829000000002</v>
      </c>
    </row>
    <row r="24" spans="1:20" ht="12.95" customHeight="1" x14ac:dyDescent="0.2">
      <c r="A24" s="56" t="s">
        <v>93</v>
      </c>
      <c r="B24" s="58" t="s">
        <v>51</v>
      </c>
      <c r="C24" s="57">
        <v>26745.31</v>
      </c>
      <c r="D24" s="12"/>
      <c r="E24" s="14">
        <f t="shared" si="0"/>
        <v>87.003281566725121</v>
      </c>
      <c r="F24" s="14">
        <f t="shared" si="1"/>
        <v>87</v>
      </c>
      <c r="G24" s="14">
        <f t="shared" si="2"/>
        <v>2.4044000019785017E-3</v>
      </c>
      <c r="H24" s="14">
        <f t="shared" si="3"/>
        <v>2.4044000019785017E-3</v>
      </c>
      <c r="I24" s="14"/>
      <c r="K24" s="14"/>
      <c r="M24" s="14"/>
      <c r="N24" s="14"/>
      <c r="O24" s="14">
        <f t="shared" ca="1" si="4"/>
        <v>-2.7825335163344143E-3</v>
      </c>
      <c r="P24" s="14"/>
      <c r="Q24" s="15">
        <f t="shared" si="5"/>
        <v>11726.810000000001</v>
      </c>
    </row>
    <row r="25" spans="1:20" ht="12.95" customHeight="1" x14ac:dyDescent="0.2">
      <c r="A25" s="56" t="s">
        <v>93</v>
      </c>
      <c r="B25" s="58" t="s">
        <v>51</v>
      </c>
      <c r="C25" s="57">
        <v>26778.271000000001</v>
      </c>
      <c r="D25" s="12"/>
      <c r="E25" s="14">
        <f t="shared" si="0"/>
        <v>131.98902468517889</v>
      </c>
      <c r="F25" s="14">
        <f t="shared" si="1"/>
        <v>132</v>
      </c>
      <c r="G25" s="14">
        <f t="shared" si="2"/>
        <v>-8.0415999982506037E-3</v>
      </c>
      <c r="H25" s="14">
        <f t="shared" si="3"/>
        <v>-8.0415999982506037E-3</v>
      </c>
      <c r="I25" s="14"/>
      <c r="K25" s="14"/>
      <c r="M25" s="14"/>
      <c r="N25" s="14"/>
      <c r="O25" s="14">
        <f t="shared" ca="1" si="4"/>
        <v>-2.7839351953414912E-3</v>
      </c>
      <c r="P25" s="14"/>
      <c r="Q25" s="15">
        <f t="shared" si="5"/>
        <v>11759.771000000001</v>
      </c>
    </row>
    <row r="26" spans="1:20" ht="12.95" customHeight="1" x14ac:dyDescent="0.2">
      <c r="A26" s="56" t="s">
        <v>93</v>
      </c>
      <c r="B26" s="58" t="s">
        <v>51</v>
      </c>
      <c r="C26" s="57">
        <v>26794.396000000001</v>
      </c>
      <c r="D26" s="12"/>
      <c r="E26" s="14">
        <f t="shared" si="0"/>
        <v>153.9967036932515</v>
      </c>
      <c r="F26" s="14">
        <f t="shared" si="1"/>
        <v>154</v>
      </c>
      <c r="G26" s="14">
        <f t="shared" si="2"/>
        <v>-2.4152000005415175E-3</v>
      </c>
      <c r="H26" s="14">
        <f t="shared" si="3"/>
        <v>-2.4152000005415175E-3</v>
      </c>
      <c r="I26" s="14"/>
      <c r="K26" s="14"/>
      <c r="M26" s="14"/>
      <c r="N26" s="14"/>
      <c r="O26" s="14">
        <f t="shared" ca="1" si="4"/>
        <v>-2.7846204606338399E-3</v>
      </c>
      <c r="P26" s="14"/>
      <c r="Q26" s="15">
        <f t="shared" si="5"/>
        <v>11775.896000000001</v>
      </c>
    </row>
    <row r="27" spans="1:20" ht="12.95" customHeight="1" x14ac:dyDescent="0.2">
      <c r="A27" s="56" t="s">
        <v>93</v>
      </c>
      <c r="B27" s="58" t="s">
        <v>51</v>
      </c>
      <c r="C27" s="57">
        <v>26797.312999999998</v>
      </c>
      <c r="D27" s="12"/>
      <c r="E27" s="14">
        <f t="shared" si="0"/>
        <v>157.97787576559233</v>
      </c>
      <c r="F27" s="14">
        <f t="shared" si="1"/>
        <v>158</v>
      </c>
      <c r="G27" s="14">
        <f t="shared" si="2"/>
        <v>-1.621040000100038E-2</v>
      </c>
      <c r="H27" s="14">
        <f t="shared" si="3"/>
        <v>-1.621040000100038E-2</v>
      </c>
      <c r="I27" s="14"/>
      <c r="K27" s="14"/>
      <c r="M27" s="14"/>
      <c r="N27" s="14"/>
      <c r="O27" s="14">
        <f t="shared" ca="1" si="4"/>
        <v>-2.7847450543233578E-3</v>
      </c>
      <c r="P27" s="14"/>
      <c r="Q27" s="15">
        <f t="shared" si="5"/>
        <v>11778.812999999998</v>
      </c>
    </row>
    <row r="28" spans="1:20" ht="12.95" customHeight="1" x14ac:dyDescent="0.2">
      <c r="A28" s="56" t="s">
        <v>93</v>
      </c>
      <c r="B28" s="58" t="s">
        <v>51</v>
      </c>
      <c r="C28" s="57">
        <v>26808.292000000001</v>
      </c>
      <c r="D28" s="12"/>
      <c r="E28" s="14">
        <f t="shared" si="0"/>
        <v>172.96220493332538</v>
      </c>
      <c r="F28" s="14">
        <f t="shared" si="1"/>
        <v>173</v>
      </c>
      <c r="G28" s="14">
        <f t="shared" si="2"/>
        <v>-2.7692399999068584E-2</v>
      </c>
      <c r="H28" s="14">
        <f t="shared" si="3"/>
        <v>-2.7692399999068584E-2</v>
      </c>
      <c r="I28" s="14"/>
      <c r="K28" s="14"/>
      <c r="M28" s="14"/>
      <c r="N28" s="14"/>
      <c r="O28" s="14">
        <f t="shared" ca="1" si="4"/>
        <v>-2.7852122806590498E-3</v>
      </c>
      <c r="P28" s="14"/>
      <c r="Q28" s="15">
        <f t="shared" si="5"/>
        <v>11789.792000000001</v>
      </c>
    </row>
    <row r="29" spans="1:20" ht="12.95" customHeight="1" x14ac:dyDescent="0.2">
      <c r="A29" s="56" t="s">
        <v>93</v>
      </c>
      <c r="B29" s="58" t="s">
        <v>51</v>
      </c>
      <c r="C29" s="57">
        <v>27065.505000000001</v>
      </c>
      <c r="D29" s="12"/>
      <c r="E29" s="14">
        <f t="shared" si="0"/>
        <v>524.01095784516269</v>
      </c>
      <c r="F29" s="14">
        <f t="shared" si="1"/>
        <v>524</v>
      </c>
      <c r="G29" s="14">
        <f t="shared" si="2"/>
        <v>8.0288000026484951E-3</v>
      </c>
      <c r="H29" s="14">
        <f t="shared" si="3"/>
        <v>8.0288000026484951E-3</v>
      </c>
      <c r="I29" s="14"/>
      <c r="K29" s="14"/>
      <c r="M29" s="14"/>
      <c r="N29" s="14"/>
      <c r="O29" s="14">
        <f t="shared" ca="1" si="4"/>
        <v>-2.796145376914248E-3</v>
      </c>
      <c r="P29" s="14"/>
      <c r="Q29" s="15">
        <f t="shared" si="5"/>
        <v>12047.005000000001</v>
      </c>
    </row>
    <row r="30" spans="1:20" ht="12.95" customHeight="1" x14ac:dyDescent="0.2">
      <c r="A30" s="56" t="s">
        <v>93</v>
      </c>
      <c r="B30" s="58" t="s">
        <v>51</v>
      </c>
      <c r="C30" s="57">
        <v>27068.418000000001</v>
      </c>
      <c r="D30" s="12"/>
      <c r="E30" s="14">
        <f t="shared" si="0"/>
        <v>527.98667064829613</v>
      </c>
      <c r="F30" s="14">
        <f t="shared" si="1"/>
        <v>528</v>
      </c>
      <c r="G30" s="14">
        <f t="shared" si="2"/>
        <v>-9.7663999986252747E-3</v>
      </c>
      <c r="H30" s="14">
        <f t="shared" si="3"/>
        <v>-9.7663999986252747E-3</v>
      </c>
      <c r="I30" s="14"/>
      <c r="K30" s="14"/>
      <c r="M30" s="14"/>
      <c r="N30" s="14"/>
      <c r="O30" s="14">
        <f t="shared" ca="1" si="4"/>
        <v>-2.7962699706037659E-3</v>
      </c>
      <c r="P30" s="14"/>
      <c r="Q30" s="15">
        <f t="shared" si="5"/>
        <v>12049.918000000001</v>
      </c>
    </row>
    <row r="31" spans="1:20" ht="12.95" customHeight="1" x14ac:dyDescent="0.2">
      <c r="A31" s="56" t="s">
        <v>93</v>
      </c>
      <c r="B31" s="58" t="s">
        <v>51</v>
      </c>
      <c r="C31" s="57">
        <v>27101.399000000001</v>
      </c>
      <c r="D31" s="12"/>
      <c r="E31" s="14">
        <f t="shared" si="0"/>
        <v>572.99971011280707</v>
      </c>
      <c r="F31" s="14">
        <f t="shared" si="1"/>
        <v>573</v>
      </c>
      <c r="G31" s="14">
        <f t="shared" si="2"/>
        <v>-2.1239999841782264E-4</v>
      </c>
      <c r="H31" s="14">
        <f t="shared" si="3"/>
        <v>-2.1239999841782264E-4</v>
      </c>
      <c r="I31" s="14"/>
      <c r="K31" s="14"/>
      <c r="M31" s="14"/>
      <c r="N31" s="14"/>
      <c r="O31" s="14">
        <f t="shared" ca="1" si="4"/>
        <v>-2.7976716496108424E-3</v>
      </c>
      <c r="P31" s="14"/>
      <c r="Q31" s="15">
        <f t="shared" si="5"/>
        <v>12082.899000000001</v>
      </c>
    </row>
    <row r="32" spans="1:20" ht="12.95" customHeight="1" x14ac:dyDescent="0.2">
      <c r="A32" s="56" t="s">
        <v>93</v>
      </c>
      <c r="B32" s="58" t="s">
        <v>51</v>
      </c>
      <c r="C32" s="57">
        <v>27129.257000000001</v>
      </c>
      <c r="D32" s="12"/>
      <c r="E32" s="14">
        <f t="shared" si="0"/>
        <v>611.02079053493981</v>
      </c>
      <c r="F32" s="14">
        <f t="shared" si="1"/>
        <v>611</v>
      </c>
      <c r="G32" s="14">
        <f t="shared" si="2"/>
        <v>1.5233200003422098E-2</v>
      </c>
      <c r="H32" s="14">
        <f t="shared" si="3"/>
        <v>1.5233200003422098E-2</v>
      </c>
      <c r="I32" s="14"/>
      <c r="K32" s="14"/>
      <c r="M32" s="14"/>
      <c r="N32" s="14"/>
      <c r="O32" s="14">
        <f t="shared" ca="1" si="4"/>
        <v>-2.7988552896612627E-3</v>
      </c>
      <c r="P32" s="14"/>
      <c r="Q32" s="15">
        <f t="shared" si="5"/>
        <v>12110.757000000001</v>
      </c>
    </row>
    <row r="33" spans="1:17" ht="12.95" customHeight="1" x14ac:dyDescent="0.2">
      <c r="A33" s="56" t="s">
        <v>93</v>
      </c>
      <c r="B33" s="58" t="s">
        <v>51</v>
      </c>
      <c r="C33" s="57">
        <v>27145.344000000001</v>
      </c>
      <c r="D33" s="12"/>
      <c r="E33" s="14">
        <f t="shared" si="0"/>
        <v>632.97660648550436</v>
      </c>
      <c r="F33" s="14">
        <f t="shared" si="1"/>
        <v>633</v>
      </c>
      <c r="G33" s="14">
        <f t="shared" si="2"/>
        <v>-1.7140399999334477E-2</v>
      </c>
      <c r="H33" s="14">
        <f t="shared" si="3"/>
        <v>-1.7140399999334477E-2</v>
      </c>
      <c r="I33" s="14"/>
      <c r="K33" s="14"/>
      <c r="M33" s="14"/>
      <c r="N33" s="14"/>
      <c r="O33" s="14">
        <f t="shared" ca="1" si="4"/>
        <v>-2.7995405549536114E-3</v>
      </c>
      <c r="P33" s="14"/>
      <c r="Q33" s="15">
        <f t="shared" si="5"/>
        <v>12126.844000000001</v>
      </c>
    </row>
    <row r="34" spans="1:17" ht="12.95" customHeight="1" x14ac:dyDescent="0.2">
      <c r="A34" s="56" t="s">
        <v>93</v>
      </c>
      <c r="B34" s="58" t="s">
        <v>51</v>
      </c>
      <c r="C34" s="57">
        <v>27148.285</v>
      </c>
      <c r="D34" s="12"/>
      <c r="E34" s="14">
        <f t="shared" si="0"/>
        <v>636.99053417311472</v>
      </c>
      <c r="F34" s="14">
        <f t="shared" si="1"/>
        <v>637</v>
      </c>
      <c r="G34" s="14">
        <f t="shared" si="2"/>
        <v>-6.9355999985418748E-3</v>
      </c>
      <c r="H34" s="14">
        <f t="shared" si="3"/>
        <v>-6.9355999985418748E-3</v>
      </c>
      <c r="I34" s="14"/>
      <c r="K34" s="14"/>
      <c r="M34" s="14"/>
      <c r="N34" s="14"/>
      <c r="O34" s="14">
        <f t="shared" ca="1" si="4"/>
        <v>-2.7996651486431293E-3</v>
      </c>
      <c r="P34" s="14"/>
      <c r="Q34" s="15">
        <f t="shared" si="5"/>
        <v>12129.785</v>
      </c>
    </row>
    <row r="35" spans="1:17" ht="12.95" customHeight="1" x14ac:dyDescent="0.2">
      <c r="A35" s="56" t="s">
        <v>93</v>
      </c>
      <c r="B35" s="58" t="s">
        <v>51</v>
      </c>
      <c r="C35" s="57">
        <v>27159.289000000001</v>
      </c>
      <c r="D35" s="12"/>
      <c r="E35" s="14">
        <f t="shared" si="0"/>
        <v>652.00898377341548</v>
      </c>
      <c r="F35" s="14">
        <f t="shared" si="1"/>
        <v>652</v>
      </c>
      <c r="G35" s="14">
        <f t="shared" si="2"/>
        <v>6.5824000012071338E-3</v>
      </c>
      <c r="H35" s="14">
        <f t="shared" si="3"/>
        <v>6.5824000012071338E-3</v>
      </c>
      <c r="I35" s="14"/>
      <c r="K35" s="14"/>
      <c r="M35" s="14"/>
      <c r="N35" s="14"/>
      <c r="O35" s="14">
        <f t="shared" ca="1" si="4"/>
        <v>-2.8001323749788217E-3</v>
      </c>
      <c r="P35" s="14"/>
      <c r="Q35" s="15">
        <f t="shared" si="5"/>
        <v>12140.789000000001</v>
      </c>
    </row>
    <row r="36" spans="1:17" ht="12.95" customHeight="1" x14ac:dyDescent="0.2">
      <c r="A36" s="56" t="s">
        <v>131</v>
      </c>
      <c r="B36" s="58" t="s">
        <v>51</v>
      </c>
      <c r="C36" s="57">
        <v>28159.418000000001</v>
      </c>
      <c r="D36" s="12"/>
      <c r="E36" s="14">
        <f t="shared" si="0"/>
        <v>2017.0023480316902</v>
      </c>
      <c r="F36" s="14">
        <f t="shared" si="1"/>
        <v>2017</v>
      </c>
      <c r="G36" s="14">
        <f t="shared" si="2"/>
        <v>1.7204000032506883E-3</v>
      </c>
      <c r="H36" s="14">
        <f t="shared" si="3"/>
        <v>1.7204000032506883E-3</v>
      </c>
      <c r="I36" s="14"/>
      <c r="K36" s="14"/>
      <c r="M36" s="14"/>
      <c r="N36" s="14"/>
      <c r="O36" s="14">
        <f t="shared" ca="1" si="4"/>
        <v>-2.8426499715268139E-3</v>
      </c>
      <c r="P36" s="14"/>
      <c r="Q36" s="15">
        <f t="shared" si="5"/>
        <v>13140.918000000001</v>
      </c>
    </row>
    <row r="37" spans="1:17" ht="12.95" customHeight="1" x14ac:dyDescent="0.2">
      <c r="A37" s="56" t="s">
        <v>131</v>
      </c>
      <c r="B37" s="58" t="s">
        <v>51</v>
      </c>
      <c r="C37" s="57">
        <v>28184.327000000001</v>
      </c>
      <c r="D37" s="12"/>
      <c r="E37" s="14">
        <f t="shared" si="0"/>
        <v>2050.9985822277877</v>
      </c>
      <c r="F37" s="14">
        <f t="shared" si="1"/>
        <v>2051</v>
      </c>
      <c r="G37" s="14">
        <f t="shared" si="2"/>
        <v>-1.0387999973318074E-3</v>
      </c>
      <c r="H37" s="14">
        <f t="shared" si="3"/>
        <v>-1.0387999973318074E-3</v>
      </c>
      <c r="I37" s="14"/>
      <c r="K37" s="14"/>
      <c r="M37" s="14"/>
      <c r="N37" s="14"/>
      <c r="O37" s="14">
        <f t="shared" ca="1" si="4"/>
        <v>-2.8437090178877163E-3</v>
      </c>
      <c r="P37" s="14"/>
      <c r="Q37" s="15">
        <f t="shared" si="5"/>
        <v>13165.827000000001</v>
      </c>
    </row>
    <row r="38" spans="1:17" ht="12.95" customHeight="1" x14ac:dyDescent="0.2">
      <c r="A38" s="56" t="s">
        <v>131</v>
      </c>
      <c r="B38" s="58" t="s">
        <v>51</v>
      </c>
      <c r="C38" s="57">
        <v>28211.433000000001</v>
      </c>
      <c r="D38" s="12"/>
      <c r="E38" s="14">
        <f t="shared" si="0"/>
        <v>2087.9933200381947</v>
      </c>
      <c r="F38" s="14">
        <f t="shared" si="1"/>
        <v>2088</v>
      </c>
      <c r="G38" s="14">
        <f t="shared" si="2"/>
        <v>-4.8943999972834717E-3</v>
      </c>
      <c r="H38" s="14">
        <f t="shared" si="3"/>
        <v>-4.8943999972834717E-3</v>
      </c>
      <c r="I38" s="14"/>
      <c r="K38" s="14"/>
      <c r="M38" s="14"/>
      <c r="N38" s="14"/>
      <c r="O38" s="14">
        <f t="shared" ca="1" si="4"/>
        <v>-2.844861509515757E-3</v>
      </c>
      <c r="P38" s="14"/>
      <c r="Q38" s="15">
        <f t="shared" si="5"/>
        <v>13192.933000000001</v>
      </c>
    </row>
    <row r="39" spans="1:17" ht="12.95" customHeight="1" x14ac:dyDescent="0.2">
      <c r="A39" s="56" t="s">
        <v>131</v>
      </c>
      <c r="B39" s="58" t="s">
        <v>51</v>
      </c>
      <c r="C39" s="57">
        <v>28214.374</v>
      </c>
      <c r="D39" s="12"/>
      <c r="E39" s="14">
        <f t="shared" si="0"/>
        <v>2092.007247725805</v>
      </c>
      <c r="F39" s="14">
        <f t="shared" si="1"/>
        <v>2092</v>
      </c>
      <c r="G39" s="14">
        <f t="shared" si="2"/>
        <v>5.3103999998711515E-3</v>
      </c>
      <c r="H39" s="14">
        <f t="shared" si="3"/>
        <v>5.3103999998711515E-3</v>
      </c>
      <c r="I39" s="14"/>
      <c r="K39" s="14"/>
      <c r="M39" s="14"/>
      <c r="N39" s="14"/>
      <c r="O39" s="14">
        <f t="shared" ca="1" si="4"/>
        <v>-2.8449861032052749E-3</v>
      </c>
      <c r="P39" s="14"/>
      <c r="Q39" s="15">
        <f t="shared" si="5"/>
        <v>13195.874</v>
      </c>
    </row>
    <row r="40" spans="1:17" ht="12.95" customHeight="1" x14ac:dyDescent="0.2">
      <c r="A40" s="56" t="s">
        <v>131</v>
      </c>
      <c r="B40" s="58" t="s">
        <v>51</v>
      </c>
      <c r="C40" s="57">
        <v>28247.34</v>
      </c>
      <c r="D40" s="12"/>
      <c r="E40" s="14">
        <f t="shared" si="0"/>
        <v>2136.9998149307744</v>
      </c>
      <c r="F40" s="14">
        <f t="shared" si="1"/>
        <v>2137</v>
      </c>
      <c r="G40" s="14">
        <f t="shared" si="2"/>
        <v>-1.3559999933931977E-4</v>
      </c>
      <c r="H40" s="14">
        <f t="shared" si="3"/>
        <v>-1.3559999933931977E-4</v>
      </c>
      <c r="I40" s="14"/>
      <c r="K40" s="14"/>
      <c r="M40" s="14"/>
      <c r="N40" s="14"/>
      <c r="O40" s="14">
        <f t="shared" ca="1" si="4"/>
        <v>-2.8463877822123519E-3</v>
      </c>
      <c r="P40" s="14"/>
      <c r="Q40" s="15">
        <f t="shared" si="5"/>
        <v>13228.84</v>
      </c>
    </row>
    <row r="41" spans="1:17" ht="12.95" customHeight="1" x14ac:dyDescent="0.2">
      <c r="A41" s="56" t="s">
        <v>131</v>
      </c>
      <c r="B41" s="58" t="s">
        <v>51</v>
      </c>
      <c r="C41" s="57">
        <v>28250.27</v>
      </c>
      <c r="D41" s="12"/>
      <c r="E41" s="14">
        <f t="shared" si="0"/>
        <v>2140.9987296280556</v>
      </c>
      <c r="F41" s="14">
        <f t="shared" si="1"/>
        <v>2141</v>
      </c>
      <c r="G41" s="14">
        <f t="shared" si="2"/>
        <v>-9.3080000078771263E-4</v>
      </c>
      <c r="H41" s="14">
        <f t="shared" si="3"/>
        <v>-9.3080000078771263E-4</v>
      </c>
      <c r="I41" s="14"/>
      <c r="K41" s="14"/>
      <c r="M41" s="14"/>
      <c r="N41" s="14"/>
      <c r="O41" s="14">
        <f t="shared" ca="1" si="4"/>
        <v>-2.8465123759018698E-3</v>
      </c>
      <c r="P41" s="14"/>
      <c r="Q41" s="15">
        <f t="shared" si="5"/>
        <v>13231.77</v>
      </c>
    </row>
    <row r="42" spans="1:17" ht="12.95" customHeight="1" x14ac:dyDescent="0.2">
      <c r="A42" s="56" t="s">
        <v>131</v>
      </c>
      <c r="B42" s="58" t="s">
        <v>51</v>
      </c>
      <c r="C42" s="57">
        <v>28280.306</v>
      </c>
      <c r="D42" s="12"/>
      <c r="E42" s="14">
        <f t="shared" si="0"/>
        <v>2181.9923821357438</v>
      </c>
      <c r="F42" s="14">
        <f t="shared" si="1"/>
        <v>2182</v>
      </c>
      <c r="G42" s="14">
        <f t="shared" si="2"/>
        <v>-5.5815999985497911E-3</v>
      </c>
      <c r="H42" s="14">
        <f t="shared" si="3"/>
        <v>-5.5815999985497911E-3</v>
      </c>
      <c r="I42" s="14"/>
      <c r="K42" s="14"/>
      <c r="M42" s="14"/>
      <c r="N42" s="14"/>
      <c r="O42" s="14">
        <f t="shared" ca="1" si="4"/>
        <v>-2.8477894612194284E-3</v>
      </c>
      <c r="P42" s="14"/>
      <c r="Q42" s="15">
        <f t="shared" si="5"/>
        <v>13261.806</v>
      </c>
    </row>
    <row r="43" spans="1:17" ht="12.95" customHeight="1" x14ac:dyDescent="0.2">
      <c r="A43" s="56" t="s">
        <v>151</v>
      </c>
      <c r="B43" s="58" t="s">
        <v>51</v>
      </c>
      <c r="C43" s="57">
        <v>28498.651999999998</v>
      </c>
      <c r="D43" s="12"/>
      <c r="E43" s="14">
        <f t="shared" si="0"/>
        <v>2479.9947809386322</v>
      </c>
      <c r="F43" s="14">
        <f t="shared" si="1"/>
        <v>2480</v>
      </c>
      <c r="G43" s="14">
        <f t="shared" si="2"/>
        <v>-3.8240000030782539E-3</v>
      </c>
      <c r="H43" s="14">
        <f t="shared" si="3"/>
        <v>-3.8240000030782539E-3</v>
      </c>
      <c r="I43" s="14"/>
      <c r="K43" s="14"/>
      <c r="M43" s="14"/>
      <c r="N43" s="14"/>
      <c r="O43" s="14">
        <f t="shared" ca="1" si="4"/>
        <v>-2.8570716910885138E-3</v>
      </c>
      <c r="P43" s="14"/>
      <c r="Q43" s="15">
        <f t="shared" si="5"/>
        <v>13480.151999999998</v>
      </c>
    </row>
    <row r="44" spans="1:17" ht="12.95" customHeight="1" x14ac:dyDescent="0.2">
      <c r="A44" s="56" t="s">
        <v>151</v>
      </c>
      <c r="B44" s="58" t="s">
        <v>51</v>
      </c>
      <c r="C44" s="57">
        <v>28521.38</v>
      </c>
      <c r="D44" s="12"/>
      <c r="E44" s="14">
        <f t="shared" si="0"/>
        <v>2511.0143485972699</v>
      </c>
      <c r="F44" s="14">
        <f t="shared" si="1"/>
        <v>2511</v>
      </c>
      <c r="G44" s="14">
        <f t="shared" si="2"/>
        <v>1.0513200002606027E-2</v>
      </c>
      <c r="H44" s="14">
        <f t="shared" si="3"/>
        <v>1.0513200002606027E-2</v>
      </c>
      <c r="I44" s="14"/>
      <c r="K44" s="14"/>
      <c r="M44" s="14"/>
      <c r="N44" s="14"/>
      <c r="O44" s="14">
        <f t="shared" ca="1" si="4"/>
        <v>-2.8580372921822778E-3</v>
      </c>
      <c r="P44" s="14"/>
      <c r="Q44" s="15">
        <f t="shared" si="5"/>
        <v>13502.880000000001</v>
      </c>
    </row>
    <row r="45" spans="1:17" ht="12.95" customHeight="1" x14ac:dyDescent="0.2">
      <c r="A45" s="56" t="s">
        <v>151</v>
      </c>
      <c r="B45" s="58" t="s">
        <v>51</v>
      </c>
      <c r="C45" s="57">
        <v>28543.365000000002</v>
      </c>
      <c r="D45" s="12"/>
      <c r="E45" s="14">
        <f t="shared" si="0"/>
        <v>2541.0198569999047</v>
      </c>
      <c r="F45" s="14">
        <f t="shared" si="1"/>
        <v>2541</v>
      </c>
      <c r="G45" s="14">
        <f t="shared" si="2"/>
        <v>1.4549200001056306E-2</v>
      </c>
      <c r="H45" s="14">
        <f t="shared" si="3"/>
        <v>1.4549200001056306E-2</v>
      </c>
      <c r="I45" s="14"/>
      <c r="K45" s="14"/>
      <c r="M45" s="14"/>
      <c r="N45" s="14"/>
      <c r="O45" s="14">
        <f t="shared" ca="1" si="4"/>
        <v>-2.8589717448536623E-3</v>
      </c>
      <c r="P45" s="14"/>
      <c r="Q45" s="15">
        <f t="shared" si="5"/>
        <v>13524.865000000002</v>
      </c>
    </row>
    <row r="46" spans="1:17" ht="12.95" customHeight="1" x14ac:dyDescent="0.2">
      <c r="A46" s="56" t="s">
        <v>151</v>
      </c>
      <c r="B46" s="58" t="s">
        <v>51</v>
      </c>
      <c r="C46" s="57">
        <v>28546.302</v>
      </c>
      <c r="D46" s="12"/>
      <c r="E46" s="14">
        <f t="shared" si="0"/>
        <v>2545.0283254183028</v>
      </c>
      <c r="F46" s="14">
        <f t="shared" si="1"/>
        <v>2545</v>
      </c>
      <c r="G46" s="14">
        <f t="shared" si="2"/>
        <v>2.0754000001034001E-2</v>
      </c>
      <c r="H46" s="14">
        <f t="shared" si="3"/>
        <v>2.0754000001034001E-2</v>
      </c>
      <c r="I46" s="14"/>
      <c r="K46" s="14"/>
      <c r="M46" s="14"/>
      <c r="N46" s="14"/>
      <c r="O46" s="14">
        <f t="shared" ca="1" si="4"/>
        <v>-2.8590963385431802E-3</v>
      </c>
      <c r="P46" s="14"/>
      <c r="Q46" s="15">
        <f t="shared" si="5"/>
        <v>13527.802</v>
      </c>
    </row>
    <row r="47" spans="1:17" ht="12.95" customHeight="1" x14ac:dyDescent="0.2">
      <c r="A47" s="56" t="s">
        <v>151</v>
      </c>
      <c r="B47" s="58" t="s">
        <v>51</v>
      </c>
      <c r="C47" s="57">
        <v>28551.406999999999</v>
      </c>
      <c r="D47" s="12"/>
      <c r="E47" s="14">
        <f t="shared" si="0"/>
        <v>2551.9957177492302</v>
      </c>
      <c r="F47" s="14">
        <f t="shared" si="1"/>
        <v>2552</v>
      </c>
      <c r="G47" s="14">
        <f t="shared" si="2"/>
        <v>-3.1376000006275717E-3</v>
      </c>
      <c r="H47" s="14">
        <f t="shared" si="3"/>
        <v>-3.1376000006275717E-3</v>
      </c>
      <c r="I47" s="14"/>
      <c r="K47" s="14"/>
      <c r="M47" s="14"/>
      <c r="N47" s="14"/>
      <c r="O47" s="14">
        <f t="shared" ca="1" si="4"/>
        <v>-2.8593143774998365E-3</v>
      </c>
      <c r="P47" s="14"/>
      <c r="Q47" s="15">
        <f t="shared" si="5"/>
        <v>13532.906999999999</v>
      </c>
    </row>
    <row r="48" spans="1:17" ht="12.95" customHeight="1" x14ac:dyDescent="0.2">
      <c r="A48" s="56" t="s">
        <v>151</v>
      </c>
      <c r="B48" s="58" t="s">
        <v>51</v>
      </c>
      <c r="C48" s="57">
        <v>28573.391</v>
      </c>
      <c r="D48" s="12"/>
      <c r="E48" s="14">
        <f t="shared" si="0"/>
        <v>2581.999861334562</v>
      </c>
      <c r="F48" s="14">
        <f t="shared" si="1"/>
        <v>2582</v>
      </c>
      <c r="G48" s="14">
        <f t="shared" si="2"/>
        <v>-1.0159999874304049E-4</v>
      </c>
      <c r="H48" s="14">
        <f t="shared" si="3"/>
        <v>-1.0159999874304049E-4</v>
      </c>
      <c r="I48" s="14"/>
      <c r="K48" s="14"/>
      <c r="M48" s="14"/>
      <c r="N48" s="14"/>
      <c r="O48" s="14">
        <f t="shared" ca="1" si="4"/>
        <v>-2.860248830171221E-3</v>
      </c>
      <c r="P48" s="14"/>
      <c r="Q48" s="15">
        <f t="shared" si="5"/>
        <v>13554.891</v>
      </c>
    </row>
    <row r="49" spans="1:17" ht="12.95" customHeight="1" x14ac:dyDescent="0.2">
      <c r="A49" s="56" t="s">
        <v>151</v>
      </c>
      <c r="B49" s="58" t="s">
        <v>51</v>
      </c>
      <c r="C49" s="57">
        <v>28579.257000000001</v>
      </c>
      <c r="D49" s="12"/>
      <c r="E49" s="14">
        <f t="shared" si="0"/>
        <v>2590.0058796329431</v>
      </c>
      <c r="F49" s="14">
        <f t="shared" si="1"/>
        <v>2590</v>
      </c>
      <c r="G49" s="14">
        <f t="shared" si="2"/>
        <v>4.3080000032205135E-3</v>
      </c>
      <c r="H49" s="14">
        <f t="shared" si="3"/>
        <v>4.3080000032205135E-3</v>
      </c>
      <c r="I49" s="14"/>
      <c r="K49" s="14"/>
      <c r="M49" s="14"/>
      <c r="N49" s="14"/>
      <c r="O49" s="14">
        <f t="shared" ca="1" si="4"/>
        <v>-2.8604980175502568E-3</v>
      </c>
      <c r="P49" s="14"/>
      <c r="Q49" s="15">
        <f t="shared" si="5"/>
        <v>13560.757000000001</v>
      </c>
    </row>
    <row r="50" spans="1:17" ht="12.95" customHeight="1" x14ac:dyDescent="0.2">
      <c r="A50" s="56" t="s">
        <v>151</v>
      </c>
      <c r="B50" s="58" t="s">
        <v>51</v>
      </c>
      <c r="C50" s="57">
        <v>28606.359</v>
      </c>
      <c r="D50" s="12"/>
      <c r="E50" s="14">
        <f t="shared" si="0"/>
        <v>2626.9951581741375</v>
      </c>
      <c r="F50" s="14">
        <f t="shared" si="1"/>
        <v>2627</v>
      </c>
      <c r="G50" s="14">
        <f t="shared" si="2"/>
        <v>-3.547600001184037E-3</v>
      </c>
      <c r="H50" s="14">
        <f t="shared" si="3"/>
        <v>-3.547600001184037E-3</v>
      </c>
      <c r="I50" s="14"/>
      <c r="K50" s="14"/>
      <c r="M50" s="14"/>
      <c r="N50" s="14"/>
      <c r="O50" s="14">
        <f t="shared" ca="1" si="4"/>
        <v>-2.8616505091782979E-3</v>
      </c>
      <c r="P50" s="14"/>
      <c r="Q50" s="15">
        <f t="shared" si="5"/>
        <v>13587.859</v>
      </c>
    </row>
    <row r="51" spans="1:17" ht="12.95" customHeight="1" x14ac:dyDescent="0.2">
      <c r="A51" s="56" t="s">
        <v>151</v>
      </c>
      <c r="B51" s="58" t="s">
        <v>51</v>
      </c>
      <c r="C51" s="57">
        <v>28609.298999999999</v>
      </c>
      <c r="D51" s="12"/>
      <c r="E51" s="14">
        <f t="shared" si="0"/>
        <v>2631.0077210444447</v>
      </c>
      <c r="F51" s="14">
        <f t="shared" si="1"/>
        <v>2631</v>
      </c>
      <c r="G51" s="14">
        <f t="shared" si="2"/>
        <v>5.6571999994048383E-3</v>
      </c>
      <c r="H51" s="14">
        <f t="shared" si="3"/>
        <v>5.6571999994048383E-3</v>
      </c>
      <c r="I51" s="14"/>
      <c r="K51" s="14"/>
      <c r="M51" s="14"/>
      <c r="N51" s="14"/>
      <c r="O51" s="14">
        <f t="shared" ca="1" si="4"/>
        <v>-2.8617751028678158E-3</v>
      </c>
      <c r="P51" s="14"/>
      <c r="Q51" s="15">
        <f t="shared" si="5"/>
        <v>13590.798999999999</v>
      </c>
    </row>
    <row r="52" spans="1:17" ht="12.95" customHeight="1" x14ac:dyDescent="0.2">
      <c r="A52" s="56" t="s">
        <v>151</v>
      </c>
      <c r="B52" s="58" t="s">
        <v>51</v>
      </c>
      <c r="C52" s="57">
        <v>28838.628000000001</v>
      </c>
      <c r="D52" s="12"/>
      <c r="E52" s="14">
        <f t="shared" si="0"/>
        <v>2943.9999082842787</v>
      </c>
      <c r="F52" s="14">
        <f t="shared" si="1"/>
        <v>2944</v>
      </c>
      <c r="G52" s="14">
        <f t="shared" si="2"/>
        <v>-6.7199998738942668E-5</v>
      </c>
      <c r="H52" s="14">
        <f t="shared" si="3"/>
        <v>-6.7199998738942668E-5</v>
      </c>
      <c r="I52" s="14"/>
      <c r="K52" s="14"/>
      <c r="M52" s="14"/>
      <c r="N52" s="14"/>
      <c r="O52" s="14">
        <f t="shared" ca="1" si="4"/>
        <v>-2.8715245590725932E-3</v>
      </c>
      <c r="P52" s="14"/>
      <c r="Q52" s="15">
        <f t="shared" si="5"/>
        <v>13820.128000000001</v>
      </c>
    </row>
    <row r="53" spans="1:17" ht="12.95" customHeight="1" x14ac:dyDescent="0.2">
      <c r="A53" s="56" t="s">
        <v>151</v>
      </c>
      <c r="B53" s="58" t="s">
        <v>51</v>
      </c>
      <c r="C53" s="57">
        <v>28882.597000000002</v>
      </c>
      <c r="D53" s="12"/>
      <c r="E53" s="14">
        <f t="shared" ref="E53:E84" si="6">+(C53-C$7)/C$8</f>
        <v>3004.0095602722454</v>
      </c>
      <c r="F53" s="14">
        <f t="shared" ref="F53:F84" si="7">ROUND(2*E53,0)/2</f>
        <v>3004</v>
      </c>
      <c r="G53" s="14">
        <f t="shared" ref="G53:G84" si="8">+C53-(C$7+F53*C$8)</f>
        <v>7.0048000015958678E-3</v>
      </c>
      <c r="H53" s="14">
        <f t="shared" si="3"/>
        <v>7.0048000015958678E-3</v>
      </c>
      <c r="I53" s="14"/>
      <c r="K53" s="14"/>
      <c r="M53" s="14"/>
      <c r="N53" s="14"/>
      <c r="O53" s="14">
        <f t="shared" ref="O53:O84" ca="1" si="9">+C$11+C$12*$F53</f>
        <v>-2.8733934644153622E-3</v>
      </c>
      <c r="P53" s="14"/>
      <c r="Q53" s="15">
        <f t="shared" ref="Q53:Q84" si="10">+C53-15018.5</f>
        <v>13864.097000000002</v>
      </c>
    </row>
    <row r="54" spans="1:17" ht="12.95" customHeight="1" x14ac:dyDescent="0.2">
      <c r="A54" s="56" t="s">
        <v>151</v>
      </c>
      <c r="B54" s="58" t="s">
        <v>51</v>
      </c>
      <c r="C54" s="57">
        <v>28921.427</v>
      </c>
      <c r="D54" s="12"/>
      <c r="E54" s="14">
        <f t="shared" si="6"/>
        <v>3057.0054161409844</v>
      </c>
      <c r="F54" s="14">
        <f t="shared" si="7"/>
        <v>3057</v>
      </c>
      <c r="G54" s="14">
        <f t="shared" si="8"/>
        <v>3.968400000303518E-3</v>
      </c>
      <c r="H54" s="14">
        <f t="shared" si="3"/>
        <v>3.968400000303518E-3</v>
      </c>
      <c r="I54" s="14"/>
      <c r="K54" s="14"/>
      <c r="M54" s="14"/>
      <c r="N54" s="14"/>
      <c r="O54" s="14">
        <f t="shared" ca="1" si="9"/>
        <v>-2.875044330801475E-3</v>
      </c>
      <c r="P54" s="14"/>
      <c r="Q54" s="15">
        <f t="shared" si="10"/>
        <v>13902.927</v>
      </c>
    </row>
    <row r="55" spans="1:17" ht="12.95" customHeight="1" x14ac:dyDescent="0.2">
      <c r="A55" s="56" t="s">
        <v>151</v>
      </c>
      <c r="B55" s="58" t="s">
        <v>51</v>
      </c>
      <c r="C55" s="57">
        <v>28924.357</v>
      </c>
      <c r="D55" s="12"/>
      <c r="E55" s="14">
        <f t="shared" si="6"/>
        <v>3061.0043308382656</v>
      </c>
      <c r="F55" s="14">
        <f t="shared" si="7"/>
        <v>3061</v>
      </c>
      <c r="G55" s="14">
        <f t="shared" si="8"/>
        <v>3.1731999988551252E-3</v>
      </c>
      <c r="H55" s="14">
        <f t="shared" si="3"/>
        <v>3.1731999988551252E-3</v>
      </c>
      <c r="I55" s="14"/>
      <c r="K55" s="14"/>
      <c r="M55" s="14"/>
      <c r="N55" s="14"/>
      <c r="O55" s="14">
        <f t="shared" ca="1" si="9"/>
        <v>-2.8751689244909929E-3</v>
      </c>
      <c r="P55" s="14"/>
      <c r="Q55" s="15">
        <f t="shared" si="10"/>
        <v>13905.857</v>
      </c>
    </row>
    <row r="56" spans="1:17" ht="12.95" customHeight="1" x14ac:dyDescent="0.2">
      <c r="A56" s="56" t="s">
        <v>151</v>
      </c>
      <c r="B56" s="58" t="s">
        <v>51</v>
      </c>
      <c r="C56" s="57">
        <v>28935.335999999999</v>
      </c>
      <c r="D56" s="12"/>
      <c r="E56" s="14">
        <f t="shared" si="6"/>
        <v>3075.988660005994</v>
      </c>
      <c r="F56" s="14">
        <f t="shared" si="7"/>
        <v>3076</v>
      </c>
      <c r="G56" s="14">
        <f t="shared" si="8"/>
        <v>-8.308799999213079E-3</v>
      </c>
      <c r="H56" s="14">
        <f t="shared" si="3"/>
        <v>-8.308799999213079E-3</v>
      </c>
      <c r="I56" s="14"/>
      <c r="K56" s="14"/>
      <c r="M56" s="14"/>
      <c r="N56" s="14"/>
      <c r="O56" s="14">
        <f t="shared" ca="1" si="9"/>
        <v>-2.8756361508266849E-3</v>
      </c>
      <c r="P56" s="14"/>
      <c r="Q56" s="15">
        <f t="shared" si="10"/>
        <v>13916.835999999999</v>
      </c>
    </row>
    <row r="57" spans="1:17" ht="12.95" customHeight="1" x14ac:dyDescent="0.2">
      <c r="A57" s="56" t="s">
        <v>151</v>
      </c>
      <c r="B57" s="58" t="s">
        <v>51</v>
      </c>
      <c r="C57" s="57">
        <v>28951.485000000001</v>
      </c>
      <c r="D57" s="12"/>
      <c r="E57" s="14">
        <f t="shared" si="6"/>
        <v>3098.0290946293362</v>
      </c>
      <c r="F57" s="14">
        <f t="shared" si="7"/>
        <v>3098</v>
      </c>
      <c r="G57" s="14">
        <f t="shared" si="8"/>
        <v>2.1317599999747472E-2</v>
      </c>
      <c r="H57" s="14">
        <f t="shared" si="3"/>
        <v>2.1317599999747472E-2</v>
      </c>
      <c r="I57" s="14"/>
      <c r="K57" s="14"/>
      <c r="M57" s="14"/>
      <c r="N57" s="14"/>
      <c r="O57" s="14">
        <f t="shared" ca="1" si="9"/>
        <v>-2.8763214161190336E-3</v>
      </c>
      <c r="P57" s="14"/>
      <c r="Q57" s="15">
        <f t="shared" si="10"/>
        <v>13932.985000000001</v>
      </c>
    </row>
    <row r="58" spans="1:17" ht="12.95" customHeight="1" x14ac:dyDescent="0.2">
      <c r="A58" s="56" t="s">
        <v>151</v>
      </c>
      <c r="B58" s="58" t="s">
        <v>51</v>
      </c>
      <c r="C58" s="57">
        <v>28954.383000000002</v>
      </c>
      <c r="D58" s="12"/>
      <c r="E58" s="14">
        <f t="shared" si="6"/>
        <v>3101.9843351729278</v>
      </c>
      <c r="F58" s="14">
        <f t="shared" si="7"/>
        <v>3102</v>
      </c>
      <c r="G58" s="14">
        <f t="shared" si="8"/>
        <v>-1.1477599997306243E-2</v>
      </c>
      <c r="H58" s="14">
        <f t="shared" si="3"/>
        <v>-1.1477599997306243E-2</v>
      </c>
      <c r="I58" s="14"/>
      <c r="K58" s="14"/>
      <c r="M58" s="14"/>
      <c r="N58" s="14"/>
      <c r="O58" s="14">
        <f t="shared" ca="1" si="9"/>
        <v>-2.8764460098085515E-3</v>
      </c>
      <c r="P58" s="14"/>
      <c r="Q58" s="15">
        <f t="shared" si="10"/>
        <v>13935.883000000002</v>
      </c>
    </row>
    <row r="59" spans="1:17" ht="12.95" customHeight="1" x14ac:dyDescent="0.2">
      <c r="A59" s="56" t="s">
        <v>151</v>
      </c>
      <c r="B59" s="58" t="s">
        <v>51</v>
      </c>
      <c r="C59" s="57">
        <v>28960.252</v>
      </c>
      <c r="D59" s="12"/>
      <c r="E59" s="14">
        <f t="shared" si="6"/>
        <v>3109.9944479232131</v>
      </c>
      <c r="F59" s="14">
        <f t="shared" si="7"/>
        <v>3110</v>
      </c>
      <c r="G59" s="14">
        <f t="shared" si="8"/>
        <v>-4.067999998369487E-3</v>
      </c>
      <c r="H59" s="14">
        <f t="shared" si="3"/>
        <v>-4.067999998369487E-3</v>
      </c>
      <c r="I59" s="14"/>
      <c r="K59" s="14"/>
      <c r="M59" s="14"/>
      <c r="N59" s="14"/>
      <c r="O59" s="14">
        <f t="shared" ca="1" si="9"/>
        <v>-2.8766951971875873E-3</v>
      </c>
      <c r="P59" s="14"/>
      <c r="Q59" s="15">
        <f t="shared" si="10"/>
        <v>13941.752</v>
      </c>
    </row>
    <row r="60" spans="1:17" ht="12.95" customHeight="1" x14ac:dyDescent="0.2">
      <c r="A60" s="56" t="s">
        <v>151</v>
      </c>
      <c r="B60" s="58" t="s">
        <v>51</v>
      </c>
      <c r="C60" s="57">
        <v>28965.386999999999</v>
      </c>
      <c r="D60" s="12"/>
      <c r="E60" s="14">
        <f t="shared" si="6"/>
        <v>3117.0027847732235</v>
      </c>
      <c r="F60" s="14">
        <f t="shared" si="7"/>
        <v>3117</v>
      </c>
      <c r="G60" s="14">
        <f t="shared" si="8"/>
        <v>2.0403999988047872E-3</v>
      </c>
      <c r="H60" s="14">
        <f t="shared" si="3"/>
        <v>2.0403999988047872E-3</v>
      </c>
      <c r="I60" s="14"/>
      <c r="K60" s="14"/>
      <c r="M60" s="14"/>
      <c r="N60" s="14"/>
      <c r="O60" s="14">
        <f t="shared" ca="1" si="9"/>
        <v>-2.8769132361442435E-3</v>
      </c>
      <c r="P60" s="14"/>
      <c r="Q60" s="15">
        <f t="shared" si="10"/>
        <v>13946.886999999999</v>
      </c>
    </row>
    <row r="61" spans="1:17" ht="12.95" customHeight="1" x14ac:dyDescent="0.2">
      <c r="A61" s="56" t="s">
        <v>151</v>
      </c>
      <c r="B61" s="58" t="s">
        <v>51</v>
      </c>
      <c r="C61" s="57">
        <v>28976.400000000001</v>
      </c>
      <c r="D61" s="12"/>
      <c r="E61" s="14">
        <f t="shared" si="6"/>
        <v>3132.0335177292523</v>
      </c>
      <c r="F61" s="14">
        <f t="shared" si="7"/>
        <v>3132</v>
      </c>
      <c r="G61" s="14">
        <f t="shared" si="8"/>
        <v>2.4558400000387337E-2</v>
      </c>
      <c r="H61" s="14">
        <f t="shared" si="3"/>
        <v>2.4558400000387337E-2</v>
      </c>
      <c r="I61" s="14"/>
      <c r="K61" s="14"/>
      <c r="M61" s="14"/>
      <c r="N61" s="14"/>
      <c r="O61" s="14">
        <f t="shared" ca="1" si="9"/>
        <v>-2.877380462479936E-3</v>
      </c>
      <c r="P61" s="14"/>
      <c r="Q61" s="15">
        <f t="shared" si="10"/>
        <v>13957.900000000001</v>
      </c>
    </row>
    <row r="62" spans="1:17" ht="12.95" customHeight="1" x14ac:dyDescent="0.2">
      <c r="A62" s="56" t="s">
        <v>199</v>
      </c>
      <c r="B62" s="58" t="s">
        <v>51</v>
      </c>
      <c r="C62" s="57">
        <v>37317.425999999999</v>
      </c>
      <c r="D62" s="12"/>
      <c r="E62" s="14">
        <f t="shared" si="6"/>
        <v>14516.010125852534</v>
      </c>
      <c r="F62" s="14">
        <f t="shared" si="7"/>
        <v>14516</v>
      </c>
      <c r="G62" s="14">
        <f t="shared" si="8"/>
        <v>7.419199995638337E-3</v>
      </c>
      <c r="H62" s="14"/>
      <c r="I62" s="14">
        <f t="shared" ref="I62:I96" si="11">+G62</f>
        <v>7.419199995638337E-3</v>
      </c>
      <c r="M62" s="14"/>
      <c r="N62" s="14"/>
      <c r="O62" s="14">
        <f t="shared" ca="1" si="9"/>
        <v>-3.2319741028479544E-3</v>
      </c>
      <c r="P62" s="14"/>
      <c r="Q62" s="15">
        <f t="shared" si="10"/>
        <v>22298.925999999999</v>
      </c>
    </row>
    <row r="63" spans="1:17" ht="12.95" customHeight="1" x14ac:dyDescent="0.2">
      <c r="A63" s="56" t="s">
        <v>199</v>
      </c>
      <c r="B63" s="58" t="s">
        <v>51</v>
      </c>
      <c r="C63" s="57">
        <v>37944.618999999999</v>
      </c>
      <c r="D63" s="12"/>
      <c r="E63" s="14">
        <f t="shared" si="6"/>
        <v>15372.013984464011</v>
      </c>
      <c r="F63" s="14">
        <f t="shared" si="7"/>
        <v>15372</v>
      </c>
      <c r="G63" s="14">
        <f t="shared" si="8"/>
        <v>1.024640000105137E-2</v>
      </c>
      <c r="H63" s="14"/>
      <c r="I63" s="14">
        <f t="shared" si="11"/>
        <v>1.024640000105137E-2</v>
      </c>
      <c r="M63" s="14"/>
      <c r="N63" s="14"/>
      <c r="O63" s="14">
        <f t="shared" ca="1" si="9"/>
        <v>-3.258637152404791E-3</v>
      </c>
      <c r="P63" s="14"/>
      <c r="Q63" s="15">
        <f t="shared" si="10"/>
        <v>22926.118999999999</v>
      </c>
    </row>
    <row r="64" spans="1:17" ht="12.95" customHeight="1" x14ac:dyDescent="0.2">
      <c r="A64" s="56" t="s">
        <v>199</v>
      </c>
      <c r="B64" s="58" t="s">
        <v>51</v>
      </c>
      <c r="C64" s="57">
        <v>38416.483999999997</v>
      </c>
      <c r="D64" s="12"/>
      <c r="E64" s="14">
        <f t="shared" si="6"/>
        <v>16016.023501062096</v>
      </c>
      <c r="F64" s="14">
        <f t="shared" si="7"/>
        <v>16016</v>
      </c>
      <c r="G64" s="14">
        <f t="shared" si="8"/>
        <v>1.7219199995452072E-2</v>
      </c>
      <c r="H64" s="14"/>
      <c r="I64" s="14">
        <f t="shared" si="11"/>
        <v>1.7219199995452072E-2</v>
      </c>
      <c r="M64" s="14"/>
      <c r="N64" s="14"/>
      <c r="O64" s="14">
        <f t="shared" ca="1" si="9"/>
        <v>-3.278696736417177E-3</v>
      </c>
      <c r="P64" s="14"/>
      <c r="Q64" s="15">
        <f t="shared" si="10"/>
        <v>23397.983999999997</v>
      </c>
    </row>
    <row r="65" spans="1:31" ht="12.95" customHeight="1" x14ac:dyDescent="0.2">
      <c r="A65" s="56" t="s">
        <v>199</v>
      </c>
      <c r="B65" s="58" t="s">
        <v>51</v>
      </c>
      <c r="C65" s="57">
        <v>40148.574000000001</v>
      </c>
      <c r="D65" s="12"/>
      <c r="E65" s="14">
        <f t="shared" si="6"/>
        <v>18380.009903114351</v>
      </c>
      <c r="F65" s="14">
        <f t="shared" si="7"/>
        <v>18380</v>
      </c>
      <c r="G65" s="14">
        <f t="shared" si="8"/>
        <v>7.2560000044177286E-3</v>
      </c>
      <c r="H65" s="14"/>
      <c r="I65" s="14">
        <f t="shared" si="11"/>
        <v>7.2560000044177286E-3</v>
      </c>
      <c r="M65" s="14"/>
      <c r="N65" s="14"/>
      <c r="O65" s="14">
        <f t="shared" ca="1" si="9"/>
        <v>-3.3523316069222716E-3</v>
      </c>
      <c r="P65" s="14"/>
      <c r="Q65" s="15">
        <f t="shared" si="10"/>
        <v>25130.074000000001</v>
      </c>
    </row>
    <row r="66" spans="1:31" ht="12.95" customHeight="1" x14ac:dyDescent="0.2">
      <c r="A66" s="56" t="s">
        <v>199</v>
      </c>
      <c r="B66" s="58" t="s">
        <v>51</v>
      </c>
      <c r="C66" s="57">
        <v>40656.334999999999</v>
      </c>
      <c r="D66" s="12"/>
      <c r="E66" s="14">
        <f t="shared" si="6"/>
        <v>19073.010901614689</v>
      </c>
      <c r="F66" s="14">
        <f t="shared" si="7"/>
        <v>19073</v>
      </c>
      <c r="G66" s="14">
        <f t="shared" si="8"/>
        <v>7.9876000017975457E-3</v>
      </c>
      <c r="H66" s="14"/>
      <c r="I66" s="14">
        <f t="shared" si="11"/>
        <v>7.9876000017975457E-3</v>
      </c>
      <c r="M66" s="14"/>
      <c r="N66" s="14"/>
      <c r="O66" s="14">
        <f t="shared" ca="1" si="9"/>
        <v>-3.373917463631252E-3</v>
      </c>
      <c r="P66" s="14"/>
      <c r="Q66" s="15">
        <f t="shared" si="10"/>
        <v>25637.834999999999</v>
      </c>
    </row>
    <row r="67" spans="1:31" ht="12.95" customHeight="1" x14ac:dyDescent="0.2">
      <c r="A67" s="56" t="s">
        <v>199</v>
      </c>
      <c r="B67" s="58" t="s">
        <v>51</v>
      </c>
      <c r="C67" s="57">
        <v>41322.35</v>
      </c>
      <c r="D67" s="12"/>
      <c r="E67" s="14">
        <f t="shared" si="6"/>
        <v>19981.999697556486</v>
      </c>
      <c r="F67" s="14">
        <f t="shared" si="7"/>
        <v>19982</v>
      </c>
      <c r="G67" s="14">
        <f t="shared" si="8"/>
        <v>-2.2159999934956431E-4</v>
      </c>
      <c r="H67" s="14"/>
      <c r="I67" s="14">
        <f t="shared" si="11"/>
        <v>-2.2159999934956431E-4</v>
      </c>
      <c r="M67" s="14"/>
      <c r="N67" s="14"/>
      <c r="O67" s="14">
        <f t="shared" ca="1" si="9"/>
        <v>-3.402231379574201E-3</v>
      </c>
      <c r="P67" s="14"/>
      <c r="Q67" s="15">
        <f t="shared" si="10"/>
        <v>26303.85</v>
      </c>
    </row>
    <row r="68" spans="1:31" ht="12.95" customHeight="1" x14ac:dyDescent="0.2">
      <c r="A68" s="56" t="s">
        <v>199</v>
      </c>
      <c r="B68" s="58" t="s">
        <v>51</v>
      </c>
      <c r="C68" s="57">
        <v>41333.364999999998</v>
      </c>
      <c r="D68" s="12"/>
      <c r="E68" s="14">
        <f t="shared" si="6"/>
        <v>19997.033160147115</v>
      </c>
      <c r="F68" s="14">
        <f t="shared" si="7"/>
        <v>19997</v>
      </c>
      <c r="G68" s="14">
        <f t="shared" si="8"/>
        <v>2.429639999900246E-2</v>
      </c>
      <c r="H68" s="14"/>
      <c r="I68" s="14">
        <f t="shared" si="11"/>
        <v>2.429639999900246E-2</v>
      </c>
      <c r="M68" s="14"/>
      <c r="N68" s="14"/>
      <c r="O68" s="14">
        <f t="shared" ca="1" si="9"/>
        <v>-3.4026986059098934E-3</v>
      </c>
      <c r="P68" s="14"/>
      <c r="Q68" s="15">
        <f t="shared" si="10"/>
        <v>26314.864999999998</v>
      </c>
    </row>
    <row r="69" spans="1:31" ht="12.95" customHeight="1" x14ac:dyDescent="0.2">
      <c r="A69" s="56" t="s">
        <v>199</v>
      </c>
      <c r="B69" s="58" t="s">
        <v>51</v>
      </c>
      <c r="C69" s="57">
        <v>41385.364000000001</v>
      </c>
      <c r="D69" s="12"/>
      <c r="E69" s="14">
        <f t="shared" si="6"/>
        <v>20068.002295076778</v>
      </c>
      <c r="F69" s="14">
        <f t="shared" si="7"/>
        <v>20068</v>
      </c>
      <c r="G69" s="14">
        <f t="shared" si="8"/>
        <v>1.6815999988466501E-3</v>
      </c>
      <c r="H69" s="14"/>
      <c r="I69" s="14">
        <f t="shared" si="11"/>
        <v>1.6815999988466501E-3</v>
      </c>
      <c r="M69" s="14"/>
      <c r="N69" s="14"/>
      <c r="O69" s="14">
        <f t="shared" ca="1" si="9"/>
        <v>-3.4049101438988366E-3</v>
      </c>
      <c r="P69" s="14"/>
      <c r="Q69" s="15">
        <f t="shared" si="10"/>
        <v>26366.864000000001</v>
      </c>
    </row>
    <row r="70" spans="1:31" ht="12.95" customHeight="1" x14ac:dyDescent="0.2">
      <c r="A70" s="56" t="s">
        <v>199</v>
      </c>
      <c r="B70" s="58" t="s">
        <v>51</v>
      </c>
      <c r="C70" s="57">
        <v>42095.35</v>
      </c>
      <c r="D70" s="12"/>
      <c r="E70" s="14">
        <f t="shared" si="6"/>
        <v>21037.003472641143</v>
      </c>
      <c r="F70" s="14">
        <f t="shared" si="7"/>
        <v>21037</v>
      </c>
      <c r="G70" s="14">
        <f t="shared" si="8"/>
        <v>2.5443999984418042E-3</v>
      </c>
      <c r="H70" s="14"/>
      <c r="I70" s="14">
        <f t="shared" si="11"/>
        <v>2.5443999984418042E-3</v>
      </c>
      <c r="M70" s="14"/>
      <c r="N70" s="14"/>
      <c r="O70" s="14">
        <f t="shared" ca="1" si="9"/>
        <v>-3.4350929651845541E-3</v>
      </c>
      <c r="P70" s="14"/>
      <c r="Q70" s="15">
        <f t="shared" si="10"/>
        <v>27076.85</v>
      </c>
    </row>
    <row r="71" spans="1:31" ht="12.95" customHeight="1" x14ac:dyDescent="0.2">
      <c r="A71" s="56" t="s">
        <v>199</v>
      </c>
      <c r="B71" s="58" t="s">
        <v>51</v>
      </c>
      <c r="C71" s="57">
        <v>42147.366999999998</v>
      </c>
      <c r="D71" s="12"/>
      <c r="E71" s="14">
        <f t="shared" si="6"/>
        <v>21107.997174282256</v>
      </c>
      <c r="F71" s="14">
        <f t="shared" si="7"/>
        <v>21108</v>
      </c>
      <c r="G71" s="14">
        <f t="shared" si="8"/>
        <v>-2.070400005322881E-3</v>
      </c>
      <c r="H71" s="14"/>
      <c r="I71" s="14">
        <f t="shared" si="11"/>
        <v>-2.070400005322881E-3</v>
      </c>
      <c r="M71" s="14"/>
      <c r="N71" s="14"/>
      <c r="O71" s="14">
        <f t="shared" ca="1" si="9"/>
        <v>-3.4373045031734972E-3</v>
      </c>
      <c r="P71" s="14"/>
      <c r="Q71" s="15">
        <f t="shared" si="10"/>
        <v>27128.866999999998</v>
      </c>
    </row>
    <row r="72" spans="1:31" ht="12.95" customHeight="1" x14ac:dyDescent="0.2">
      <c r="A72" s="56" t="s">
        <v>199</v>
      </c>
      <c r="B72" s="58" t="s">
        <v>51</v>
      </c>
      <c r="C72" s="57">
        <v>43926.366000000002</v>
      </c>
      <c r="D72" s="12"/>
      <c r="E72" s="14">
        <f t="shared" si="6"/>
        <v>23536.005791192783</v>
      </c>
      <c r="F72" s="14">
        <f t="shared" si="7"/>
        <v>23536</v>
      </c>
      <c r="G72" s="14">
        <f t="shared" si="8"/>
        <v>4.2431999972905032E-3</v>
      </c>
      <c r="H72" s="14"/>
      <c r="I72" s="14">
        <f t="shared" si="11"/>
        <v>4.2431999972905032E-3</v>
      </c>
      <c r="M72" s="14"/>
      <c r="N72" s="14"/>
      <c r="O72" s="14">
        <f t="shared" ca="1" si="9"/>
        <v>-3.5129328727108787E-3</v>
      </c>
      <c r="P72" s="14"/>
      <c r="Q72" s="15">
        <f t="shared" si="10"/>
        <v>28907.866000000002</v>
      </c>
    </row>
    <row r="73" spans="1:31" ht="12.95" customHeight="1" x14ac:dyDescent="0.2">
      <c r="A73" s="56" t="s">
        <v>199</v>
      </c>
      <c r="B73" s="58" t="s">
        <v>51</v>
      </c>
      <c r="C73" s="57">
        <v>44172.540999999997</v>
      </c>
      <c r="D73" s="12"/>
      <c r="E73" s="14">
        <f t="shared" si="6"/>
        <v>23871.989690716018</v>
      </c>
      <c r="F73" s="14">
        <f t="shared" si="7"/>
        <v>23872</v>
      </c>
      <c r="G73" s="14">
        <f t="shared" si="8"/>
        <v>-7.5536000003921799E-3</v>
      </c>
      <c r="H73" s="14"/>
      <c r="I73" s="14">
        <f t="shared" si="11"/>
        <v>-7.5536000003921799E-3</v>
      </c>
      <c r="M73" s="14"/>
      <c r="N73" s="14"/>
      <c r="O73" s="14">
        <f t="shared" ca="1" si="9"/>
        <v>-3.5233987426303848E-3</v>
      </c>
      <c r="P73" s="14"/>
      <c r="Q73" s="15">
        <f t="shared" si="10"/>
        <v>29154.040999999997</v>
      </c>
    </row>
    <row r="74" spans="1:31" ht="12.95" customHeight="1" x14ac:dyDescent="0.2">
      <c r="A74" s="56" t="s">
        <v>228</v>
      </c>
      <c r="B74" s="58" t="s">
        <v>51</v>
      </c>
      <c r="C74" s="57">
        <v>44291.237999999998</v>
      </c>
      <c r="D74" s="12"/>
      <c r="E74" s="14">
        <f t="shared" si="6"/>
        <v>24033.989410109582</v>
      </c>
      <c r="F74" s="14">
        <f t="shared" si="7"/>
        <v>24034</v>
      </c>
      <c r="G74" s="14">
        <f t="shared" si="8"/>
        <v>-7.7592000016011298E-3</v>
      </c>
      <c r="H74" s="14"/>
      <c r="I74" s="14">
        <f t="shared" si="11"/>
        <v>-7.7592000016011298E-3</v>
      </c>
      <c r="M74" s="14"/>
      <c r="N74" s="14"/>
      <c r="O74" s="14">
        <f t="shared" ca="1" si="9"/>
        <v>-3.5284447870558605E-3</v>
      </c>
      <c r="P74" s="14"/>
      <c r="Q74" s="15">
        <f t="shared" si="10"/>
        <v>29272.737999999998</v>
      </c>
    </row>
    <row r="75" spans="1:31" ht="12.95" customHeight="1" x14ac:dyDescent="0.2">
      <c r="A75" s="14" t="s">
        <v>36</v>
      </c>
      <c r="B75" s="16" t="s">
        <v>48</v>
      </c>
      <c r="C75" s="13">
        <v>44909.644999999997</v>
      </c>
      <c r="D75" s="13"/>
      <c r="E75" s="14">
        <f t="shared" si="6"/>
        <v>24878.001983898426</v>
      </c>
      <c r="F75" s="14">
        <f t="shared" si="7"/>
        <v>24878</v>
      </c>
      <c r="G75" s="14">
        <f t="shared" si="8"/>
        <v>1.4536000016960315E-3</v>
      </c>
      <c r="H75" s="14"/>
      <c r="I75" s="14">
        <f t="shared" si="11"/>
        <v>1.4536000016960315E-3</v>
      </c>
      <c r="J75" s="14"/>
      <c r="K75" s="14"/>
      <c r="L75" s="14"/>
      <c r="M75" s="14"/>
      <c r="O75" s="14">
        <f t="shared" ca="1" si="9"/>
        <v>-3.554734055544143E-3</v>
      </c>
      <c r="P75" s="14"/>
      <c r="Q75" s="15">
        <f t="shared" si="10"/>
        <v>29891.144999999997</v>
      </c>
      <c r="R75" s="14"/>
      <c r="S75" s="14"/>
      <c r="T75" s="14"/>
      <c r="Z75" t="s">
        <v>35</v>
      </c>
      <c r="AE75" t="s">
        <v>37</v>
      </c>
    </row>
    <row r="76" spans="1:31" ht="12.95" customHeight="1" x14ac:dyDescent="0.2">
      <c r="A76" s="56" t="s">
        <v>236</v>
      </c>
      <c r="B76" s="58" t="s">
        <v>51</v>
      </c>
      <c r="C76" s="57">
        <v>46104.686000000002</v>
      </c>
      <c r="D76" s="12"/>
      <c r="E76" s="14">
        <f t="shared" si="6"/>
        <v>26509.014618285171</v>
      </c>
      <c r="F76" s="14">
        <f t="shared" si="7"/>
        <v>26509</v>
      </c>
      <c r="G76" s="14">
        <f t="shared" si="8"/>
        <v>1.0710800001106691E-2</v>
      </c>
      <c r="H76" s="14"/>
      <c r="I76" s="14">
        <f t="shared" si="11"/>
        <v>1.0710800001106691E-2</v>
      </c>
      <c r="K76" s="14"/>
      <c r="M76" s="14"/>
      <c r="N76" s="14"/>
      <c r="O76" s="14">
        <f t="shared" ca="1" si="9"/>
        <v>-3.6055371324450773E-3</v>
      </c>
      <c r="P76" s="14"/>
      <c r="Q76" s="15">
        <f t="shared" si="10"/>
        <v>31086.186000000002</v>
      </c>
    </row>
    <row r="77" spans="1:31" ht="12.95" customHeight="1" x14ac:dyDescent="0.2">
      <c r="A77" s="14" t="s">
        <v>39</v>
      </c>
      <c r="B77" s="14"/>
      <c r="C77" s="13">
        <v>47555.411</v>
      </c>
      <c r="D77" s="13"/>
      <c r="E77" s="14">
        <f t="shared" si="6"/>
        <v>28488.989199927721</v>
      </c>
      <c r="F77" s="14">
        <f t="shared" si="7"/>
        <v>28489</v>
      </c>
      <c r="G77" s="14">
        <f t="shared" si="8"/>
        <v>-7.9132000028039329E-3</v>
      </c>
      <c r="H77" s="14"/>
      <c r="I77" s="14">
        <f t="shared" si="11"/>
        <v>-7.9132000028039329E-3</v>
      </c>
      <c r="J77" s="14"/>
      <c r="K77" s="14"/>
      <c r="L77" s="14"/>
      <c r="M77" s="14"/>
      <c r="N77" s="14"/>
      <c r="O77" s="14">
        <f t="shared" ca="1" si="9"/>
        <v>-3.6672110087564514E-3</v>
      </c>
      <c r="P77" s="14"/>
      <c r="Q77" s="15">
        <f t="shared" si="10"/>
        <v>32536.911</v>
      </c>
      <c r="R77" s="14"/>
      <c r="S77" s="14"/>
      <c r="T77" s="14"/>
      <c r="Z77" t="s">
        <v>35</v>
      </c>
      <c r="AA77">
        <v>9</v>
      </c>
      <c r="AC77" t="s">
        <v>38</v>
      </c>
      <c r="AE77" t="s">
        <v>40</v>
      </c>
    </row>
    <row r="78" spans="1:31" ht="12.95" customHeight="1" x14ac:dyDescent="0.2">
      <c r="A78" s="14" t="s">
        <v>41</v>
      </c>
      <c r="B78" s="14"/>
      <c r="C78" s="13">
        <v>47928.357000000004</v>
      </c>
      <c r="D78" s="13"/>
      <c r="E78" s="14">
        <f t="shared" si="6"/>
        <v>28997.992353747548</v>
      </c>
      <c r="F78" s="14">
        <f t="shared" si="7"/>
        <v>28998</v>
      </c>
      <c r="G78" s="14">
        <f t="shared" si="8"/>
        <v>-5.6023999932222068E-3</v>
      </c>
      <c r="H78" s="14"/>
      <c r="I78" s="14">
        <f t="shared" si="11"/>
        <v>-5.6023999932222068E-3</v>
      </c>
      <c r="J78" s="14"/>
      <c r="K78" s="14"/>
      <c r="L78" s="14"/>
      <c r="M78" s="14"/>
      <c r="N78" s="14"/>
      <c r="O78" s="14">
        <f t="shared" ca="1" si="9"/>
        <v>-3.6830655557476073E-3</v>
      </c>
      <c r="P78" s="14"/>
      <c r="Q78" s="15">
        <f t="shared" si="10"/>
        <v>32909.857000000004</v>
      </c>
      <c r="R78" s="14"/>
      <c r="S78" s="14"/>
      <c r="T78" s="14"/>
      <c r="Z78" t="s">
        <v>35</v>
      </c>
      <c r="AA78">
        <v>9</v>
      </c>
      <c r="AC78" t="s">
        <v>38</v>
      </c>
      <c r="AE78" t="s">
        <v>40</v>
      </c>
    </row>
    <row r="79" spans="1:31" ht="12.95" customHeight="1" x14ac:dyDescent="0.2">
      <c r="A79" s="14" t="s">
        <v>41</v>
      </c>
      <c r="B79" s="14"/>
      <c r="C79" s="13">
        <v>47939.360000000001</v>
      </c>
      <c r="D79" s="13"/>
      <c r="E79" s="14">
        <f t="shared" si="6"/>
        <v>29013.009438530542</v>
      </c>
      <c r="F79" s="14">
        <f t="shared" si="7"/>
        <v>29013</v>
      </c>
      <c r="G79" s="14">
        <f t="shared" si="8"/>
        <v>6.9156000026850961E-3</v>
      </c>
      <c r="H79" s="14"/>
      <c r="I79" s="14">
        <f t="shared" si="11"/>
        <v>6.9156000026850961E-3</v>
      </c>
      <c r="J79" s="14"/>
      <c r="K79" s="14"/>
      <c r="L79" s="14"/>
      <c r="M79" s="14"/>
      <c r="N79" s="14"/>
      <c r="O79" s="14">
        <f t="shared" ca="1" si="9"/>
        <v>-3.6835327820832994E-3</v>
      </c>
      <c r="P79" s="14"/>
      <c r="Q79" s="15">
        <f t="shared" si="10"/>
        <v>32920.86</v>
      </c>
      <c r="R79" s="14"/>
      <c r="S79" s="14"/>
      <c r="T79" s="14"/>
      <c r="Z79" t="s">
        <v>35</v>
      </c>
      <c r="AA79">
        <v>7</v>
      </c>
      <c r="AC79" t="s">
        <v>38</v>
      </c>
      <c r="AE79" t="s">
        <v>40</v>
      </c>
    </row>
    <row r="80" spans="1:31" ht="12.95" customHeight="1" x14ac:dyDescent="0.2">
      <c r="A80" s="56" t="s">
        <v>236</v>
      </c>
      <c r="B80" s="58" t="s">
        <v>51</v>
      </c>
      <c r="C80" s="57">
        <v>48300.572999999997</v>
      </c>
      <c r="D80" s="12"/>
      <c r="E80" s="14">
        <f t="shared" si="6"/>
        <v>29505.999190936298</v>
      </c>
      <c r="F80" s="14">
        <f t="shared" si="7"/>
        <v>29506</v>
      </c>
      <c r="G80" s="14">
        <f t="shared" si="8"/>
        <v>-5.9280000277794898E-4</v>
      </c>
      <c r="H80" s="14"/>
      <c r="I80" s="14">
        <f t="shared" si="11"/>
        <v>-5.9280000277794898E-4</v>
      </c>
      <c r="K80" s="14"/>
      <c r="M80" s="14"/>
      <c r="N80" s="14"/>
      <c r="O80" s="14">
        <f t="shared" ca="1" si="9"/>
        <v>-3.6988889543163837E-3</v>
      </c>
      <c r="P80" s="14"/>
      <c r="Q80" s="15">
        <f t="shared" si="10"/>
        <v>33282.072999999997</v>
      </c>
    </row>
    <row r="81" spans="1:31" ht="12.95" customHeight="1" x14ac:dyDescent="0.2">
      <c r="A81" s="56" t="s">
        <v>236</v>
      </c>
      <c r="B81" s="58" t="s">
        <v>51</v>
      </c>
      <c r="C81" s="57">
        <v>48308.624000000003</v>
      </c>
      <c r="D81" s="12"/>
      <c r="E81" s="14">
        <f t="shared" si="6"/>
        <v>29516.987335041362</v>
      </c>
      <c r="F81" s="14">
        <f t="shared" si="7"/>
        <v>29517</v>
      </c>
      <c r="G81" s="14">
        <f t="shared" si="8"/>
        <v>-9.2795999953523278E-3</v>
      </c>
      <c r="H81" s="14"/>
      <c r="I81" s="14">
        <f t="shared" si="11"/>
        <v>-9.2795999953523278E-3</v>
      </c>
      <c r="K81" s="14"/>
      <c r="M81" s="14"/>
      <c r="N81" s="14"/>
      <c r="O81" s="14">
        <f t="shared" ca="1" si="9"/>
        <v>-3.6992315869625583E-3</v>
      </c>
      <c r="P81" s="14"/>
      <c r="Q81" s="15">
        <f t="shared" si="10"/>
        <v>33290.124000000003</v>
      </c>
    </row>
    <row r="82" spans="1:31" ht="12.95" customHeight="1" x14ac:dyDescent="0.2">
      <c r="A82" s="14" t="s">
        <v>42</v>
      </c>
      <c r="B82" s="14"/>
      <c r="C82" s="13">
        <v>48331.341999999997</v>
      </c>
      <c r="D82" s="13"/>
      <c r="E82" s="14">
        <f t="shared" si="6"/>
        <v>29547.993254526958</v>
      </c>
      <c r="F82" s="14">
        <f t="shared" si="7"/>
        <v>29548</v>
      </c>
      <c r="G82" s="14">
        <f t="shared" si="8"/>
        <v>-4.9424000026192516E-3</v>
      </c>
      <c r="H82" s="14"/>
      <c r="I82" s="14">
        <f t="shared" si="11"/>
        <v>-4.9424000026192516E-3</v>
      </c>
      <c r="J82" s="14"/>
      <c r="K82" s="14"/>
      <c r="L82" s="14"/>
      <c r="M82" s="14"/>
      <c r="N82" s="14"/>
      <c r="O82" s="14">
        <f t="shared" ca="1" si="9"/>
        <v>-3.7001971880563219E-3</v>
      </c>
      <c r="P82" s="14"/>
      <c r="Q82" s="15">
        <f t="shared" si="10"/>
        <v>33312.841999999997</v>
      </c>
      <c r="R82" s="14"/>
      <c r="S82" s="14"/>
      <c r="T82" s="14"/>
      <c r="Z82" t="s">
        <v>35</v>
      </c>
      <c r="AE82" t="s">
        <v>37</v>
      </c>
    </row>
    <row r="83" spans="1:31" ht="12.95" customHeight="1" x14ac:dyDescent="0.2">
      <c r="A83" s="14" t="s">
        <v>43</v>
      </c>
      <c r="B83" s="14"/>
      <c r="C83" s="13">
        <v>48331.360000000001</v>
      </c>
      <c r="D83" s="13"/>
      <c r="E83" s="14">
        <f t="shared" si="6"/>
        <v>29548.017821238416</v>
      </c>
      <c r="F83" s="14">
        <f t="shared" si="7"/>
        <v>29548</v>
      </c>
      <c r="G83" s="14">
        <f t="shared" si="8"/>
        <v>1.3057600001047831E-2</v>
      </c>
      <c r="H83" s="14"/>
      <c r="I83" s="14">
        <f t="shared" si="11"/>
        <v>1.3057600001047831E-2</v>
      </c>
      <c r="J83" s="14"/>
      <c r="K83" s="14"/>
      <c r="L83" s="14"/>
      <c r="M83" s="14"/>
      <c r="N83" s="14"/>
      <c r="O83" s="14">
        <f t="shared" ca="1" si="9"/>
        <v>-3.7001971880563219E-3</v>
      </c>
      <c r="P83" s="14"/>
      <c r="Q83" s="15">
        <f t="shared" si="10"/>
        <v>33312.86</v>
      </c>
      <c r="R83" s="14"/>
      <c r="S83" s="14"/>
      <c r="T83" s="14"/>
      <c r="AA83">
        <v>8</v>
      </c>
      <c r="AC83" t="s">
        <v>38</v>
      </c>
      <c r="AE83" t="s">
        <v>40</v>
      </c>
    </row>
    <row r="84" spans="1:31" ht="12.95" customHeight="1" x14ac:dyDescent="0.2">
      <c r="A84" s="56" t="s">
        <v>236</v>
      </c>
      <c r="B84" s="58" t="s">
        <v>51</v>
      </c>
      <c r="C84" s="57">
        <v>48690.368000000002</v>
      </c>
      <c r="D84" s="12"/>
      <c r="E84" s="14">
        <f t="shared" si="6"/>
        <v>30037.998151491451</v>
      </c>
      <c r="F84" s="14">
        <f t="shared" si="7"/>
        <v>30038</v>
      </c>
      <c r="G84" s="14">
        <f t="shared" si="8"/>
        <v>-1.3543999957619235E-3</v>
      </c>
      <c r="H84" s="14"/>
      <c r="I84" s="14">
        <f t="shared" si="11"/>
        <v>-1.3543999957619235E-3</v>
      </c>
      <c r="K84" s="14"/>
      <c r="M84" s="14"/>
      <c r="N84" s="14"/>
      <c r="O84" s="14">
        <f t="shared" ca="1" si="9"/>
        <v>-3.715459915022268E-3</v>
      </c>
      <c r="P84" s="14"/>
      <c r="Q84" s="15">
        <f t="shared" si="10"/>
        <v>33671.868000000002</v>
      </c>
    </row>
    <row r="85" spans="1:31" ht="12.95" customHeight="1" x14ac:dyDescent="0.2">
      <c r="A85" s="14" t="s">
        <v>44</v>
      </c>
      <c r="B85" s="14"/>
      <c r="C85" s="13">
        <v>48712.351000000002</v>
      </c>
      <c r="D85" s="13">
        <v>4.0000000000000001E-3</v>
      </c>
      <c r="E85" s="14">
        <f t="shared" ref="E85:E116" si="12">+(C85-C$7)/C$8</f>
        <v>30068.000930259477</v>
      </c>
      <c r="F85" s="14">
        <f t="shared" ref="F85:F116" si="13">ROUND(2*E85,0)/2</f>
        <v>30068</v>
      </c>
      <c r="G85" s="14">
        <f t="shared" ref="G85:G116" si="14">+C85-(C$7+F85*C$8)</f>
        <v>6.8160000228090212E-4</v>
      </c>
      <c r="H85" s="14"/>
      <c r="I85" s="14">
        <f t="shared" si="11"/>
        <v>6.8160000228090212E-4</v>
      </c>
      <c r="J85" s="14"/>
      <c r="K85" s="14"/>
      <c r="L85" s="14"/>
      <c r="M85" s="14"/>
      <c r="N85" s="14"/>
      <c r="O85" s="14">
        <f t="shared" ref="O85:O116" ca="1" si="15">+C$11+C$12*$F85</f>
        <v>-3.7163943676936525E-3</v>
      </c>
      <c r="P85" s="14"/>
      <c r="Q85" s="15">
        <f t="shared" ref="Q85:Q116" si="16">+C85-15018.5</f>
        <v>33693.851000000002</v>
      </c>
      <c r="R85" s="14"/>
      <c r="S85" s="14"/>
      <c r="T85" s="14"/>
      <c r="Z85" t="s">
        <v>35</v>
      </c>
      <c r="AA85">
        <v>9</v>
      </c>
      <c r="AC85" t="s">
        <v>38</v>
      </c>
      <c r="AE85" t="s">
        <v>40</v>
      </c>
    </row>
    <row r="86" spans="1:31" ht="12.95" customHeight="1" x14ac:dyDescent="0.2">
      <c r="A86" s="56" t="s">
        <v>236</v>
      </c>
      <c r="B86" s="58" t="s">
        <v>51</v>
      </c>
      <c r="C86" s="57">
        <v>49018.631000000001</v>
      </c>
      <c r="D86" s="12"/>
      <c r="E86" s="14">
        <f t="shared" si="12"/>
        <v>30486.017173769087</v>
      </c>
      <c r="F86" s="14">
        <f t="shared" si="13"/>
        <v>30486</v>
      </c>
      <c r="G86" s="14">
        <f t="shared" si="14"/>
        <v>1.2583199997607153E-2</v>
      </c>
      <c r="H86" s="14"/>
      <c r="I86" s="14">
        <f t="shared" si="11"/>
        <v>1.2583199997607153E-2</v>
      </c>
      <c r="K86" s="14"/>
      <c r="M86" s="14"/>
      <c r="N86" s="14"/>
      <c r="O86" s="14">
        <f t="shared" ca="1" si="15"/>
        <v>-3.7294144082482758E-3</v>
      </c>
      <c r="P86" s="14"/>
      <c r="Q86" s="15">
        <f t="shared" si="16"/>
        <v>34000.131000000001</v>
      </c>
    </row>
    <row r="87" spans="1:31" ht="12.95" customHeight="1" x14ac:dyDescent="0.2">
      <c r="A87" s="56" t="s">
        <v>236</v>
      </c>
      <c r="B87" s="58" t="s">
        <v>51</v>
      </c>
      <c r="C87" s="57">
        <v>49021.544000000002</v>
      </c>
      <c r="D87" s="12"/>
      <c r="E87" s="14">
        <f t="shared" si="12"/>
        <v>30489.992886572221</v>
      </c>
      <c r="F87" s="14">
        <f t="shared" si="13"/>
        <v>30490</v>
      </c>
      <c r="G87" s="14">
        <f t="shared" si="14"/>
        <v>-5.2119999963906594E-3</v>
      </c>
      <c r="H87" s="14"/>
      <c r="I87" s="14">
        <f t="shared" si="11"/>
        <v>-5.2119999963906594E-3</v>
      </c>
      <c r="K87" s="14"/>
      <c r="M87" s="14"/>
      <c r="N87" s="14"/>
      <c r="O87" s="14">
        <f t="shared" ca="1" si="15"/>
        <v>-3.7295390019377937E-3</v>
      </c>
      <c r="P87" s="14"/>
      <c r="Q87" s="15">
        <f t="shared" si="16"/>
        <v>34003.044000000002</v>
      </c>
    </row>
    <row r="88" spans="1:31" ht="12.95" customHeight="1" x14ac:dyDescent="0.2">
      <c r="A88" s="14" t="s">
        <v>45</v>
      </c>
      <c r="B88" s="14"/>
      <c r="C88" s="13">
        <v>49060.370999999999</v>
      </c>
      <c r="D88" s="13">
        <v>5.0000000000000001E-3</v>
      </c>
      <c r="E88" s="14">
        <f t="shared" si="12"/>
        <v>30542.984647989051</v>
      </c>
      <c r="F88" s="14">
        <f t="shared" si="13"/>
        <v>30543</v>
      </c>
      <c r="G88" s="14">
        <f t="shared" si="14"/>
        <v>-1.124839999829419E-2</v>
      </c>
      <c r="H88" s="14"/>
      <c r="I88" s="14">
        <f t="shared" si="11"/>
        <v>-1.124839999829419E-2</v>
      </c>
      <c r="J88" s="14"/>
      <c r="K88" s="14"/>
      <c r="L88" s="14"/>
      <c r="M88" s="14"/>
      <c r="N88" s="14"/>
      <c r="O88" s="14">
        <f t="shared" ca="1" si="15"/>
        <v>-3.7311898683239065E-3</v>
      </c>
      <c r="P88" s="14"/>
      <c r="Q88" s="15">
        <f t="shared" si="16"/>
        <v>34041.870999999999</v>
      </c>
      <c r="R88" s="14"/>
      <c r="S88" s="14"/>
      <c r="T88" s="14"/>
      <c r="Z88" t="s">
        <v>35</v>
      </c>
      <c r="AA88">
        <v>7</v>
      </c>
      <c r="AC88" t="s">
        <v>38</v>
      </c>
      <c r="AE88" t="s">
        <v>40</v>
      </c>
    </row>
    <row r="89" spans="1:31" ht="12.95" customHeight="1" x14ac:dyDescent="0.2">
      <c r="A89" s="56" t="s">
        <v>236</v>
      </c>
      <c r="B89" s="58" t="s">
        <v>51</v>
      </c>
      <c r="C89" s="57">
        <v>49780.625</v>
      </c>
      <c r="D89" s="12"/>
      <c r="E89" s="14">
        <f t="shared" si="12"/>
        <v>31525.99976961884</v>
      </c>
      <c r="F89" s="14">
        <f t="shared" si="13"/>
        <v>31526</v>
      </c>
      <c r="G89" s="14">
        <f t="shared" si="14"/>
        <v>-1.6879999748198316E-4</v>
      </c>
      <c r="H89" s="14"/>
      <c r="I89" s="14">
        <f t="shared" si="11"/>
        <v>-1.6879999748198316E-4</v>
      </c>
      <c r="K89" s="14"/>
      <c r="M89" s="14"/>
      <c r="N89" s="14"/>
      <c r="O89" s="14">
        <f t="shared" ca="1" si="15"/>
        <v>-3.7618087675229369E-3</v>
      </c>
      <c r="P89" s="14"/>
      <c r="Q89" s="15">
        <f t="shared" si="16"/>
        <v>34762.125</v>
      </c>
    </row>
    <row r="90" spans="1:31" ht="12.95" customHeight="1" x14ac:dyDescent="0.2">
      <c r="A90" s="14" t="s">
        <v>46</v>
      </c>
      <c r="B90" s="14"/>
      <c r="C90" s="13">
        <v>49781.364000000001</v>
      </c>
      <c r="D90" s="13">
        <v>5.0000000000000001E-3</v>
      </c>
      <c r="E90" s="14">
        <f t="shared" si="12"/>
        <v>31527.008369605632</v>
      </c>
      <c r="F90" s="14">
        <f t="shared" si="13"/>
        <v>31527</v>
      </c>
      <c r="G90" s="14">
        <f t="shared" si="14"/>
        <v>6.1323999980231747E-3</v>
      </c>
      <c r="H90" s="14"/>
      <c r="I90" s="14">
        <f t="shared" si="11"/>
        <v>6.1323999980231747E-3</v>
      </c>
      <c r="J90" s="14"/>
      <c r="K90" s="14"/>
      <c r="L90" s="14"/>
      <c r="M90" s="14"/>
      <c r="N90" s="14"/>
      <c r="O90" s="14">
        <f t="shared" ca="1" si="15"/>
        <v>-3.7618399159453164E-3</v>
      </c>
      <c r="P90" s="14"/>
      <c r="Q90" s="15">
        <f t="shared" si="16"/>
        <v>34762.864000000001</v>
      </c>
      <c r="R90" s="14"/>
      <c r="S90" s="14"/>
      <c r="T90" s="14"/>
      <c r="Z90" t="s">
        <v>35</v>
      </c>
      <c r="AA90">
        <v>10</v>
      </c>
      <c r="AC90" t="s">
        <v>38</v>
      </c>
      <c r="AE90" t="s">
        <v>40</v>
      </c>
    </row>
    <row r="91" spans="1:31" ht="12.95" customHeight="1" x14ac:dyDescent="0.2">
      <c r="A91" s="56" t="s">
        <v>236</v>
      </c>
      <c r="B91" s="58" t="s">
        <v>51</v>
      </c>
      <c r="C91" s="57">
        <v>49791.627</v>
      </c>
      <c r="D91" s="12"/>
      <c r="E91" s="14">
        <f t="shared" si="12"/>
        <v>31541.015489584533</v>
      </c>
      <c r="F91" s="14">
        <f t="shared" si="13"/>
        <v>31541</v>
      </c>
      <c r="G91" s="14">
        <f t="shared" si="14"/>
        <v>1.1349200001859572E-2</v>
      </c>
      <c r="H91" s="14"/>
      <c r="I91" s="14">
        <f t="shared" si="11"/>
        <v>1.1349200001859572E-2</v>
      </c>
      <c r="K91" s="14"/>
      <c r="M91" s="14"/>
      <c r="N91" s="14"/>
      <c r="O91" s="14">
        <f t="shared" ca="1" si="15"/>
        <v>-3.7622759938586289E-3</v>
      </c>
      <c r="P91" s="14"/>
      <c r="Q91" s="15">
        <f t="shared" si="16"/>
        <v>34773.127</v>
      </c>
    </row>
    <row r="92" spans="1:31" ht="12.95" customHeight="1" x14ac:dyDescent="0.2">
      <c r="A92" s="56" t="s">
        <v>236</v>
      </c>
      <c r="B92" s="58" t="s">
        <v>51</v>
      </c>
      <c r="C92" s="57">
        <v>49802.618000000002</v>
      </c>
      <c r="D92" s="12"/>
      <c r="E92" s="14">
        <f t="shared" si="12"/>
        <v>31556.0161965599</v>
      </c>
      <c r="F92" s="14">
        <f t="shared" si="13"/>
        <v>31556</v>
      </c>
      <c r="G92" s="14">
        <f t="shared" si="14"/>
        <v>1.1867200002598111E-2</v>
      </c>
      <c r="H92" s="14"/>
      <c r="I92" s="14">
        <f t="shared" si="11"/>
        <v>1.1867200002598111E-2</v>
      </c>
      <c r="K92" s="14"/>
      <c r="M92" s="14"/>
      <c r="N92" s="14"/>
      <c r="O92" s="14">
        <f t="shared" ca="1" si="15"/>
        <v>-3.7627432201943209E-3</v>
      </c>
      <c r="P92" s="14"/>
      <c r="Q92" s="15">
        <f t="shared" si="16"/>
        <v>34784.118000000002</v>
      </c>
    </row>
    <row r="93" spans="1:31" ht="12.95" customHeight="1" x14ac:dyDescent="0.2">
      <c r="A93" s="56" t="s">
        <v>236</v>
      </c>
      <c r="B93" s="58" t="s">
        <v>51</v>
      </c>
      <c r="C93" s="57">
        <v>50095.678999999996</v>
      </c>
      <c r="D93" s="12"/>
      <c r="E93" s="14">
        <f t="shared" si="12"/>
        <v>31955.990920143446</v>
      </c>
      <c r="F93" s="14">
        <f t="shared" si="13"/>
        <v>31956</v>
      </c>
      <c r="G93" s="14">
        <f t="shared" si="14"/>
        <v>-6.6528000024845824E-3</v>
      </c>
      <c r="H93" s="14"/>
      <c r="I93" s="14">
        <f t="shared" si="11"/>
        <v>-6.6528000024845824E-3</v>
      </c>
      <c r="K93" s="14"/>
      <c r="M93" s="14"/>
      <c r="N93" s="14"/>
      <c r="O93" s="14">
        <f t="shared" ca="1" si="15"/>
        <v>-3.7752025891461139E-3</v>
      </c>
      <c r="P93" s="14"/>
      <c r="Q93" s="15">
        <f t="shared" si="16"/>
        <v>35077.178999999996</v>
      </c>
    </row>
    <row r="94" spans="1:31" ht="12.95" customHeight="1" x14ac:dyDescent="0.2">
      <c r="A94" s="14" t="s">
        <v>47</v>
      </c>
      <c r="B94" s="14"/>
      <c r="C94" s="13">
        <v>50502.337</v>
      </c>
      <c r="D94" s="13">
        <v>5.0000000000000001E-3</v>
      </c>
      <c r="E94" s="14">
        <f t="shared" si="12"/>
        <v>32511.004794876149</v>
      </c>
      <c r="F94" s="14">
        <f t="shared" si="13"/>
        <v>32511</v>
      </c>
      <c r="G94" s="14">
        <f t="shared" si="14"/>
        <v>3.5132000048179179E-3</v>
      </c>
      <c r="H94" s="14"/>
      <c r="I94" s="14">
        <f t="shared" si="11"/>
        <v>3.5132000048179179E-3</v>
      </c>
      <c r="J94" s="14"/>
      <c r="K94" s="14"/>
      <c r="L94" s="14"/>
      <c r="M94" s="14"/>
      <c r="N94" s="14"/>
      <c r="O94" s="14">
        <f t="shared" ca="1" si="15"/>
        <v>-3.792489963566726E-3</v>
      </c>
      <c r="P94" s="14"/>
      <c r="Q94" s="15">
        <f t="shared" si="16"/>
        <v>35483.837</v>
      </c>
      <c r="R94" s="14"/>
      <c r="S94" s="14"/>
      <c r="T94" s="14"/>
      <c r="Z94" t="s">
        <v>35</v>
      </c>
      <c r="AA94">
        <v>10</v>
      </c>
      <c r="AC94" t="s">
        <v>38</v>
      </c>
      <c r="AE94" t="s">
        <v>40</v>
      </c>
    </row>
    <row r="95" spans="1:31" ht="12.95" customHeight="1" x14ac:dyDescent="0.2">
      <c r="A95" s="56" t="s">
        <v>236</v>
      </c>
      <c r="B95" s="58" t="s">
        <v>51</v>
      </c>
      <c r="C95" s="57">
        <v>50534.567000000003</v>
      </c>
      <c r="D95" s="12"/>
      <c r="E95" s="14">
        <f t="shared" si="12"/>
        <v>32554.992856546243</v>
      </c>
      <c r="F95" s="14">
        <f t="shared" si="13"/>
        <v>32555</v>
      </c>
      <c r="G95" s="14">
        <f t="shared" si="14"/>
        <v>-5.2339999965624884E-3</v>
      </c>
      <c r="H95" s="14"/>
      <c r="I95" s="14">
        <f t="shared" si="11"/>
        <v>-5.2339999965624884E-3</v>
      </c>
      <c r="K95" s="14"/>
      <c r="M95" s="14"/>
      <c r="N95" s="14"/>
      <c r="O95" s="14">
        <f t="shared" ca="1" si="15"/>
        <v>-3.7938604941514234E-3</v>
      </c>
      <c r="P95" s="14"/>
      <c r="Q95" s="15">
        <f t="shared" si="16"/>
        <v>35516.067000000003</v>
      </c>
    </row>
    <row r="96" spans="1:31" ht="12.95" customHeight="1" x14ac:dyDescent="0.2">
      <c r="A96" s="56" t="s">
        <v>236</v>
      </c>
      <c r="B96" s="58" t="s">
        <v>51</v>
      </c>
      <c r="C96" s="57">
        <v>51611.637999999999</v>
      </c>
      <c r="D96" s="12"/>
      <c r="E96" s="14">
        <f t="shared" si="12"/>
        <v>34024.997993718564</v>
      </c>
      <c r="F96" s="14">
        <f t="shared" si="13"/>
        <v>34025</v>
      </c>
      <c r="G96" s="14">
        <f t="shared" si="14"/>
        <v>-1.4699999956064858E-3</v>
      </c>
      <c r="H96" s="14"/>
      <c r="I96" s="14">
        <f t="shared" si="11"/>
        <v>-1.4699999956064858E-3</v>
      </c>
      <c r="K96" s="14"/>
      <c r="M96" s="14"/>
      <c r="N96" s="14"/>
      <c r="O96" s="14">
        <f t="shared" ca="1" si="15"/>
        <v>-3.8396486750492615E-3</v>
      </c>
      <c r="P96" s="14"/>
      <c r="Q96" s="15">
        <f t="shared" si="16"/>
        <v>36593.137999999999</v>
      </c>
    </row>
    <row r="97" spans="1:20" ht="12.95" customHeight="1" x14ac:dyDescent="0.2">
      <c r="A97" s="56" t="s">
        <v>295</v>
      </c>
      <c r="B97" s="58" t="s">
        <v>51</v>
      </c>
      <c r="C97" s="57">
        <v>52326.015700000004</v>
      </c>
      <c r="D97" s="12"/>
      <c r="E97" s="14">
        <f t="shared" si="12"/>
        <v>34999.993039431763</v>
      </c>
      <c r="F97" s="14">
        <f t="shared" si="13"/>
        <v>35000</v>
      </c>
      <c r="G97" s="14">
        <f t="shared" si="14"/>
        <v>-5.0999999948544428E-3</v>
      </c>
      <c r="H97" s="14"/>
      <c r="I97" s="14"/>
      <c r="K97" s="14">
        <f t="shared" ref="K97:K140" si="17">+G97</f>
        <v>-5.0999999948544428E-3</v>
      </c>
      <c r="M97" s="14"/>
      <c r="N97" s="14"/>
      <c r="O97" s="14">
        <f t="shared" ca="1" si="15"/>
        <v>-3.8700183868692556E-3</v>
      </c>
      <c r="P97" s="14"/>
      <c r="Q97" s="15">
        <f t="shared" si="16"/>
        <v>37307.515700000004</v>
      </c>
    </row>
    <row r="98" spans="1:20" ht="12.95" customHeight="1" x14ac:dyDescent="0.2">
      <c r="A98" s="56" t="s">
        <v>295</v>
      </c>
      <c r="B98" s="58" t="s">
        <v>51</v>
      </c>
      <c r="C98" s="57">
        <v>52558.284699999997</v>
      </c>
      <c r="D98" s="12"/>
      <c r="E98" s="14">
        <f t="shared" si="12"/>
        <v>35316.997789541892</v>
      </c>
      <c r="F98" s="14">
        <f t="shared" si="13"/>
        <v>35317</v>
      </c>
      <c r="G98" s="14">
        <f t="shared" si="14"/>
        <v>-1.6195999996853061E-3</v>
      </c>
      <c r="H98" s="14"/>
      <c r="I98" s="14"/>
      <c r="K98" s="14">
        <f t="shared" si="17"/>
        <v>-1.6195999996853061E-3</v>
      </c>
      <c r="M98" s="14"/>
      <c r="N98" s="14"/>
      <c r="O98" s="14">
        <f t="shared" ca="1" si="15"/>
        <v>-3.8798924367635518E-3</v>
      </c>
      <c r="P98" s="14"/>
      <c r="Q98" s="15">
        <f t="shared" si="16"/>
        <v>37539.784699999997</v>
      </c>
    </row>
    <row r="99" spans="1:20" ht="12.95" customHeight="1" x14ac:dyDescent="0.2">
      <c r="A99" s="56" t="s">
        <v>295</v>
      </c>
      <c r="B99" s="58" t="s">
        <v>51</v>
      </c>
      <c r="C99" s="57">
        <v>52580.266600000003</v>
      </c>
      <c r="D99" s="12"/>
      <c r="E99" s="14">
        <f t="shared" si="12"/>
        <v>35346.999067010896</v>
      </c>
      <c r="F99" s="14">
        <f t="shared" si="13"/>
        <v>35347</v>
      </c>
      <c r="G99" s="14">
        <f t="shared" si="14"/>
        <v>-6.8359999568201602E-4</v>
      </c>
      <c r="H99" s="14"/>
      <c r="I99" s="14"/>
      <c r="K99" s="14">
        <f t="shared" si="17"/>
        <v>-6.8359999568201602E-4</v>
      </c>
      <c r="M99" s="14"/>
      <c r="N99" s="14"/>
      <c r="O99" s="14">
        <f t="shared" ca="1" si="15"/>
        <v>-3.8808268894349358E-3</v>
      </c>
      <c r="P99" s="14"/>
      <c r="Q99" s="15">
        <f t="shared" si="16"/>
        <v>37561.766600000003</v>
      </c>
    </row>
    <row r="100" spans="1:20" ht="12.95" customHeight="1" x14ac:dyDescent="0.2">
      <c r="A100" s="56" t="s">
        <v>295</v>
      </c>
      <c r="B100" s="58" t="s">
        <v>51</v>
      </c>
      <c r="C100" s="57">
        <v>52621.293400000002</v>
      </c>
      <c r="D100" s="12"/>
      <c r="E100" s="14">
        <f t="shared" si="12"/>
        <v>35402.993153530486</v>
      </c>
      <c r="F100" s="14">
        <f t="shared" si="13"/>
        <v>35403</v>
      </c>
      <c r="G100" s="14">
        <f t="shared" si="14"/>
        <v>-5.0163999985670671E-3</v>
      </c>
      <c r="H100" s="14"/>
      <c r="I100" s="14"/>
      <c r="K100" s="14">
        <f t="shared" si="17"/>
        <v>-5.0163999985670671E-3</v>
      </c>
      <c r="M100" s="14"/>
      <c r="N100" s="14"/>
      <c r="O100" s="14">
        <f t="shared" ca="1" si="15"/>
        <v>-3.8825712010881869E-3</v>
      </c>
      <c r="P100" s="14"/>
      <c r="Q100" s="15">
        <f t="shared" si="16"/>
        <v>37602.793400000002</v>
      </c>
    </row>
    <row r="101" spans="1:20" ht="12.95" customHeight="1" x14ac:dyDescent="0.2">
      <c r="A101" s="56" t="s">
        <v>308</v>
      </c>
      <c r="B101" s="58" t="s">
        <v>51</v>
      </c>
      <c r="C101" s="57">
        <v>52994.239000000001</v>
      </c>
      <c r="D101" s="12"/>
      <c r="E101" s="14">
        <f t="shared" si="12"/>
        <v>35911.995761423386</v>
      </c>
      <c r="F101" s="14">
        <f t="shared" si="13"/>
        <v>35912</v>
      </c>
      <c r="G101" s="14">
        <f t="shared" si="14"/>
        <v>-3.105600000708364E-3</v>
      </c>
      <c r="H101" s="14"/>
      <c r="I101" s="14"/>
      <c r="K101" s="14">
        <f t="shared" si="17"/>
        <v>-3.105600000708364E-3</v>
      </c>
      <c r="M101" s="14"/>
      <c r="N101" s="14"/>
      <c r="O101" s="14">
        <f t="shared" ca="1" si="15"/>
        <v>-3.8984257480793429E-3</v>
      </c>
      <c r="P101" s="14"/>
      <c r="Q101" s="15">
        <f t="shared" si="16"/>
        <v>37975.739000000001</v>
      </c>
    </row>
    <row r="102" spans="1:20" ht="12.95" customHeight="1" x14ac:dyDescent="0.2">
      <c r="A102" s="9" t="s">
        <v>50</v>
      </c>
      <c r="B102" s="10" t="s">
        <v>51</v>
      </c>
      <c r="C102" s="13">
        <v>53029.408799999997</v>
      </c>
      <c r="D102" s="13">
        <v>2.5999999999999999E-3</v>
      </c>
      <c r="E102" s="14">
        <f t="shared" si="12"/>
        <v>35959.996113000321</v>
      </c>
      <c r="F102" s="14">
        <f t="shared" si="13"/>
        <v>35960</v>
      </c>
      <c r="G102" s="14">
        <f t="shared" si="14"/>
        <v>-2.84799999644747E-3</v>
      </c>
      <c r="H102" s="14"/>
      <c r="I102" s="14"/>
      <c r="J102" s="14"/>
      <c r="K102" s="14">
        <f t="shared" si="17"/>
        <v>-2.84799999644747E-3</v>
      </c>
      <c r="L102" s="14"/>
      <c r="M102" s="14"/>
      <c r="N102" s="14"/>
      <c r="O102" s="14">
        <f t="shared" ca="1" si="15"/>
        <v>-3.8999208723535582E-3</v>
      </c>
      <c r="P102" s="14"/>
      <c r="Q102" s="15">
        <f t="shared" si="16"/>
        <v>38010.908799999997</v>
      </c>
      <c r="R102" s="14"/>
      <c r="S102" s="14"/>
      <c r="T102" s="14"/>
    </row>
    <row r="103" spans="1:20" ht="12.95" customHeight="1" x14ac:dyDescent="0.2">
      <c r="A103" s="9" t="s">
        <v>50</v>
      </c>
      <c r="B103" s="10" t="s">
        <v>51</v>
      </c>
      <c r="C103" s="13">
        <v>53029.408799999997</v>
      </c>
      <c r="D103" s="13">
        <v>2.5999999999999999E-3</v>
      </c>
      <c r="E103" s="14">
        <f t="shared" si="12"/>
        <v>35959.996113000321</v>
      </c>
      <c r="F103" s="14">
        <f t="shared" si="13"/>
        <v>35960</v>
      </c>
      <c r="G103" s="14">
        <f t="shared" si="14"/>
        <v>-2.84799999644747E-3</v>
      </c>
      <c r="H103" s="14"/>
      <c r="I103" s="14"/>
      <c r="J103" s="14"/>
      <c r="K103" s="14">
        <f t="shared" si="17"/>
        <v>-2.84799999644747E-3</v>
      </c>
      <c r="L103" s="14"/>
      <c r="M103" s="14"/>
      <c r="N103" s="14"/>
      <c r="O103" s="14">
        <f t="shared" ca="1" si="15"/>
        <v>-3.8999208723535582E-3</v>
      </c>
      <c r="P103" s="14"/>
      <c r="Q103" s="15">
        <f t="shared" si="16"/>
        <v>38010.908799999997</v>
      </c>
      <c r="R103" s="14"/>
      <c r="S103" s="14"/>
      <c r="T103" s="14"/>
    </row>
    <row r="104" spans="1:20" ht="12.95" customHeight="1" x14ac:dyDescent="0.2">
      <c r="A104" s="56" t="s">
        <v>236</v>
      </c>
      <c r="B104" s="58" t="s">
        <v>51</v>
      </c>
      <c r="C104" s="57">
        <v>53050.654900000001</v>
      </c>
      <c r="D104" s="12"/>
      <c r="E104" s="14">
        <f t="shared" si="12"/>
        <v>35988.993157897901</v>
      </c>
      <c r="F104" s="14">
        <f t="shared" si="13"/>
        <v>35989</v>
      </c>
      <c r="G104" s="14">
        <f t="shared" si="14"/>
        <v>-5.0131999960285611E-3</v>
      </c>
      <c r="H104" s="14"/>
      <c r="I104" s="14"/>
      <c r="K104" s="14">
        <f t="shared" si="17"/>
        <v>-5.0131999960285611E-3</v>
      </c>
      <c r="M104" s="14"/>
      <c r="N104" s="14"/>
      <c r="O104" s="14">
        <f t="shared" ca="1" si="15"/>
        <v>-3.9008241766025631E-3</v>
      </c>
      <c r="P104" s="14"/>
      <c r="Q104" s="15">
        <f t="shared" si="16"/>
        <v>38032.154900000001</v>
      </c>
    </row>
    <row r="105" spans="1:20" ht="12.95" customHeight="1" x14ac:dyDescent="0.2">
      <c r="A105" s="56" t="s">
        <v>236</v>
      </c>
      <c r="B105" s="58" t="s">
        <v>51</v>
      </c>
      <c r="C105" s="57">
        <v>53053.585800000001</v>
      </c>
      <c r="D105" s="12"/>
      <c r="E105" s="14">
        <f t="shared" si="12"/>
        <v>35992.99330093075</v>
      </c>
      <c r="F105" s="14">
        <f t="shared" si="13"/>
        <v>35993</v>
      </c>
      <c r="G105" s="14">
        <f t="shared" si="14"/>
        <v>-4.9083999983849935E-3</v>
      </c>
      <c r="H105" s="14"/>
      <c r="I105" s="14"/>
      <c r="K105" s="14">
        <f t="shared" si="17"/>
        <v>-4.9083999983849935E-3</v>
      </c>
      <c r="M105" s="14"/>
      <c r="N105" s="14"/>
      <c r="O105" s="14">
        <f t="shared" ca="1" si="15"/>
        <v>-3.9009487702920814E-3</v>
      </c>
      <c r="P105" s="14"/>
      <c r="Q105" s="15">
        <f t="shared" si="16"/>
        <v>38035.085800000001</v>
      </c>
    </row>
    <row r="106" spans="1:20" ht="12.95" customHeight="1" x14ac:dyDescent="0.2">
      <c r="A106" s="11" t="s">
        <v>52</v>
      </c>
      <c r="B106" s="10" t="s">
        <v>51</v>
      </c>
      <c r="C106" s="13">
        <v>53075.567300000002</v>
      </c>
      <c r="D106" s="13">
        <v>2.0000000000000001E-4</v>
      </c>
      <c r="E106" s="14">
        <f t="shared" si="12"/>
        <v>36022.99403247283</v>
      </c>
      <c r="F106" s="14">
        <f t="shared" si="13"/>
        <v>36023</v>
      </c>
      <c r="G106" s="14">
        <f t="shared" si="14"/>
        <v>-4.3723999915528111E-3</v>
      </c>
      <c r="H106" s="14"/>
      <c r="I106" s="14"/>
      <c r="J106" s="14"/>
      <c r="K106" s="14">
        <f t="shared" si="17"/>
        <v>-4.3723999915528111E-3</v>
      </c>
      <c r="L106" s="14"/>
      <c r="M106" s="14"/>
      <c r="N106" s="14"/>
      <c r="O106" s="14">
        <f t="shared" ca="1" si="15"/>
        <v>-3.9018832229634655E-3</v>
      </c>
      <c r="P106" s="14"/>
      <c r="Q106" s="15">
        <f t="shared" si="16"/>
        <v>38057.067300000002</v>
      </c>
      <c r="R106" s="14"/>
      <c r="S106" s="14"/>
      <c r="T106" s="14"/>
    </row>
    <row r="107" spans="1:20" ht="12.95" customHeight="1" x14ac:dyDescent="0.2">
      <c r="A107" s="56" t="s">
        <v>329</v>
      </c>
      <c r="B107" s="58" t="s">
        <v>51</v>
      </c>
      <c r="C107" s="57">
        <v>53384.765500000001</v>
      </c>
      <c r="D107" s="12"/>
      <c r="E107" s="14">
        <f t="shared" si="12"/>
        <v>36444.993085835544</v>
      </c>
      <c r="F107" s="14">
        <f t="shared" si="13"/>
        <v>36445</v>
      </c>
      <c r="G107" s="14">
        <f t="shared" si="14"/>
        <v>-5.0659999978961423E-3</v>
      </c>
      <c r="H107" s="14"/>
      <c r="I107" s="14"/>
      <c r="K107" s="14">
        <f t="shared" si="17"/>
        <v>-5.0659999978961423E-3</v>
      </c>
      <c r="M107" s="14"/>
      <c r="N107" s="14"/>
      <c r="O107" s="14">
        <f t="shared" ca="1" si="15"/>
        <v>-3.9150278572076067E-3</v>
      </c>
      <c r="P107" s="14"/>
      <c r="Q107" s="15">
        <f t="shared" si="16"/>
        <v>38366.265500000001</v>
      </c>
    </row>
    <row r="108" spans="1:20" ht="12.95" customHeight="1" x14ac:dyDescent="0.2">
      <c r="A108" s="56" t="s">
        <v>9</v>
      </c>
      <c r="B108" s="58" t="s">
        <v>51</v>
      </c>
      <c r="C108" s="57">
        <v>53407.478900000002</v>
      </c>
      <c r="D108" s="12"/>
      <c r="E108" s="14">
        <f t="shared" si="12"/>
        <v>36475.99272716156</v>
      </c>
      <c r="F108" s="14">
        <f t="shared" si="13"/>
        <v>36476</v>
      </c>
      <c r="G108" s="14">
        <f t="shared" si="14"/>
        <v>-5.3287999980966561E-3</v>
      </c>
      <c r="H108" s="14"/>
      <c r="I108" s="14"/>
      <c r="K108" s="14">
        <f t="shared" si="17"/>
        <v>-5.3287999980966561E-3</v>
      </c>
      <c r="M108" s="14"/>
      <c r="N108" s="14"/>
      <c r="O108" s="14">
        <f t="shared" ca="1" si="15"/>
        <v>-3.9159934583013704E-3</v>
      </c>
      <c r="P108" s="14"/>
      <c r="Q108" s="15">
        <f t="shared" si="16"/>
        <v>38388.978900000002</v>
      </c>
    </row>
    <row r="109" spans="1:20" ht="12.95" customHeight="1" x14ac:dyDescent="0.2">
      <c r="A109" s="56" t="s">
        <v>9</v>
      </c>
      <c r="B109" s="58" t="s">
        <v>51</v>
      </c>
      <c r="C109" s="57">
        <v>53410.411800000002</v>
      </c>
      <c r="D109" s="12"/>
      <c r="E109" s="14">
        <f t="shared" si="12"/>
        <v>36479.995599829017</v>
      </c>
      <c r="F109" s="14">
        <f t="shared" si="13"/>
        <v>36480</v>
      </c>
      <c r="G109" s="14">
        <f t="shared" si="14"/>
        <v>-3.2240000000456348E-3</v>
      </c>
      <c r="H109" s="14"/>
      <c r="I109" s="14"/>
      <c r="K109" s="14">
        <f t="shared" si="17"/>
        <v>-3.2240000000456348E-3</v>
      </c>
      <c r="M109" s="14"/>
      <c r="N109" s="14"/>
      <c r="O109" s="14">
        <f t="shared" ca="1" si="15"/>
        <v>-3.9161180519908887E-3</v>
      </c>
      <c r="P109" s="14"/>
      <c r="Q109" s="15">
        <f t="shared" si="16"/>
        <v>38391.911800000002</v>
      </c>
    </row>
    <row r="110" spans="1:20" ht="12.95" customHeight="1" x14ac:dyDescent="0.2">
      <c r="A110" s="56" t="s">
        <v>329</v>
      </c>
      <c r="B110" s="58" t="s">
        <v>51</v>
      </c>
      <c r="C110" s="57">
        <v>53442.647799999999</v>
      </c>
      <c r="D110" s="12"/>
      <c r="E110" s="14">
        <f t="shared" si="12"/>
        <v>36523.991850402919</v>
      </c>
      <c r="F110" s="14">
        <f t="shared" si="13"/>
        <v>36524</v>
      </c>
      <c r="G110" s="14">
        <f t="shared" si="14"/>
        <v>-5.9712000002036802E-3</v>
      </c>
      <c r="H110" s="14"/>
      <c r="I110" s="14"/>
      <c r="K110" s="14">
        <f t="shared" si="17"/>
        <v>-5.9712000002036802E-3</v>
      </c>
      <c r="M110" s="14"/>
      <c r="N110" s="14"/>
      <c r="O110" s="14">
        <f t="shared" ca="1" si="15"/>
        <v>-3.9174885825755861E-3</v>
      </c>
      <c r="P110" s="14"/>
      <c r="Q110" s="15">
        <f t="shared" si="16"/>
        <v>38424.147799999999</v>
      </c>
    </row>
    <row r="111" spans="1:20" ht="12.95" customHeight="1" x14ac:dyDescent="0.2">
      <c r="A111" s="56" t="s">
        <v>345</v>
      </c>
      <c r="B111" s="58" t="s">
        <v>51</v>
      </c>
      <c r="C111" s="57">
        <v>53808.997799999997</v>
      </c>
      <c r="D111" s="12"/>
      <c r="E111" s="14">
        <f t="shared" si="12"/>
        <v>37023.9926692933</v>
      </c>
      <c r="F111" s="14">
        <f t="shared" si="13"/>
        <v>37024</v>
      </c>
      <c r="G111" s="14">
        <f t="shared" si="14"/>
        <v>-5.3712000008090399E-3</v>
      </c>
      <c r="H111" s="14"/>
      <c r="I111" s="14"/>
      <c r="K111" s="14">
        <f t="shared" si="17"/>
        <v>-5.3712000008090399E-3</v>
      </c>
      <c r="M111" s="14"/>
      <c r="N111" s="14"/>
      <c r="O111" s="14">
        <f t="shared" ca="1" si="15"/>
        <v>-3.9330627937653271E-3</v>
      </c>
      <c r="P111" s="14"/>
      <c r="Q111" s="15">
        <f t="shared" si="16"/>
        <v>38790.497799999997</v>
      </c>
    </row>
    <row r="112" spans="1:20" ht="12.95" customHeight="1" x14ac:dyDescent="0.2">
      <c r="A112" s="56" t="s">
        <v>329</v>
      </c>
      <c r="B112" s="58" t="s">
        <v>51</v>
      </c>
      <c r="C112" s="57">
        <v>53812.662499999999</v>
      </c>
      <c r="D112" s="12"/>
      <c r="E112" s="14">
        <f t="shared" si="12"/>
        <v>37028.994315262971</v>
      </c>
      <c r="F112" s="14">
        <f t="shared" si="13"/>
        <v>37029</v>
      </c>
      <c r="G112" s="14">
        <f t="shared" si="14"/>
        <v>-4.1651999999885447E-3</v>
      </c>
      <c r="H112" s="14"/>
      <c r="I112" s="14"/>
      <c r="K112" s="14">
        <f t="shared" si="17"/>
        <v>-4.1651999999885447E-3</v>
      </c>
      <c r="M112" s="14"/>
      <c r="N112" s="14"/>
      <c r="O112" s="14">
        <f t="shared" ca="1" si="15"/>
        <v>-3.9332185358772241E-3</v>
      </c>
      <c r="P112" s="14"/>
      <c r="Q112" s="15">
        <f t="shared" si="16"/>
        <v>38794.162499999999</v>
      </c>
    </row>
    <row r="113" spans="1:20" ht="12.95" customHeight="1" x14ac:dyDescent="0.2">
      <c r="A113" s="56" t="s">
        <v>329</v>
      </c>
      <c r="B113" s="58" t="s">
        <v>51</v>
      </c>
      <c r="C113" s="57">
        <v>54193.666599999997</v>
      </c>
      <c r="D113" s="12"/>
      <c r="E113" s="14">
        <f t="shared" si="12"/>
        <v>37548.995303390693</v>
      </c>
      <c r="F113" s="14">
        <f t="shared" si="13"/>
        <v>37549</v>
      </c>
      <c r="G113" s="14">
        <f t="shared" si="14"/>
        <v>-3.4412000022712164E-3</v>
      </c>
      <c r="H113" s="14"/>
      <c r="I113" s="14"/>
      <c r="K113" s="14">
        <f t="shared" si="17"/>
        <v>-3.4412000022712164E-3</v>
      </c>
      <c r="M113" s="14"/>
      <c r="N113" s="14"/>
      <c r="O113" s="14">
        <f t="shared" ca="1" si="15"/>
        <v>-3.9494157155145542E-3</v>
      </c>
      <c r="P113" s="14"/>
      <c r="Q113" s="15">
        <f t="shared" si="16"/>
        <v>39175.166599999997</v>
      </c>
    </row>
    <row r="114" spans="1:20" ht="12.95" customHeight="1" x14ac:dyDescent="0.2">
      <c r="A114" s="37" t="s">
        <v>64</v>
      </c>
      <c r="B114" s="38" t="s">
        <v>51</v>
      </c>
      <c r="C114" s="39">
        <v>54508.726199999997</v>
      </c>
      <c r="D114" s="39">
        <v>4.0000000000000002E-4</v>
      </c>
      <c r="E114" s="14">
        <f t="shared" si="12"/>
        <v>37978.994096892202</v>
      </c>
      <c r="F114" s="14">
        <f t="shared" si="13"/>
        <v>37979</v>
      </c>
      <c r="G114" s="14">
        <f t="shared" si="14"/>
        <v>-4.3252000032225624E-3</v>
      </c>
      <c r="H114" s="14"/>
      <c r="I114" s="14"/>
      <c r="K114" s="14">
        <f t="shared" si="17"/>
        <v>-4.3252000032225624E-3</v>
      </c>
      <c r="L114" s="14"/>
      <c r="M114" s="14"/>
      <c r="N114" s="14"/>
      <c r="O114" s="14">
        <f t="shared" ca="1" si="15"/>
        <v>-3.9628095371377313E-3</v>
      </c>
      <c r="P114" s="14"/>
      <c r="Q114" s="15">
        <f t="shared" si="16"/>
        <v>39490.226199999997</v>
      </c>
      <c r="R114" s="14"/>
      <c r="S114" s="14"/>
      <c r="T114" s="14"/>
    </row>
    <row r="115" spans="1:20" ht="12.95" customHeight="1" x14ac:dyDescent="0.2">
      <c r="A115" s="37" t="s">
        <v>65</v>
      </c>
      <c r="B115" s="38" t="s">
        <v>51</v>
      </c>
      <c r="C115" s="39">
        <v>54533.638400000003</v>
      </c>
      <c r="D115" s="39">
        <v>2.0000000000000001E-4</v>
      </c>
      <c r="E115" s="14">
        <f t="shared" si="12"/>
        <v>38012.994698503673</v>
      </c>
      <c r="F115" s="14">
        <f t="shared" si="13"/>
        <v>38013</v>
      </c>
      <c r="G115" s="14">
        <f t="shared" si="14"/>
        <v>-3.884400000970345E-3</v>
      </c>
      <c r="H115" s="14"/>
      <c r="I115" s="14"/>
      <c r="K115" s="14">
        <f t="shared" si="17"/>
        <v>-3.884400000970345E-3</v>
      </c>
      <c r="L115" s="14"/>
      <c r="M115" s="14"/>
      <c r="N115" s="14"/>
      <c r="O115" s="14">
        <f t="shared" ca="1" si="15"/>
        <v>-3.9638685834986337E-3</v>
      </c>
      <c r="P115" s="14"/>
      <c r="Q115" s="15">
        <f t="shared" si="16"/>
        <v>39515.138400000003</v>
      </c>
      <c r="R115" s="14"/>
      <c r="S115" s="14"/>
      <c r="T115" s="14"/>
    </row>
    <row r="116" spans="1:20" ht="12.95" customHeight="1" x14ac:dyDescent="0.2">
      <c r="A116" s="56" t="s">
        <v>365</v>
      </c>
      <c r="B116" s="58" t="s">
        <v>51</v>
      </c>
      <c r="C116" s="57">
        <v>54806.200900000003</v>
      </c>
      <c r="D116" s="12"/>
      <c r="E116" s="14">
        <f t="shared" si="12"/>
        <v>38384.992714605243</v>
      </c>
      <c r="F116" s="14">
        <f t="shared" si="13"/>
        <v>38385</v>
      </c>
      <c r="G116" s="14">
        <f t="shared" si="14"/>
        <v>-5.3379999953904189E-3</v>
      </c>
      <c r="H116" s="14"/>
      <c r="I116" s="14"/>
      <c r="K116" s="14">
        <f t="shared" si="17"/>
        <v>-5.3379999953904189E-3</v>
      </c>
      <c r="M116" s="14"/>
      <c r="N116" s="14"/>
      <c r="O116" s="14">
        <f t="shared" ca="1" si="15"/>
        <v>-3.9754557966238009E-3</v>
      </c>
      <c r="P116" s="14"/>
      <c r="Q116" s="15">
        <f t="shared" si="16"/>
        <v>39787.700900000003</v>
      </c>
    </row>
    <row r="117" spans="1:20" ht="12.95" customHeight="1" x14ac:dyDescent="0.2">
      <c r="A117" s="37" t="s">
        <v>66</v>
      </c>
      <c r="B117" s="38" t="s">
        <v>51</v>
      </c>
      <c r="C117" s="39">
        <v>54873.612000000001</v>
      </c>
      <c r="D117" s="39">
        <v>4.0000000000000002E-4</v>
      </c>
      <c r="E117" s="14">
        <f t="shared" ref="E117:E140" si="18">+(C117-C$7)/C$8</f>
        <v>38476.996550287789</v>
      </c>
      <c r="F117" s="14">
        <f t="shared" ref="F117:F148" si="19">ROUND(2*E117,0)/2</f>
        <v>38477</v>
      </c>
      <c r="G117" s="14">
        <f t="shared" ref="G117:G148" si="20">+C117-(C$7+F117*C$8)</f>
        <v>-2.5276000014855526E-3</v>
      </c>
      <c r="H117" s="14"/>
      <c r="I117" s="14"/>
      <c r="K117" s="14">
        <f t="shared" si="17"/>
        <v>-2.5276000014855526E-3</v>
      </c>
      <c r="L117" s="14"/>
      <c r="M117" s="14"/>
      <c r="N117" s="14"/>
      <c r="O117" s="14">
        <f t="shared" ref="O117:O140" ca="1" si="21">+C$11+C$12*$F117</f>
        <v>-3.9783214514827131E-3</v>
      </c>
      <c r="P117" s="14"/>
      <c r="Q117" s="15">
        <f t="shared" ref="Q117:Q140" si="22">+C117-15018.5</f>
        <v>39855.112000000001</v>
      </c>
      <c r="R117" s="14"/>
      <c r="S117" s="14"/>
      <c r="T117" s="14"/>
    </row>
    <row r="118" spans="1:20" ht="12.95" customHeight="1" x14ac:dyDescent="0.2">
      <c r="A118" s="37" t="s">
        <v>67</v>
      </c>
      <c r="B118" s="38" t="s">
        <v>51</v>
      </c>
      <c r="C118" s="39">
        <v>55138.847000000002</v>
      </c>
      <c r="D118" s="39">
        <v>2.0000000000000001E-4</v>
      </c>
      <c r="E118" s="14">
        <f t="shared" si="18"/>
        <v>38838.993867602898</v>
      </c>
      <c r="F118" s="14">
        <f t="shared" si="19"/>
        <v>38839</v>
      </c>
      <c r="G118" s="14">
        <f t="shared" si="20"/>
        <v>-4.4931999946129508E-3</v>
      </c>
      <c r="H118" s="14"/>
      <c r="I118" s="14"/>
      <c r="K118" s="14">
        <f t="shared" si="17"/>
        <v>-4.4931999946129508E-3</v>
      </c>
      <c r="L118" s="14"/>
      <c r="M118" s="14"/>
      <c r="N118" s="14"/>
      <c r="O118" s="14">
        <f t="shared" ca="1" si="21"/>
        <v>-3.9895971803840854E-3</v>
      </c>
      <c r="P118" s="14"/>
      <c r="Q118" s="15">
        <f t="shared" si="22"/>
        <v>40120.347000000002</v>
      </c>
      <c r="R118" s="14"/>
      <c r="S118" s="14"/>
      <c r="T118" s="14"/>
    </row>
    <row r="119" spans="1:20" ht="12.95" customHeight="1" x14ac:dyDescent="0.2">
      <c r="A119" s="37" t="s">
        <v>67</v>
      </c>
      <c r="B119" s="38" t="s">
        <v>51</v>
      </c>
      <c r="C119" s="39">
        <v>55240.6921</v>
      </c>
      <c r="D119" s="39">
        <v>2.0000000000000001E-4</v>
      </c>
      <c r="E119" s="14">
        <f t="shared" si="18"/>
        <v>38977.993822290962</v>
      </c>
      <c r="F119" s="14">
        <f t="shared" si="19"/>
        <v>38978</v>
      </c>
      <c r="G119" s="14">
        <f t="shared" si="20"/>
        <v>-4.5264000000315718E-3</v>
      </c>
      <c r="H119" s="14"/>
      <c r="I119" s="14"/>
      <c r="K119" s="14">
        <f t="shared" si="17"/>
        <v>-4.5264000000315718E-3</v>
      </c>
      <c r="L119" s="14"/>
      <c r="M119" s="14"/>
      <c r="N119" s="14"/>
      <c r="O119" s="14">
        <f t="shared" ca="1" si="21"/>
        <v>-3.9939268110948337E-3</v>
      </c>
      <c r="P119" s="14"/>
      <c r="Q119" s="15">
        <f t="shared" si="22"/>
        <v>40222.1921</v>
      </c>
      <c r="R119" s="14"/>
      <c r="S119" s="14"/>
      <c r="T119" s="14"/>
    </row>
    <row r="120" spans="1:20" ht="12.95" customHeight="1" x14ac:dyDescent="0.2">
      <c r="A120" s="37" t="s">
        <v>67</v>
      </c>
      <c r="B120" s="38" t="s">
        <v>51</v>
      </c>
      <c r="C120" s="39">
        <v>55240.693299999999</v>
      </c>
      <c r="D120" s="39">
        <v>2.0000000000000001E-4</v>
      </c>
      <c r="E120" s="14">
        <f t="shared" si="18"/>
        <v>38977.995460071725</v>
      </c>
      <c r="F120" s="14">
        <f t="shared" si="19"/>
        <v>38978</v>
      </c>
      <c r="G120" s="14">
        <f t="shared" si="20"/>
        <v>-3.3264000012422912E-3</v>
      </c>
      <c r="H120" s="14"/>
      <c r="I120" s="14"/>
      <c r="K120" s="14">
        <f t="shared" si="17"/>
        <v>-3.3264000012422912E-3</v>
      </c>
      <c r="L120" s="14"/>
      <c r="M120" s="14"/>
      <c r="N120" s="14"/>
      <c r="O120" s="14">
        <f t="shared" ca="1" si="21"/>
        <v>-3.9939268110948337E-3</v>
      </c>
      <c r="P120" s="14"/>
      <c r="Q120" s="15">
        <f t="shared" si="22"/>
        <v>40222.193299999999</v>
      </c>
      <c r="R120" s="14"/>
      <c r="S120" s="14"/>
      <c r="T120" s="14"/>
    </row>
    <row r="121" spans="1:20" ht="12.95" customHeight="1" x14ac:dyDescent="0.2">
      <c r="A121" s="39" t="s">
        <v>68</v>
      </c>
      <c r="B121" s="38" t="s">
        <v>48</v>
      </c>
      <c r="C121" s="39">
        <v>55591.655200000001</v>
      </c>
      <c r="D121" s="39">
        <v>2.0000000000000001E-4</v>
      </c>
      <c r="E121" s="14">
        <f t="shared" si="18"/>
        <v>39456.994333824485</v>
      </c>
      <c r="F121" s="14">
        <f t="shared" si="19"/>
        <v>39457</v>
      </c>
      <c r="G121" s="14">
        <f t="shared" si="20"/>
        <v>-4.1515999982948415E-3</v>
      </c>
      <c r="H121" s="14"/>
      <c r="I121" s="14"/>
      <c r="K121" s="14">
        <f t="shared" si="17"/>
        <v>-4.1515999982948415E-3</v>
      </c>
      <c r="L121" s="14"/>
      <c r="M121" s="14"/>
      <c r="N121" s="14"/>
      <c r="O121" s="14">
        <f t="shared" ca="1" si="21"/>
        <v>-4.0088469054146052E-3</v>
      </c>
      <c r="P121" s="14"/>
      <c r="Q121" s="15">
        <f t="shared" si="22"/>
        <v>40573.155200000001</v>
      </c>
      <c r="R121" s="14"/>
      <c r="S121" s="14"/>
      <c r="T121" s="14"/>
    </row>
    <row r="122" spans="1:20" ht="12.95" customHeight="1" x14ac:dyDescent="0.2">
      <c r="A122" s="35" t="s">
        <v>63</v>
      </c>
      <c r="B122" s="36" t="s">
        <v>48</v>
      </c>
      <c r="C122" s="35">
        <v>55602.646099999998</v>
      </c>
      <c r="D122" s="35">
        <v>2.0000000000000001E-4</v>
      </c>
      <c r="E122" s="14">
        <f t="shared" si="18"/>
        <v>39471.994904318119</v>
      </c>
      <c r="F122" s="14">
        <f t="shared" si="19"/>
        <v>39472</v>
      </c>
      <c r="G122" s="14">
        <f t="shared" si="20"/>
        <v>-3.7336000023060478E-3</v>
      </c>
      <c r="H122" s="14"/>
      <c r="I122" s="14"/>
      <c r="J122" s="14"/>
      <c r="K122" s="14">
        <f t="shared" si="17"/>
        <v>-3.7336000023060478E-3</v>
      </c>
      <c r="L122" s="14"/>
      <c r="M122" s="14"/>
      <c r="N122" s="14"/>
      <c r="O122" s="14">
        <f t="shared" ca="1" si="21"/>
        <v>-4.0093141317502981E-3</v>
      </c>
      <c r="P122" s="14"/>
      <c r="Q122" s="15">
        <f t="shared" si="22"/>
        <v>40584.146099999998</v>
      </c>
      <c r="R122" s="14"/>
      <c r="S122" s="14"/>
      <c r="T122" s="14"/>
    </row>
    <row r="123" spans="1:20" ht="12.95" customHeight="1" x14ac:dyDescent="0.2">
      <c r="A123" s="40" t="s">
        <v>69</v>
      </c>
      <c r="B123" s="41" t="s">
        <v>51</v>
      </c>
      <c r="C123" s="42">
        <v>56331.681100000002</v>
      </c>
      <c r="D123" s="42">
        <v>1E-4</v>
      </c>
      <c r="E123" s="14">
        <f t="shared" si="18"/>
        <v>40466.994486684031</v>
      </c>
      <c r="F123" s="14">
        <f t="shared" si="19"/>
        <v>40467</v>
      </c>
      <c r="G123" s="14">
        <f t="shared" si="20"/>
        <v>-4.0395999967586249E-3</v>
      </c>
      <c r="H123" s="14"/>
      <c r="I123" s="14"/>
      <c r="K123" s="14">
        <f t="shared" si="17"/>
        <v>-4.0395999967586249E-3</v>
      </c>
      <c r="L123" s="14"/>
      <c r="M123" s="14"/>
      <c r="N123" s="14"/>
      <c r="O123" s="14">
        <f t="shared" ca="1" si="21"/>
        <v>-4.0403068120178822E-3</v>
      </c>
      <c r="P123" s="14"/>
      <c r="Q123" s="15">
        <f t="shared" si="22"/>
        <v>41313.181100000002</v>
      </c>
      <c r="R123" s="14"/>
      <c r="S123" s="14"/>
      <c r="T123" s="14"/>
    </row>
    <row r="124" spans="1:20" ht="12.95" customHeight="1" x14ac:dyDescent="0.2">
      <c r="A124" s="40" t="s">
        <v>70</v>
      </c>
      <c r="B124" s="41" t="s">
        <v>51</v>
      </c>
      <c r="C124" s="42">
        <v>56737.595999999998</v>
      </c>
      <c r="D124" s="42">
        <v>1E-4</v>
      </c>
      <c r="E124" s="14">
        <f t="shared" si="18"/>
        <v>41020.994165678989</v>
      </c>
      <c r="F124" s="14">
        <f t="shared" si="19"/>
        <v>41021</v>
      </c>
      <c r="G124" s="14">
        <f t="shared" si="20"/>
        <v>-4.2748000050778501E-3</v>
      </c>
      <c r="H124" s="14"/>
      <c r="I124" s="14"/>
      <c r="K124" s="14">
        <f t="shared" si="17"/>
        <v>-4.2748000050778501E-3</v>
      </c>
      <c r="L124" s="14"/>
      <c r="M124" s="14"/>
      <c r="N124" s="14"/>
      <c r="O124" s="14">
        <f t="shared" ca="1" si="21"/>
        <v>-4.0575630380161147E-3</v>
      </c>
      <c r="P124" s="14"/>
      <c r="Q124" s="15">
        <f t="shared" si="22"/>
        <v>41719.095999999998</v>
      </c>
      <c r="R124" s="14"/>
      <c r="S124" s="14"/>
      <c r="T124" s="14"/>
    </row>
    <row r="125" spans="1:20" ht="12.95" customHeight="1" x14ac:dyDescent="0.2">
      <c r="A125" s="56" t="s">
        <v>397</v>
      </c>
      <c r="B125" s="58" t="s">
        <v>51</v>
      </c>
      <c r="C125" s="57">
        <v>56966.931199999999</v>
      </c>
      <c r="D125" s="12"/>
      <c r="E125" s="14">
        <f t="shared" si="18"/>
        <v>41333.9948147861</v>
      </c>
      <c r="F125" s="14">
        <f t="shared" si="19"/>
        <v>41334</v>
      </c>
      <c r="G125" s="14">
        <f t="shared" si="20"/>
        <v>-3.7991999997757375E-3</v>
      </c>
      <c r="H125" s="14"/>
      <c r="I125" s="14"/>
      <c r="K125" s="14">
        <f t="shared" si="17"/>
        <v>-3.7991999997757375E-3</v>
      </c>
      <c r="M125" s="14"/>
      <c r="N125" s="14"/>
      <c r="O125" s="14">
        <f t="shared" ca="1" si="21"/>
        <v>-4.0673124942208925E-3</v>
      </c>
      <c r="P125" s="14"/>
      <c r="Q125" s="15">
        <f t="shared" si="22"/>
        <v>41948.431199999999</v>
      </c>
    </row>
    <row r="126" spans="1:20" ht="12.95" customHeight="1" x14ac:dyDescent="0.2">
      <c r="A126" s="59" t="s">
        <v>2</v>
      </c>
      <c r="B126" s="60" t="s">
        <v>51</v>
      </c>
      <c r="C126" s="61">
        <v>56966.931199999999</v>
      </c>
      <c r="D126" s="61">
        <v>2.9999999999999997E-4</v>
      </c>
      <c r="E126" s="14">
        <f t="shared" si="18"/>
        <v>41333.9948147861</v>
      </c>
      <c r="F126" s="14">
        <f t="shared" si="19"/>
        <v>41334</v>
      </c>
      <c r="G126" s="14">
        <f t="shared" si="20"/>
        <v>-3.7991999997757375E-3</v>
      </c>
      <c r="H126" s="14"/>
      <c r="I126" s="14"/>
      <c r="K126" s="14">
        <f t="shared" si="17"/>
        <v>-3.7991999997757375E-3</v>
      </c>
      <c r="M126" s="14"/>
      <c r="N126" s="14"/>
      <c r="O126" s="14">
        <f t="shared" ca="1" si="21"/>
        <v>-4.0673124942208925E-3</v>
      </c>
      <c r="P126" s="14"/>
      <c r="Q126" s="15">
        <f t="shared" si="22"/>
        <v>41948.431199999999</v>
      </c>
    </row>
    <row r="127" spans="1:20" ht="12.95" customHeight="1" x14ac:dyDescent="0.2">
      <c r="A127" s="66" t="s">
        <v>1</v>
      </c>
      <c r="B127" s="67" t="s">
        <v>51</v>
      </c>
      <c r="C127" s="66">
        <v>57402.152499999997</v>
      </c>
      <c r="D127" s="66" t="s">
        <v>398</v>
      </c>
      <c r="E127" s="14">
        <f t="shared" si="18"/>
        <v>41927.992375584618</v>
      </c>
      <c r="F127" s="14">
        <f t="shared" si="19"/>
        <v>41928</v>
      </c>
      <c r="G127" s="14">
        <f t="shared" si="20"/>
        <v>-5.58640000235755E-3</v>
      </c>
      <c r="H127" s="14"/>
      <c r="I127" s="14"/>
      <c r="K127" s="14">
        <f t="shared" si="17"/>
        <v>-5.58640000235755E-3</v>
      </c>
      <c r="M127" s="14"/>
      <c r="N127" s="14"/>
      <c r="O127" s="14">
        <f t="shared" ca="1" si="21"/>
        <v>-4.0858146571143041E-3</v>
      </c>
      <c r="P127" s="14"/>
      <c r="Q127" s="15">
        <f t="shared" si="22"/>
        <v>42383.652499999997</v>
      </c>
    </row>
    <row r="128" spans="1:20" ht="12.95" customHeight="1" x14ac:dyDescent="0.2">
      <c r="A128" s="59" t="s">
        <v>3</v>
      </c>
      <c r="B128" s="60" t="s">
        <v>51</v>
      </c>
      <c r="C128" s="61">
        <v>57422.669699999999</v>
      </c>
      <c r="D128" s="61">
        <v>1E-4</v>
      </c>
      <c r="E128" s="14">
        <f t="shared" si="18"/>
        <v>41955.994605150168</v>
      </c>
      <c r="F128" s="14">
        <f t="shared" si="19"/>
        <v>41956</v>
      </c>
      <c r="G128" s="14">
        <f t="shared" si="20"/>
        <v>-3.9528000052087009E-3</v>
      </c>
      <c r="H128" s="14"/>
      <c r="I128" s="14"/>
      <c r="K128" s="14">
        <f t="shared" si="17"/>
        <v>-3.9528000052087009E-3</v>
      </c>
      <c r="M128" s="14"/>
      <c r="N128" s="14"/>
      <c r="O128" s="14">
        <f t="shared" ca="1" si="21"/>
        <v>-4.0866868129409298E-3</v>
      </c>
      <c r="P128" s="14"/>
      <c r="Q128" s="15">
        <f t="shared" si="22"/>
        <v>42404.169699999999</v>
      </c>
    </row>
    <row r="129" spans="1:17" ht="12.95" customHeight="1" x14ac:dyDescent="0.2">
      <c r="A129" s="59" t="s">
        <v>3</v>
      </c>
      <c r="B129" s="60" t="s">
        <v>51</v>
      </c>
      <c r="C129" s="61">
        <v>57444.651599999997</v>
      </c>
      <c r="D129" s="61">
        <v>2.0000000000000001E-4</v>
      </c>
      <c r="E129" s="14">
        <f t="shared" si="18"/>
        <v>41985.995882619158</v>
      </c>
      <c r="F129" s="14">
        <f t="shared" si="19"/>
        <v>41986</v>
      </c>
      <c r="G129" s="14">
        <f t="shared" si="20"/>
        <v>-3.0168000012054108E-3</v>
      </c>
      <c r="H129" s="14"/>
      <c r="I129" s="14"/>
      <c r="K129" s="14">
        <f t="shared" si="17"/>
        <v>-3.0168000012054108E-3</v>
      </c>
      <c r="M129" s="14"/>
      <c r="N129" s="14"/>
      <c r="O129" s="14">
        <f t="shared" ca="1" si="21"/>
        <v>-4.0876212656123147E-3</v>
      </c>
      <c r="P129" s="14"/>
      <c r="Q129" s="15">
        <f t="shared" si="22"/>
        <v>42426.151599999997</v>
      </c>
    </row>
    <row r="130" spans="1:17" ht="12.95" customHeight="1" x14ac:dyDescent="0.2">
      <c r="A130" s="62" t="s">
        <v>4</v>
      </c>
      <c r="B130" s="63" t="s">
        <v>51</v>
      </c>
      <c r="C130" s="64">
        <v>57803.672400000003</v>
      </c>
      <c r="D130" s="64">
        <v>1E-4</v>
      </c>
      <c r="E130" s="14">
        <f t="shared" si="18"/>
        <v>42475.993682533677</v>
      </c>
      <c r="F130" s="14">
        <f t="shared" si="19"/>
        <v>42476</v>
      </c>
      <c r="G130" s="14">
        <f t="shared" si="20"/>
        <v>-4.6287999939522706E-3</v>
      </c>
      <c r="H130" s="14"/>
      <c r="I130" s="14"/>
      <c r="K130" s="14">
        <f t="shared" si="17"/>
        <v>-4.6287999939522706E-3</v>
      </c>
      <c r="M130" s="14"/>
      <c r="N130" s="14"/>
      <c r="O130" s="14">
        <f t="shared" ca="1" si="21"/>
        <v>-4.1028839925782608E-3</v>
      </c>
      <c r="P130" s="14"/>
      <c r="Q130" s="15">
        <f t="shared" si="22"/>
        <v>42785.172400000003</v>
      </c>
    </row>
    <row r="131" spans="1:17" ht="12.95" customHeight="1" x14ac:dyDescent="0.2">
      <c r="A131" s="62" t="s">
        <v>5</v>
      </c>
      <c r="B131" s="65" t="s">
        <v>51</v>
      </c>
      <c r="C131" s="62">
        <v>58090.890700000004</v>
      </c>
      <c r="D131" s="62">
        <v>1E-4</v>
      </c>
      <c r="E131" s="14">
        <f t="shared" si="18"/>
        <v>42867.994188062003</v>
      </c>
      <c r="F131" s="14">
        <f t="shared" si="19"/>
        <v>42868</v>
      </c>
      <c r="G131" s="14">
        <f t="shared" si="20"/>
        <v>-4.2583999966154806E-3</v>
      </c>
      <c r="H131" s="14"/>
      <c r="I131" s="14"/>
      <c r="K131" s="14">
        <f t="shared" si="17"/>
        <v>-4.2583999966154806E-3</v>
      </c>
      <c r="M131" s="14"/>
      <c r="N131" s="14"/>
      <c r="O131" s="14">
        <f t="shared" ca="1" si="21"/>
        <v>-4.1150941741510171E-3</v>
      </c>
      <c r="P131" s="14"/>
      <c r="Q131" s="15">
        <f t="shared" si="22"/>
        <v>43072.390700000004</v>
      </c>
    </row>
    <row r="132" spans="1:17" ht="12.95" customHeight="1" x14ac:dyDescent="0.2">
      <c r="A132" s="66" t="s">
        <v>0</v>
      </c>
      <c r="B132" s="67" t="s">
        <v>51</v>
      </c>
      <c r="C132" s="66">
        <v>58488.746299999999</v>
      </c>
      <c r="D132" s="66">
        <v>1E-4</v>
      </c>
      <c r="E132" s="14">
        <f t="shared" si="18"/>
        <v>43410.9943949683</v>
      </c>
      <c r="F132" s="14">
        <f t="shared" si="19"/>
        <v>43411</v>
      </c>
      <c r="G132" s="14">
        <f t="shared" si="20"/>
        <v>-4.1067999991355464E-3</v>
      </c>
      <c r="H132" s="14"/>
      <c r="I132" s="14"/>
      <c r="K132" s="14">
        <f t="shared" si="17"/>
        <v>-4.1067999991355464E-3</v>
      </c>
      <c r="M132" s="14"/>
      <c r="N132" s="14"/>
      <c r="O132" s="14">
        <f t="shared" ca="1" si="21"/>
        <v>-4.1320077675030759E-3</v>
      </c>
      <c r="P132" s="14"/>
      <c r="Q132" s="15">
        <f t="shared" si="22"/>
        <v>43470.246299999999</v>
      </c>
    </row>
    <row r="133" spans="1:17" ht="12.95" customHeight="1" x14ac:dyDescent="0.2">
      <c r="A133" s="68" t="s">
        <v>399</v>
      </c>
      <c r="B133" s="69" t="s">
        <v>51</v>
      </c>
      <c r="C133" s="70">
        <v>58522.450299999997</v>
      </c>
      <c r="D133" s="70">
        <v>1E-4</v>
      </c>
      <c r="E133" s="14">
        <f t="shared" si="18"/>
        <v>43456.994197342756</v>
      </c>
      <c r="F133" s="14">
        <f t="shared" si="19"/>
        <v>43457</v>
      </c>
      <c r="G133" s="14">
        <f t="shared" si="20"/>
        <v>-4.2516000030445866E-3</v>
      </c>
      <c r="H133" s="14"/>
      <c r="I133" s="14"/>
      <c r="K133" s="14">
        <f t="shared" si="17"/>
        <v>-4.2516000030445866E-3</v>
      </c>
      <c r="M133" s="14"/>
      <c r="N133" s="14"/>
      <c r="O133" s="14">
        <f t="shared" ca="1" si="21"/>
        <v>-4.1334405949325316E-3</v>
      </c>
      <c r="P133" s="14"/>
      <c r="Q133" s="15">
        <f t="shared" si="22"/>
        <v>43503.950299999997</v>
      </c>
    </row>
    <row r="134" spans="1:17" ht="12.95" customHeight="1" x14ac:dyDescent="0.2">
      <c r="A134" s="68" t="s">
        <v>399</v>
      </c>
      <c r="B134" s="69" t="s">
        <v>51</v>
      </c>
      <c r="C134" s="70">
        <v>58536.373</v>
      </c>
      <c r="D134" s="70">
        <v>1E-4</v>
      </c>
      <c r="E134" s="14">
        <f t="shared" si="18"/>
        <v>43475.996139204814</v>
      </c>
      <c r="F134" s="14">
        <f t="shared" si="19"/>
        <v>43476</v>
      </c>
      <c r="G134" s="14">
        <f t="shared" si="20"/>
        <v>-2.8287999957683496E-3</v>
      </c>
      <c r="H134" s="14"/>
      <c r="I134" s="14"/>
      <c r="K134" s="14">
        <f t="shared" si="17"/>
        <v>-2.8287999957683496E-3</v>
      </c>
      <c r="M134" s="14"/>
      <c r="N134" s="14"/>
      <c r="O134" s="14">
        <f t="shared" ca="1" si="21"/>
        <v>-4.1340324149577419E-3</v>
      </c>
      <c r="P134" s="14"/>
      <c r="Q134" s="15">
        <f t="shared" si="22"/>
        <v>43517.873</v>
      </c>
    </row>
    <row r="135" spans="1:17" ht="12.95" customHeight="1" x14ac:dyDescent="0.2">
      <c r="A135" s="71" t="s">
        <v>400</v>
      </c>
      <c r="B135" s="72" t="s">
        <v>51</v>
      </c>
      <c r="C135" s="73">
        <v>58869.749799999998</v>
      </c>
      <c r="D135" s="73">
        <v>2.0000000000000001E-4</v>
      </c>
      <c r="E135" s="14">
        <f t="shared" si="18"/>
        <v>43930.994564205648</v>
      </c>
      <c r="F135" s="14">
        <f t="shared" si="19"/>
        <v>43931</v>
      </c>
      <c r="G135" s="14">
        <f t="shared" si="20"/>
        <v>-3.9828000008128583E-3</v>
      </c>
      <c r="H135" s="14"/>
      <c r="I135" s="14"/>
      <c r="K135" s="14">
        <f t="shared" si="17"/>
        <v>-3.9828000008128583E-3</v>
      </c>
      <c r="M135" s="14"/>
      <c r="N135" s="14"/>
      <c r="O135" s="14">
        <f t="shared" ca="1" si="21"/>
        <v>-4.148204947140406E-3</v>
      </c>
      <c r="P135" s="14"/>
      <c r="Q135" s="15">
        <f t="shared" si="22"/>
        <v>43851.249799999998</v>
      </c>
    </row>
    <row r="136" spans="1:17" ht="12.95" customHeight="1" x14ac:dyDescent="0.2">
      <c r="A136" s="71" t="s">
        <v>401</v>
      </c>
      <c r="B136" s="72" t="s">
        <v>51</v>
      </c>
      <c r="C136" s="73">
        <v>58917.375599999999</v>
      </c>
      <c r="D136" s="73">
        <v>2.0000000000000001E-4</v>
      </c>
      <c r="E136" s="14">
        <f t="shared" si="18"/>
        <v>43995.995080106586</v>
      </c>
      <c r="F136" s="14">
        <f t="shared" si="19"/>
        <v>43996</v>
      </c>
      <c r="G136" s="14">
        <f t="shared" si="20"/>
        <v>-3.6048000038135797E-3</v>
      </c>
      <c r="H136" s="14"/>
      <c r="I136" s="14"/>
      <c r="K136" s="14">
        <f t="shared" si="17"/>
        <v>-3.6048000038135797E-3</v>
      </c>
      <c r="M136" s="14"/>
      <c r="N136" s="14"/>
      <c r="O136" s="14">
        <f t="shared" ca="1" si="21"/>
        <v>-4.1502295945950729E-3</v>
      </c>
      <c r="P136" s="14"/>
      <c r="Q136" s="15">
        <f t="shared" si="22"/>
        <v>43898.875599999999</v>
      </c>
    </row>
    <row r="137" spans="1:17" ht="12.95" customHeight="1" x14ac:dyDescent="0.2">
      <c r="A137" s="68" t="s">
        <v>402</v>
      </c>
      <c r="B137" s="69" t="s">
        <v>51</v>
      </c>
      <c r="C137" s="70">
        <v>59156.967600000004</v>
      </c>
      <c r="D137" s="70">
        <v>1E-4</v>
      </c>
      <c r="E137" s="14">
        <f t="shared" si="18"/>
        <v>44322.994387325329</v>
      </c>
      <c r="F137" s="14">
        <f t="shared" si="19"/>
        <v>44323</v>
      </c>
      <c r="G137" s="14">
        <f t="shared" si="20"/>
        <v>-4.1123999981209636E-3</v>
      </c>
      <c r="H137" s="14"/>
      <c r="I137" s="14"/>
      <c r="K137" s="14">
        <f t="shared" si="17"/>
        <v>-4.1123999981209636E-3</v>
      </c>
      <c r="M137" s="14"/>
      <c r="N137" s="14"/>
      <c r="O137" s="14">
        <f t="shared" ca="1" si="21"/>
        <v>-4.1604151287131632E-3</v>
      </c>
      <c r="P137" s="14"/>
      <c r="Q137" s="15">
        <f t="shared" si="22"/>
        <v>44138.467600000004</v>
      </c>
    </row>
    <row r="138" spans="1:17" ht="12.95" customHeight="1" x14ac:dyDescent="0.2">
      <c r="A138" s="68" t="s">
        <v>403</v>
      </c>
      <c r="B138" s="69" t="s">
        <v>51</v>
      </c>
      <c r="C138" s="70">
        <v>59268.337699999996</v>
      </c>
      <c r="D138" s="70">
        <v>2.0000000000000001E-4</v>
      </c>
      <c r="E138" s="14">
        <f t="shared" si="18"/>
        <v>44474.994226822804</v>
      </c>
      <c r="F138" s="14">
        <f t="shared" si="19"/>
        <v>44475</v>
      </c>
      <c r="G138" s="14">
        <f t="shared" si="20"/>
        <v>-4.2299999986425973E-3</v>
      </c>
      <c r="H138" s="14"/>
      <c r="I138" s="14"/>
      <c r="K138" s="14">
        <f t="shared" si="17"/>
        <v>-4.2299999986425973E-3</v>
      </c>
      <c r="M138" s="14"/>
      <c r="N138" s="14"/>
      <c r="O138" s="14">
        <f t="shared" ca="1" si="21"/>
        <v>-4.1651496889148444E-3</v>
      </c>
      <c r="P138" s="14"/>
      <c r="Q138" s="15">
        <f t="shared" si="22"/>
        <v>44249.837699999996</v>
      </c>
    </row>
    <row r="139" spans="1:17" ht="12.95" customHeight="1" x14ac:dyDescent="0.2">
      <c r="A139" s="76" t="s">
        <v>404</v>
      </c>
      <c r="B139" s="75" t="s">
        <v>51</v>
      </c>
      <c r="C139" s="79">
        <v>59493.276099999901</v>
      </c>
      <c r="D139" s="74" t="s">
        <v>406</v>
      </c>
      <c r="E139" s="14">
        <f t="shared" si="18"/>
        <v>44781.99404721272</v>
      </c>
      <c r="F139" s="14">
        <f t="shared" si="19"/>
        <v>44782</v>
      </c>
      <c r="G139" s="14">
        <f t="shared" si="20"/>
        <v>-4.3616000984911807E-3</v>
      </c>
      <c r="H139" s="14"/>
      <c r="I139" s="14"/>
      <c r="K139" s="14">
        <f t="shared" si="17"/>
        <v>-4.3616000984911807E-3</v>
      </c>
      <c r="M139" s="14"/>
      <c r="N139" s="14"/>
      <c r="O139" s="14">
        <f t="shared" ca="1" si="21"/>
        <v>-4.1747122545853447E-3</v>
      </c>
      <c r="P139" s="14"/>
      <c r="Q139" s="15">
        <f t="shared" si="22"/>
        <v>44474.776099999901</v>
      </c>
    </row>
    <row r="140" spans="1:17" ht="12.95" customHeight="1" x14ac:dyDescent="0.2">
      <c r="A140" s="74" t="s">
        <v>405</v>
      </c>
      <c r="B140" s="75" t="s">
        <v>51</v>
      </c>
      <c r="C140" s="79">
        <v>59565.813699999999</v>
      </c>
      <c r="D140" s="74">
        <v>1E-4</v>
      </c>
      <c r="E140" s="14">
        <f t="shared" si="18"/>
        <v>44880.994618798337</v>
      </c>
      <c r="F140" s="14">
        <f t="shared" si="19"/>
        <v>44881</v>
      </c>
      <c r="G140" s="14">
        <f t="shared" si="20"/>
        <v>-3.9428000018233433E-3</v>
      </c>
      <c r="H140" s="14"/>
      <c r="I140" s="14"/>
      <c r="K140" s="14">
        <f t="shared" si="17"/>
        <v>-3.9428000018233433E-3</v>
      </c>
      <c r="M140" s="14"/>
      <c r="N140" s="14"/>
      <c r="O140" s="14">
        <f t="shared" ca="1" si="21"/>
        <v>-4.177795948400914E-3</v>
      </c>
      <c r="P140" s="14"/>
      <c r="Q140" s="15">
        <f t="shared" si="22"/>
        <v>44547.313699999999</v>
      </c>
    </row>
    <row r="141" spans="1:17" ht="12.95" customHeight="1" x14ac:dyDescent="0.2">
      <c r="A141" s="77" t="s">
        <v>407</v>
      </c>
      <c r="B141" s="78" t="s">
        <v>51</v>
      </c>
      <c r="C141" s="74">
        <v>60008.363100000002</v>
      </c>
      <c r="D141" s="74">
        <v>2.0000000000000001E-4</v>
      </c>
      <c r="E141" s="14">
        <f t="shared" ref="E141" si="23">+(C141-C$7)/C$8</f>
        <v>45484.993697273698</v>
      </c>
      <c r="F141" s="14">
        <f t="shared" si="19"/>
        <v>45485</v>
      </c>
      <c r="G141" s="14">
        <f t="shared" ref="G141" si="24">+C141-(C$7+F141*C$8)</f>
        <v>-4.6179999990272336E-3</v>
      </c>
      <c r="H141" s="14"/>
      <c r="I141" s="14"/>
      <c r="K141" s="14">
        <f t="shared" ref="K141" si="25">+G141</f>
        <v>-4.6179999990272336E-3</v>
      </c>
      <c r="M141" s="14"/>
      <c r="N141" s="14"/>
      <c r="O141" s="14">
        <f t="shared" ref="O141" ca="1" si="26">+C$11+C$12*$F141</f>
        <v>-4.1966095955181205E-3</v>
      </c>
      <c r="P141" s="14"/>
      <c r="Q141" s="15">
        <f t="shared" ref="Q141" si="27">+C141-15018.5</f>
        <v>44989.863100000002</v>
      </c>
    </row>
    <row r="142" spans="1:17" ht="12.95" customHeight="1" x14ac:dyDescent="0.2">
      <c r="B142" s="21"/>
      <c r="C142" s="12"/>
      <c r="D142" s="12"/>
    </row>
    <row r="143" spans="1:17" ht="12.95" customHeight="1" x14ac:dyDescent="0.2">
      <c r="B143" s="21"/>
      <c r="C143" s="12"/>
      <c r="D143" s="12"/>
    </row>
    <row r="144" spans="1:17" ht="12.95" customHeight="1" x14ac:dyDescent="0.2">
      <c r="B144" s="21"/>
      <c r="C144" s="12"/>
      <c r="D144" s="12"/>
    </row>
    <row r="145" spans="2:4" ht="12.95" customHeight="1" x14ac:dyDescent="0.2">
      <c r="B145" s="21"/>
      <c r="C145" s="12"/>
      <c r="D145" s="12"/>
    </row>
    <row r="146" spans="2:4" ht="12.95" customHeight="1" x14ac:dyDescent="0.2">
      <c r="B146" s="21"/>
      <c r="C146" s="12"/>
      <c r="D146" s="12"/>
    </row>
    <row r="147" spans="2:4" ht="12.95" customHeight="1" x14ac:dyDescent="0.2">
      <c r="B147" s="21"/>
      <c r="C147" s="12"/>
      <c r="D147" s="12"/>
    </row>
    <row r="148" spans="2:4" ht="12.95" customHeight="1" x14ac:dyDescent="0.2">
      <c r="B148" s="21"/>
      <c r="C148" s="12"/>
      <c r="D148" s="12"/>
    </row>
    <row r="149" spans="2:4" ht="12.95" customHeight="1" x14ac:dyDescent="0.2">
      <c r="B149" s="21"/>
      <c r="C149" s="12"/>
      <c r="D149" s="12"/>
    </row>
    <row r="150" spans="2:4" ht="12.95" customHeight="1" x14ac:dyDescent="0.2">
      <c r="B150" s="21"/>
      <c r="C150" s="12"/>
      <c r="D150" s="12"/>
    </row>
    <row r="151" spans="2:4" ht="12.95" customHeight="1" x14ac:dyDescent="0.2">
      <c r="B151" s="21"/>
      <c r="C151" s="12"/>
      <c r="D151" s="12"/>
    </row>
    <row r="152" spans="2:4" ht="12.95" customHeight="1" x14ac:dyDescent="0.2">
      <c r="B152" s="21"/>
      <c r="C152" s="12"/>
      <c r="D152" s="12"/>
    </row>
    <row r="153" spans="2:4" ht="12.95" customHeight="1" x14ac:dyDescent="0.2">
      <c r="B153" s="21"/>
      <c r="C153" s="12"/>
      <c r="D153" s="12"/>
    </row>
    <row r="154" spans="2:4" ht="12.95" customHeight="1" x14ac:dyDescent="0.2">
      <c r="B154" s="21"/>
      <c r="C154" s="12"/>
      <c r="D154" s="12"/>
    </row>
    <row r="155" spans="2:4" ht="12.95" customHeight="1" x14ac:dyDescent="0.2">
      <c r="B155" s="21"/>
      <c r="C155" s="12"/>
      <c r="D155" s="12"/>
    </row>
    <row r="156" spans="2:4" ht="12.95" customHeight="1" x14ac:dyDescent="0.2">
      <c r="B156" s="21"/>
      <c r="C156" s="12"/>
      <c r="D156" s="12"/>
    </row>
    <row r="157" spans="2:4" ht="12.95" customHeight="1" x14ac:dyDescent="0.2">
      <c r="B157" s="21"/>
      <c r="C157" s="12"/>
      <c r="D157" s="12"/>
    </row>
    <row r="158" spans="2:4" ht="12.95" customHeight="1" x14ac:dyDescent="0.2">
      <c r="B158" s="21"/>
      <c r="C158" s="12"/>
      <c r="D158" s="12"/>
    </row>
    <row r="159" spans="2:4" ht="12.95" customHeight="1" x14ac:dyDescent="0.2">
      <c r="B159" s="21"/>
      <c r="C159" s="12"/>
      <c r="D159" s="12"/>
    </row>
    <row r="160" spans="2:4" ht="12.95" customHeight="1" x14ac:dyDescent="0.2">
      <c r="B160" s="21"/>
      <c r="C160" s="12"/>
      <c r="D160" s="12"/>
    </row>
    <row r="161" spans="2:4" ht="12.95" customHeight="1" x14ac:dyDescent="0.2">
      <c r="B161" s="21"/>
      <c r="C161" s="12"/>
      <c r="D161" s="12"/>
    </row>
    <row r="162" spans="2:4" ht="12.95" customHeight="1" x14ac:dyDescent="0.2">
      <c r="B162" s="21"/>
      <c r="C162" s="12"/>
      <c r="D162" s="12"/>
    </row>
    <row r="163" spans="2:4" ht="12.95" customHeight="1" x14ac:dyDescent="0.2">
      <c r="B163" s="21"/>
      <c r="C163" s="12"/>
      <c r="D163" s="12"/>
    </row>
    <row r="164" spans="2:4" ht="12.95" customHeight="1" x14ac:dyDescent="0.2">
      <c r="B164" s="21"/>
      <c r="C164" s="12"/>
      <c r="D164" s="12"/>
    </row>
    <row r="165" spans="2:4" ht="12.95" customHeight="1" x14ac:dyDescent="0.2">
      <c r="B165" s="21"/>
      <c r="C165" s="12"/>
      <c r="D165" s="12"/>
    </row>
    <row r="166" spans="2:4" ht="12.95" customHeight="1" x14ac:dyDescent="0.2">
      <c r="B166" s="21"/>
      <c r="C166" s="12"/>
      <c r="D166" s="12"/>
    </row>
    <row r="167" spans="2:4" ht="12.95" customHeight="1" x14ac:dyDescent="0.2">
      <c r="B167" s="21"/>
      <c r="C167" s="12"/>
      <c r="D167" s="12"/>
    </row>
    <row r="168" spans="2:4" ht="12.95" customHeight="1" x14ac:dyDescent="0.2">
      <c r="B168" s="21"/>
      <c r="C168" s="12"/>
      <c r="D168" s="12"/>
    </row>
    <row r="169" spans="2:4" ht="12.95" customHeight="1" x14ac:dyDescent="0.2">
      <c r="B169" s="21"/>
      <c r="C169" s="12"/>
      <c r="D169" s="12"/>
    </row>
    <row r="170" spans="2:4" ht="12.95" customHeight="1" x14ac:dyDescent="0.2">
      <c r="B170" s="21"/>
      <c r="C170" s="12"/>
      <c r="D170" s="12"/>
    </row>
    <row r="171" spans="2:4" ht="12.95" customHeight="1" x14ac:dyDescent="0.2">
      <c r="B171" s="21"/>
      <c r="C171" s="12"/>
      <c r="D171" s="12"/>
    </row>
    <row r="172" spans="2:4" ht="12.95" customHeight="1" x14ac:dyDescent="0.2">
      <c r="B172" s="21"/>
      <c r="C172" s="12"/>
      <c r="D172" s="12"/>
    </row>
    <row r="173" spans="2:4" ht="12.95" customHeight="1" x14ac:dyDescent="0.2">
      <c r="B173" s="21"/>
      <c r="C173" s="12"/>
      <c r="D173" s="12"/>
    </row>
    <row r="174" spans="2:4" ht="12.95" customHeight="1" x14ac:dyDescent="0.2">
      <c r="B174" s="21"/>
      <c r="C174" s="12"/>
      <c r="D174" s="12"/>
    </row>
    <row r="175" spans="2:4" ht="12.95" customHeight="1" x14ac:dyDescent="0.2">
      <c r="B175" s="21"/>
      <c r="C175" s="12"/>
      <c r="D175" s="12"/>
    </row>
    <row r="176" spans="2:4" ht="12.95" customHeight="1" x14ac:dyDescent="0.2">
      <c r="B176" s="21"/>
      <c r="C176" s="12"/>
      <c r="D176" s="12"/>
    </row>
    <row r="177" spans="2:4" ht="12.95" customHeight="1" x14ac:dyDescent="0.2">
      <c r="B177" s="21"/>
      <c r="C177" s="12"/>
      <c r="D177" s="12"/>
    </row>
    <row r="178" spans="2:4" ht="12.95" customHeight="1" x14ac:dyDescent="0.2">
      <c r="B178" s="21"/>
      <c r="C178" s="12"/>
      <c r="D178" s="12"/>
    </row>
    <row r="179" spans="2:4" ht="12.95" customHeight="1" x14ac:dyDescent="0.2">
      <c r="B179" s="21"/>
      <c r="C179" s="12"/>
      <c r="D179" s="12"/>
    </row>
    <row r="180" spans="2:4" ht="12.95" customHeight="1" x14ac:dyDescent="0.2">
      <c r="B180" s="21"/>
      <c r="C180" s="12"/>
      <c r="D180" s="12"/>
    </row>
    <row r="181" spans="2:4" ht="12.95" customHeight="1" x14ac:dyDescent="0.2">
      <c r="B181" s="21"/>
      <c r="C181" s="12"/>
      <c r="D181" s="12"/>
    </row>
    <row r="182" spans="2:4" ht="12.95" customHeight="1" x14ac:dyDescent="0.2">
      <c r="B182" s="21"/>
      <c r="C182" s="12"/>
      <c r="D182" s="12"/>
    </row>
    <row r="183" spans="2:4" ht="12.95" customHeight="1" x14ac:dyDescent="0.2">
      <c r="B183" s="21"/>
      <c r="C183" s="12"/>
      <c r="D183" s="12"/>
    </row>
    <row r="184" spans="2:4" ht="12.95" customHeight="1" x14ac:dyDescent="0.2">
      <c r="B184" s="21"/>
      <c r="C184" s="12"/>
      <c r="D184" s="12"/>
    </row>
    <row r="185" spans="2:4" ht="12.95" customHeight="1" x14ac:dyDescent="0.2">
      <c r="B185" s="21"/>
      <c r="C185" s="12"/>
      <c r="D185" s="12"/>
    </row>
    <row r="186" spans="2:4" ht="12.95" customHeight="1" x14ac:dyDescent="0.2">
      <c r="B186" s="21"/>
      <c r="C186" s="12"/>
      <c r="D186" s="12"/>
    </row>
    <row r="187" spans="2:4" ht="12.95" customHeight="1" x14ac:dyDescent="0.2">
      <c r="B187" s="21"/>
      <c r="C187" s="12"/>
      <c r="D187" s="12"/>
    </row>
    <row r="188" spans="2:4" ht="12.95" customHeight="1" x14ac:dyDescent="0.2">
      <c r="B188" s="21"/>
      <c r="C188" s="12"/>
      <c r="D188" s="12"/>
    </row>
    <row r="189" spans="2:4" ht="12.95" customHeight="1" x14ac:dyDescent="0.2">
      <c r="B189" s="21"/>
      <c r="C189" s="12"/>
      <c r="D189" s="12"/>
    </row>
    <row r="190" spans="2:4" ht="12.95" customHeight="1" x14ac:dyDescent="0.2">
      <c r="B190" s="21"/>
      <c r="C190" s="12"/>
      <c r="D190" s="12"/>
    </row>
    <row r="191" spans="2:4" ht="12.95" customHeight="1" x14ac:dyDescent="0.2">
      <c r="B191" s="21"/>
      <c r="C191" s="12"/>
      <c r="D191" s="12"/>
    </row>
    <row r="192" spans="2:4" ht="12.95" customHeight="1" x14ac:dyDescent="0.2">
      <c r="B192" s="21"/>
      <c r="C192" s="12"/>
      <c r="D192" s="12"/>
    </row>
    <row r="193" spans="2:4" ht="12.95" customHeight="1" x14ac:dyDescent="0.2">
      <c r="B193" s="21"/>
      <c r="C193" s="12"/>
      <c r="D193" s="12"/>
    </row>
    <row r="194" spans="2:4" ht="12.95" customHeight="1" x14ac:dyDescent="0.2">
      <c r="B194" s="21"/>
      <c r="C194" s="12"/>
      <c r="D194" s="12"/>
    </row>
    <row r="195" spans="2:4" ht="12.95" customHeight="1" x14ac:dyDescent="0.2">
      <c r="B195" s="21"/>
      <c r="C195" s="12"/>
      <c r="D195" s="12"/>
    </row>
    <row r="196" spans="2:4" ht="12.95" customHeight="1" x14ac:dyDescent="0.2">
      <c r="B196" s="21"/>
      <c r="C196" s="12"/>
      <c r="D196" s="12"/>
    </row>
    <row r="197" spans="2:4" ht="12.95" customHeight="1" x14ac:dyDescent="0.2">
      <c r="B197" s="21"/>
      <c r="C197" s="12"/>
      <c r="D197" s="12"/>
    </row>
    <row r="198" spans="2:4" ht="12.95" customHeight="1" x14ac:dyDescent="0.2">
      <c r="B198" s="21"/>
      <c r="C198" s="12"/>
      <c r="D198" s="12"/>
    </row>
    <row r="199" spans="2:4" ht="12.95" customHeight="1" x14ac:dyDescent="0.2">
      <c r="B199" s="21"/>
      <c r="C199" s="12"/>
      <c r="D199" s="12"/>
    </row>
    <row r="200" spans="2:4" ht="12.95" customHeight="1" x14ac:dyDescent="0.2">
      <c r="B200" s="21"/>
      <c r="C200" s="12"/>
      <c r="D200" s="12"/>
    </row>
    <row r="201" spans="2:4" ht="12.95" customHeight="1" x14ac:dyDescent="0.2">
      <c r="B201" s="21"/>
      <c r="C201" s="12"/>
      <c r="D201" s="12"/>
    </row>
    <row r="202" spans="2:4" ht="12.95" customHeight="1" x14ac:dyDescent="0.2">
      <c r="B202" s="21"/>
      <c r="C202" s="12"/>
      <c r="D202" s="12"/>
    </row>
    <row r="203" spans="2:4" ht="12.95" customHeight="1" x14ac:dyDescent="0.2">
      <c r="B203" s="21"/>
      <c r="C203" s="12"/>
      <c r="D203" s="12"/>
    </row>
    <row r="204" spans="2:4" ht="12.95" customHeight="1" x14ac:dyDescent="0.2">
      <c r="B204" s="21"/>
      <c r="C204" s="12"/>
      <c r="D204" s="12"/>
    </row>
    <row r="205" spans="2:4" x14ac:dyDescent="0.2">
      <c r="B205" s="21"/>
      <c r="C205" s="12"/>
      <c r="D205" s="12"/>
    </row>
    <row r="206" spans="2:4" x14ac:dyDescent="0.2">
      <c r="B206" s="21"/>
      <c r="C206" s="12"/>
      <c r="D206" s="12"/>
    </row>
    <row r="207" spans="2:4" x14ac:dyDescent="0.2">
      <c r="B207" s="21"/>
      <c r="C207" s="12"/>
      <c r="D207" s="12"/>
    </row>
    <row r="208" spans="2:4" x14ac:dyDescent="0.2">
      <c r="B208" s="21"/>
      <c r="C208" s="12"/>
      <c r="D208" s="12"/>
    </row>
    <row r="209" spans="2:4" x14ac:dyDescent="0.2">
      <c r="B209" s="21"/>
      <c r="C209" s="12"/>
      <c r="D209" s="12"/>
    </row>
    <row r="210" spans="2:4" x14ac:dyDescent="0.2">
      <c r="B210" s="21"/>
      <c r="C210" s="12"/>
      <c r="D210" s="12"/>
    </row>
    <row r="211" spans="2:4" x14ac:dyDescent="0.2">
      <c r="B211" s="21"/>
      <c r="C211" s="12"/>
      <c r="D211" s="12"/>
    </row>
    <row r="212" spans="2:4" x14ac:dyDescent="0.2">
      <c r="B212" s="21"/>
      <c r="C212" s="12"/>
      <c r="D212" s="12"/>
    </row>
    <row r="213" spans="2:4" x14ac:dyDescent="0.2">
      <c r="B213" s="21"/>
      <c r="C213" s="12"/>
      <c r="D213" s="12"/>
    </row>
    <row r="214" spans="2:4" x14ac:dyDescent="0.2">
      <c r="B214" s="21"/>
      <c r="C214" s="12"/>
      <c r="D214" s="12"/>
    </row>
    <row r="215" spans="2:4" x14ac:dyDescent="0.2">
      <c r="B215" s="21"/>
      <c r="C215" s="12"/>
      <c r="D215" s="12"/>
    </row>
    <row r="216" spans="2:4" x14ac:dyDescent="0.2">
      <c r="B216" s="21"/>
      <c r="C216" s="12"/>
      <c r="D216" s="12"/>
    </row>
    <row r="217" spans="2:4" x14ac:dyDescent="0.2">
      <c r="B217" s="21"/>
      <c r="C217" s="12"/>
      <c r="D217" s="12"/>
    </row>
    <row r="218" spans="2:4" x14ac:dyDescent="0.2">
      <c r="B218" s="21"/>
      <c r="C218" s="12"/>
      <c r="D218" s="12"/>
    </row>
    <row r="219" spans="2:4" x14ac:dyDescent="0.2">
      <c r="B219" s="21"/>
      <c r="C219" s="12"/>
      <c r="D219" s="12"/>
    </row>
    <row r="220" spans="2:4" x14ac:dyDescent="0.2">
      <c r="B220" s="21"/>
      <c r="C220" s="12"/>
      <c r="D220" s="12"/>
    </row>
    <row r="221" spans="2:4" x14ac:dyDescent="0.2">
      <c r="B221" s="21"/>
      <c r="C221" s="12"/>
      <c r="D221" s="12"/>
    </row>
    <row r="222" spans="2:4" x14ac:dyDescent="0.2">
      <c r="B222" s="21"/>
      <c r="C222" s="12"/>
      <c r="D222" s="12"/>
    </row>
    <row r="223" spans="2:4" x14ac:dyDescent="0.2">
      <c r="B223" s="21"/>
      <c r="C223" s="12"/>
      <c r="D223" s="12"/>
    </row>
    <row r="224" spans="2:4" x14ac:dyDescent="0.2">
      <c r="B224" s="21"/>
      <c r="C224" s="12"/>
      <c r="D224" s="12"/>
    </row>
    <row r="225" spans="2:4" x14ac:dyDescent="0.2">
      <c r="B225" s="21"/>
      <c r="C225" s="12"/>
      <c r="D225" s="12"/>
    </row>
    <row r="226" spans="2:4" x14ac:dyDescent="0.2">
      <c r="B226" s="21"/>
      <c r="C226" s="12"/>
      <c r="D226" s="12"/>
    </row>
    <row r="227" spans="2:4" x14ac:dyDescent="0.2">
      <c r="C227" s="12"/>
      <c r="D227" s="12"/>
    </row>
    <row r="228" spans="2:4" x14ac:dyDescent="0.2">
      <c r="C228" s="12"/>
      <c r="D228" s="12"/>
    </row>
    <row r="229" spans="2:4" x14ac:dyDescent="0.2">
      <c r="C229" s="12"/>
      <c r="D229" s="12"/>
    </row>
    <row r="230" spans="2:4" x14ac:dyDescent="0.2">
      <c r="C230" s="12"/>
      <c r="D230" s="12"/>
    </row>
    <row r="231" spans="2:4" x14ac:dyDescent="0.2">
      <c r="C231" s="12"/>
      <c r="D231" s="12"/>
    </row>
    <row r="232" spans="2:4" x14ac:dyDescent="0.2">
      <c r="C232" s="12"/>
      <c r="D232" s="12"/>
    </row>
    <row r="233" spans="2:4" x14ac:dyDescent="0.2">
      <c r="C233" s="12"/>
      <c r="D233" s="12"/>
    </row>
    <row r="234" spans="2:4" x14ac:dyDescent="0.2">
      <c r="C234" s="12"/>
      <c r="D234" s="12"/>
    </row>
    <row r="235" spans="2:4" x14ac:dyDescent="0.2">
      <c r="C235" s="12"/>
      <c r="D235" s="12"/>
    </row>
    <row r="236" spans="2:4" x14ac:dyDescent="0.2">
      <c r="C236" s="12"/>
      <c r="D236" s="12"/>
    </row>
    <row r="237" spans="2:4" x14ac:dyDescent="0.2">
      <c r="C237" s="12"/>
      <c r="D237" s="12"/>
    </row>
    <row r="238" spans="2:4" x14ac:dyDescent="0.2">
      <c r="C238" s="12"/>
      <c r="D238" s="12"/>
    </row>
    <row r="239" spans="2:4" x14ac:dyDescent="0.2">
      <c r="C239" s="12"/>
      <c r="D239" s="12"/>
    </row>
    <row r="240" spans="2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</sheetData>
  <protectedRanges>
    <protectedRange sqref="A133:D135" name="Range1"/>
  </protectedRanges>
  <sortState xmlns:xlrd2="http://schemas.microsoft.com/office/spreadsheetml/2017/richdata2" ref="A21:AF140">
    <sortCondition ref="C21:C140"/>
  </sortState>
  <phoneticPr fontId="8" type="noConversion"/>
  <hyperlinks>
    <hyperlink ref="H63096" r:id="rId1" display="http://vsolj.cetus-net.org/bulletin.html" xr:uid="{00000000-0004-0000-0000-000000000000}"/>
    <hyperlink ref="H63089" r:id="rId2" display="http://vsolj.cetus-net.org/bulletin.html" xr:uid="{00000000-0004-0000-0000-000001000000}"/>
    <hyperlink ref="AP586" r:id="rId3" display="http://cdsbib.u-strasbg.fr/cgi-bin/cdsbib?1990RMxAA..21..381G" xr:uid="{00000000-0004-0000-0000-000002000000}"/>
    <hyperlink ref="AP589" r:id="rId4" display="http://cdsbib.u-strasbg.fr/cgi-bin/cdsbib?1990RMxAA..21..381G" xr:uid="{00000000-0004-0000-0000-000003000000}"/>
    <hyperlink ref="AP587" r:id="rId5" display="http://cdsbib.u-strasbg.fr/cgi-bin/cdsbib?1990RMxAA..21..381G" xr:uid="{00000000-0004-0000-0000-000004000000}"/>
    <hyperlink ref="AP565" r:id="rId6" display="http://cdsbib.u-strasbg.fr/cgi-bin/cdsbib?1990RMxAA..21..381G" xr:uid="{00000000-0004-0000-0000-000005000000}"/>
    <hyperlink ref="I63096" r:id="rId7" display="http://vsolj.cetus-net.org/bulletin.html" xr:uid="{00000000-0004-0000-0000-000006000000}"/>
    <hyperlink ref="AQ699" r:id="rId8" display="http://cdsbib.u-strasbg.fr/cgi-bin/cdsbib?1990RMxAA..21..381G" xr:uid="{00000000-0004-0000-0000-000007000000}"/>
    <hyperlink ref="AQ64504" r:id="rId9" display="http://cdsbib.u-strasbg.fr/cgi-bin/cdsbib?1990RMxAA..21..381G" xr:uid="{00000000-0004-0000-0000-000008000000}"/>
    <hyperlink ref="AQ700" r:id="rId10" display="http://cdsbib.u-strasbg.fr/cgi-bin/cdsbib?1990RMxAA..21..381G" xr:uid="{00000000-0004-0000-0000-000009000000}"/>
    <hyperlink ref="H63093" r:id="rId11" display="https://www.aavso.org/ejaavso" xr:uid="{00000000-0004-0000-0000-00000A000000}"/>
    <hyperlink ref="H63805" r:id="rId12" display="http://vsolj.cetus-net.org/bulletin.html" xr:uid="{00000000-0004-0000-0000-00000B000000}"/>
    <hyperlink ref="H63798" r:id="rId13" display="https://www.aavso.org/ejaavso" xr:uid="{00000000-0004-0000-0000-00000C000000}"/>
    <hyperlink ref="I63805" r:id="rId14" display="http://vsolj.cetus-net.org/bulletin.html" xr:uid="{00000000-0004-0000-0000-00000D000000}"/>
    <hyperlink ref="AQ57456" r:id="rId15" display="http://cdsbib.u-strasbg.fr/cgi-bin/cdsbib?1990RMxAA..21..381G" xr:uid="{00000000-0004-0000-0000-00000E000000}"/>
    <hyperlink ref="H63802" r:id="rId16" display="https://www.aavso.org/ejaavso" xr:uid="{00000000-0004-0000-0000-00000F000000}"/>
    <hyperlink ref="AP4820" r:id="rId17" display="http://cdsbib.u-strasbg.fr/cgi-bin/cdsbib?1990RMxAA..21..381G" xr:uid="{00000000-0004-0000-0000-000010000000}"/>
    <hyperlink ref="AP4823" r:id="rId18" display="http://cdsbib.u-strasbg.fr/cgi-bin/cdsbib?1990RMxAA..21..381G" xr:uid="{00000000-0004-0000-0000-000011000000}"/>
    <hyperlink ref="AP4821" r:id="rId19" display="http://cdsbib.u-strasbg.fr/cgi-bin/cdsbib?1990RMxAA..21..381G" xr:uid="{00000000-0004-0000-0000-000012000000}"/>
    <hyperlink ref="AP4805" r:id="rId20" display="http://cdsbib.u-strasbg.fr/cgi-bin/cdsbib?1990RMxAA..21..381G" xr:uid="{00000000-0004-0000-0000-000013000000}"/>
    <hyperlink ref="AQ5034" r:id="rId21" display="http://cdsbib.u-strasbg.fr/cgi-bin/cdsbib?1990RMxAA..21..381G" xr:uid="{00000000-0004-0000-0000-000014000000}"/>
    <hyperlink ref="AQ5038" r:id="rId22" display="http://cdsbib.u-strasbg.fr/cgi-bin/cdsbib?1990RMxAA..21..381G" xr:uid="{00000000-0004-0000-0000-000015000000}"/>
    <hyperlink ref="AQ64718" r:id="rId23" display="http://cdsbib.u-strasbg.fr/cgi-bin/cdsbib?1990RMxAA..21..381G" xr:uid="{00000000-0004-0000-0000-000016000000}"/>
    <hyperlink ref="I1926" r:id="rId24" display="http://vsolj.cetus-net.org/bulletin.html" xr:uid="{00000000-0004-0000-0000-000017000000}"/>
    <hyperlink ref="H1926" r:id="rId25" display="http://vsolj.cetus-net.org/bulletin.html" xr:uid="{00000000-0004-0000-0000-000018000000}"/>
    <hyperlink ref="AQ65379" r:id="rId26" display="http://cdsbib.u-strasbg.fr/cgi-bin/cdsbib?1990RMxAA..21..381G" xr:uid="{00000000-0004-0000-0000-000019000000}"/>
    <hyperlink ref="AQ65378" r:id="rId27" display="http://cdsbib.u-strasbg.fr/cgi-bin/cdsbib?1990RMxAA..21..381G" xr:uid="{00000000-0004-0000-0000-00001A000000}"/>
    <hyperlink ref="AP3096" r:id="rId28" display="http://cdsbib.u-strasbg.fr/cgi-bin/cdsbib?1990RMxAA..21..381G" xr:uid="{00000000-0004-0000-0000-00001B000000}"/>
    <hyperlink ref="AP3114" r:id="rId29" display="http://cdsbib.u-strasbg.fr/cgi-bin/cdsbib?1990RMxAA..21..381G" xr:uid="{00000000-0004-0000-0000-00001C000000}"/>
    <hyperlink ref="AP3115" r:id="rId30" display="http://cdsbib.u-strasbg.fr/cgi-bin/cdsbib?1990RMxAA..21..381G" xr:uid="{00000000-0004-0000-0000-00001D000000}"/>
    <hyperlink ref="AP3111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65" workbookViewId="0">
      <selection activeCell="A32" sqref="A32:C112"/>
    </sheetView>
  </sheetViews>
  <sheetFormatPr defaultRowHeight="12.75" x14ac:dyDescent="0.2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71</v>
      </c>
      <c r="I1" s="44" t="s">
        <v>72</v>
      </c>
      <c r="J1" s="45" t="s">
        <v>73</v>
      </c>
    </row>
    <row r="2" spans="1:16" x14ac:dyDescent="0.2">
      <c r="I2" s="46" t="s">
        <v>74</v>
      </c>
      <c r="J2" s="47" t="s">
        <v>75</v>
      </c>
    </row>
    <row r="3" spans="1:16" x14ac:dyDescent="0.2">
      <c r="A3" s="48" t="s">
        <v>76</v>
      </c>
      <c r="I3" s="46" t="s">
        <v>77</v>
      </c>
      <c r="J3" s="47" t="s">
        <v>78</v>
      </c>
    </row>
    <row r="4" spans="1:16" x14ac:dyDescent="0.2">
      <c r="I4" s="46" t="s">
        <v>79</v>
      </c>
      <c r="J4" s="47" t="s">
        <v>78</v>
      </c>
    </row>
    <row r="5" spans="1:16" ht="13.5" thickBot="1" x14ac:dyDescent="0.25">
      <c r="I5" s="49" t="s">
        <v>80</v>
      </c>
      <c r="J5" s="50" t="s">
        <v>81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MVS 9.164 </v>
      </c>
      <c r="B11" s="21" t="str">
        <f t="shared" ref="B11:B42" si="1">IF(H11=INT(H11),"I","II")</f>
        <v>I</v>
      </c>
      <c r="C11" s="12">
        <f t="shared" ref="C11:C42" si="2">1*G11</f>
        <v>44909.644999999997</v>
      </c>
      <c r="D11" s="18" t="str">
        <f t="shared" ref="D11:D42" si="3">VLOOKUP(F11,I$1:J$5,2,FALSE)</f>
        <v>vis</v>
      </c>
      <c r="E11" s="51">
        <f>VLOOKUP(C11,Active!C$21:E$969,3,FALSE)</f>
        <v>24878.001983898426</v>
      </c>
      <c r="F11" s="21" t="s">
        <v>80</v>
      </c>
      <c r="G11" s="18" t="str">
        <f t="shared" ref="G11:G42" si="4">MID(I11,3,LEN(I11)-3)</f>
        <v>44909.645</v>
      </c>
      <c r="H11" s="12">
        <f t="shared" ref="H11:H42" si="5">1*K11</f>
        <v>24878</v>
      </c>
      <c r="I11" s="52" t="s">
        <v>229</v>
      </c>
      <c r="J11" s="53" t="s">
        <v>230</v>
      </c>
      <c r="K11" s="52">
        <v>24878</v>
      </c>
      <c r="L11" s="52" t="s">
        <v>231</v>
      </c>
      <c r="M11" s="53" t="s">
        <v>87</v>
      </c>
      <c r="N11" s="53"/>
      <c r="O11" s="54" t="s">
        <v>227</v>
      </c>
      <c r="P11" s="54" t="s">
        <v>232</v>
      </c>
    </row>
    <row r="12" spans="1:16" ht="12.75" customHeight="1" thickBot="1" x14ac:dyDescent="0.25">
      <c r="A12" s="12" t="str">
        <f t="shared" si="0"/>
        <v> BBS 91 </v>
      </c>
      <c r="B12" s="21" t="str">
        <f t="shared" si="1"/>
        <v>I</v>
      </c>
      <c r="C12" s="12">
        <f t="shared" si="2"/>
        <v>47555.411</v>
      </c>
      <c r="D12" s="18" t="str">
        <f t="shared" si="3"/>
        <v>vis</v>
      </c>
      <c r="E12" s="51">
        <f>VLOOKUP(C12,Active!C$21:E$969,3,FALSE)</f>
        <v>28488.989199927721</v>
      </c>
      <c r="F12" s="21" t="s">
        <v>80</v>
      </c>
      <c r="G12" s="18" t="str">
        <f t="shared" si="4"/>
        <v>47555.411</v>
      </c>
      <c r="H12" s="12">
        <f t="shared" si="5"/>
        <v>28489</v>
      </c>
      <c r="I12" s="52" t="s">
        <v>237</v>
      </c>
      <c r="J12" s="53" t="s">
        <v>238</v>
      </c>
      <c r="K12" s="52">
        <v>28489</v>
      </c>
      <c r="L12" s="52" t="s">
        <v>98</v>
      </c>
      <c r="M12" s="53" t="s">
        <v>87</v>
      </c>
      <c r="N12" s="53"/>
      <c r="O12" s="54" t="s">
        <v>239</v>
      </c>
      <c r="P12" s="54" t="s">
        <v>240</v>
      </c>
    </row>
    <row r="13" spans="1:16" ht="12.75" customHeight="1" thickBot="1" x14ac:dyDescent="0.25">
      <c r="A13" s="12" t="str">
        <f t="shared" si="0"/>
        <v> BBS 94 </v>
      </c>
      <c r="B13" s="21" t="str">
        <f t="shared" si="1"/>
        <v>I</v>
      </c>
      <c r="C13" s="12">
        <f t="shared" si="2"/>
        <v>47928.357000000004</v>
      </c>
      <c r="D13" s="18" t="str">
        <f t="shared" si="3"/>
        <v>vis</v>
      </c>
      <c r="E13" s="51">
        <f>VLOOKUP(C13,Active!C$21:E$969,3,FALSE)</f>
        <v>28997.992353747548</v>
      </c>
      <c r="F13" s="21" t="s">
        <v>80</v>
      </c>
      <c r="G13" s="18" t="str">
        <f t="shared" si="4"/>
        <v>47928.357</v>
      </c>
      <c r="H13" s="12">
        <f t="shared" si="5"/>
        <v>28998</v>
      </c>
      <c r="I13" s="52" t="s">
        <v>241</v>
      </c>
      <c r="J13" s="53" t="s">
        <v>242</v>
      </c>
      <c r="K13" s="52">
        <v>28998</v>
      </c>
      <c r="L13" s="52" t="s">
        <v>147</v>
      </c>
      <c r="M13" s="53" t="s">
        <v>87</v>
      </c>
      <c r="N13" s="53"/>
      <c r="O13" s="54" t="s">
        <v>239</v>
      </c>
      <c r="P13" s="54" t="s">
        <v>243</v>
      </c>
    </row>
    <row r="14" spans="1:16" ht="12.75" customHeight="1" thickBot="1" x14ac:dyDescent="0.25">
      <c r="A14" s="12" t="str">
        <f t="shared" si="0"/>
        <v> BBS 94 </v>
      </c>
      <c r="B14" s="21" t="str">
        <f t="shared" si="1"/>
        <v>I</v>
      </c>
      <c r="C14" s="12">
        <f t="shared" si="2"/>
        <v>47939.360000000001</v>
      </c>
      <c r="D14" s="18" t="str">
        <f t="shared" si="3"/>
        <v>vis</v>
      </c>
      <c r="E14" s="51">
        <f>VLOOKUP(C14,Active!C$21:E$969,3,FALSE)</f>
        <v>29013.009438530542</v>
      </c>
      <c r="F14" s="21" t="s">
        <v>80</v>
      </c>
      <c r="G14" s="18" t="str">
        <f t="shared" si="4"/>
        <v>47939.360</v>
      </c>
      <c r="H14" s="12">
        <f t="shared" si="5"/>
        <v>29013</v>
      </c>
      <c r="I14" s="52" t="s">
        <v>244</v>
      </c>
      <c r="J14" s="53" t="s">
        <v>245</v>
      </c>
      <c r="K14" s="52">
        <v>29013</v>
      </c>
      <c r="L14" s="52" t="s">
        <v>128</v>
      </c>
      <c r="M14" s="53" t="s">
        <v>87</v>
      </c>
      <c r="N14" s="53"/>
      <c r="O14" s="54" t="s">
        <v>239</v>
      </c>
      <c r="P14" s="54" t="s">
        <v>243</v>
      </c>
    </row>
    <row r="15" spans="1:16" ht="12.75" customHeight="1" thickBot="1" x14ac:dyDescent="0.25">
      <c r="A15" s="12" t="str">
        <f t="shared" si="0"/>
        <v> BBS 97 </v>
      </c>
      <c r="B15" s="21" t="str">
        <f t="shared" si="1"/>
        <v>I</v>
      </c>
      <c r="C15" s="12">
        <f t="shared" si="2"/>
        <v>48331.341999999997</v>
      </c>
      <c r="D15" s="18" t="str">
        <f t="shared" si="3"/>
        <v>vis</v>
      </c>
      <c r="E15" s="51">
        <f>VLOOKUP(C15,Active!C$21:E$969,3,FALSE)</f>
        <v>29547.993254526958</v>
      </c>
      <c r="F15" s="21" t="s">
        <v>80</v>
      </c>
      <c r="G15" s="18" t="str">
        <f t="shared" si="4"/>
        <v>48331.342</v>
      </c>
      <c r="H15" s="12">
        <f t="shared" si="5"/>
        <v>29548</v>
      </c>
      <c r="I15" s="52" t="s">
        <v>252</v>
      </c>
      <c r="J15" s="53" t="s">
        <v>253</v>
      </c>
      <c r="K15" s="52">
        <v>29548</v>
      </c>
      <c r="L15" s="52" t="s">
        <v>137</v>
      </c>
      <c r="M15" s="53" t="s">
        <v>87</v>
      </c>
      <c r="N15" s="53"/>
      <c r="O15" s="54" t="s">
        <v>239</v>
      </c>
      <c r="P15" s="54" t="s">
        <v>254</v>
      </c>
    </row>
    <row r="16" spans="1:16" ht="12.75" customHeight="1" thickBot="1" x14ac:dyDescent="0.25">
      <c r="A16" s="12" t="str">
        <f t="shared" si="0"/>
        <v> BBS 101 </v>
      </c>
      <c r="B16" s="21" t="str">
        <f t="shared" si="1"/>
        <v>I</v>
      </c>
      <c r="C16" s="12">
        <f t="shared" si="2"/>
        <v>48712.351000000002</v>
      </c>
      <c r="D16" s="18" t="str">
        <f t="shared" si="3"/>
        <v>vis</v>
      </c>
      <c r="E16" s="51">
        <f>VLOOKUP(C16,Active!C$21:E$969,3,FALSE)</f>
        <v>30068.000930259477</v>
      </c>
      <c r="F16" s="21" t="s">
        <v>80</v>
      </c>
      <c r="G16" s="18" t="str">
        <f t="shared" si="4"/>
        <v>48712.351</v>
      </c>
      <c r="H16" s="12">
        <f t="shared" si="5"/>
        <v>30068</v>
      </c>
      <c r="I16" s="52" t="s">
        <v>257</v>
      </c>
      <c r="J16" s="53" t="s">
        <v>258</v>
      </c>
      <c r="K16" s="52">
        <v>30068</v>
      </c>
      <c r="L16" s="52" t="s">
        <v>231</v>
      </c>
      <c r="M16" s="53" t="s">
        <v>87</v>
      </c>
      <c r="N16" s="53"/>
      <c r="O16" s="54" t="s">
        <v>239</v>
      </c>
      <c r="P16" s="54" t="s">
        <v>259</v>
      </c>
    </row>
    <row r="17" spans="1:16" ht="12.75" customHeight="1" thickBot="1" x14ac:dyDescent="0.25">
      <c r="A17" s="12" t="str">
        <f t="shared" si="0"/>
        <v> BBS 103 </v>
      </c>
      <c r="B17" s="21" t="str">
        <f t="shared" si="1"/>
        <v>I</v>
      </c>
      <c r="C17" s="12">
        <f t="shared" si="2"/>
        <v>49060.370999999999</v>
      </c>
      <c r="D17" s="18" t="str">
        <f t="shared" si="3"/>
        <v>vis</v>
      </c>
      <c r="E17" s="51">
        <f>VLOOKUP(C17,Active!C$21:E$969,3,FALSE)</f>
        <v>30542.984647989051</v>
      </c>
      <c r="F17" s="21" t="s">
        <v>80</v>
      </c>
      <c r="G17" s="18" t="str">
        <f t="shared" si="4"/>
        <v>49060.371</v>
      </c>
      <c r="H17" s="12">
        <f t="shared" si="5"/>
        <v>30543</v>
      </c>
      <c r="I17" s="52" t="s">
        <v>265</v>
      </c>
      <c r="J17" s="53" t="s">
        <v>266</v>
      </c>
      <c r="K17" s="52">
        <v>30543</v>
      </c>
      <c r="L17" s="52" t="s">
        <v>187</v>
      </c>
      <c r="M17" s="53" t="s">
        <v>87</v>
      </c>
      <c r="N17" s="53"/>
      <c r="O17" s="54" t="s">
        <v>239</v>
      </c>
      <c r="P17" s="54" t="s">
        <v>267</v>
      </c>
    </row>
    <row r="18" spans="1:16" ht="12.75" customHeight="1" thickBot="1" x14ac:dyDescent="0.25">
      <c r="A18" s="12" t="str">
        <f t="shared" si="0"/>
        <v> BBS 108 </v>
      </c>
      <c r="B18" s="21" t="str">
        <f t="shared" si="1"/>
        <v>I</v>
      </c>
      <c r="C18" s="12">
        <f t="shared" si="2"/>
        <v>49781.364000000001</v>
      </c>
      <c r="D18" s="18" t="str">
        <f t="shared" si="3"/>
        <v>vis</v>
      </c>
      <c r="E18" s="51">
        <f>VLOOKUP(C18,Active!C$21:E$969,3,FALSE)</f>
        <v>31527.008369605632</v>
      </c>
      <c r="F18" s="21" t="str">
        <f>LEFT(M18,1)</f>
        <v>V</v>
      </c>
      <c r="G18" s="18" t="str">
        <f t="shared" si="4"/>
        <v>49781.364</v>
      </c>
      <c r="H18" s="12">
        <f t="shared" si="5"/>
        <v>31527</v>
      </c>
      <c r="I18" s="52" t="s">
        <v>270</v>
      </c>
      <c r="J18" s="53" t="s">
        <v>271</v>
      </c>
      <c r="K18" s="52">
        <v>31527</v>
      </c>
      <c r="L18" s="52" t="s">
        <v>171</v>
      </c>
      <c r="M18" s="53" t="s">
        <v>87</v>
      </c>
      <c r="N18" s="53"/>
      <c r="O18" s="54" t="s">
        <v>239</v>
      </c>
      <c r="P18" s="54" t="s">
        <v>272</v>
      </c>
    </row>
    <row r="19" spans="1:16" ht="12.75" customHeight="1" thickBot="1" x14ac:dyDescent="0.25">
      <c r="A19" s="12" t="str">
        <f t="shared" si="0"/>
        <v> BBS 114 </v>
      </c>
      <c r="B19" s="21" t="str">
        <f t="shared" si="1"/>
        <v>I</v>
      </c>
      <c r="C19" s="12">
        <f t="shared" si="2"/>
        <v>50502.337</v>
      </c>
      <c r="D19" s="18" t="str">
        <f t="shared" si="3"/>
        <v>vis</v>
      </c>
      <c r="E19" s="51">
        <f>VLOOKUP(C19,Active!C$21:E$969,3,FALSE)</f>
        <v>32511.004794876149</v>
      </c>
      <c r="F19" s="21" t="str">
        <f>LEFT(M19,1)</f>
        <v>V</v>
      </c>
      <c r="G19" s="18" t="str">
        <f t="shared" si="4"/>
        <v>50502.337</v>
      </c>
      <c r="H19" s="12">
        <f t="shared" si="5"/>
        <v>32511</v>
      </c>
      <c r="I19" s="52" t="s">
        <v>282</v>
      </c>
      <c r="J19" s="53" t="s">
        <v>283</v>
      </c>
      <c r="K19" s="52">
        <v>32511</v>
      </c>
      <c r="L19" s="52" t="s">
        <v>166</v>
      </c>
      <c r="M19" s="53" t="s">
        <v>87</v>
      </c>
      <c r="N19" s="53"/>
      <c r="O19" s="54" t="s">
        <v>239</v>
      </c>
      <c r="P19" s="54" t="s">
        <v>284</v>
      </c>
    </row>
    <row r="20" spans="1:16" ht="12.75" customHeight="1" thickBot="1" x14ac:dyDescent="0.25">
      <c r="A20" s="12" t="str">
        <f t="shared" si="0"/>
        <v>IBVS 5583 </v>
      </c>
      <c r="B20" s="21" t="str">
        <f t="shared" si="1"/>
        <v>I</v>
      </c>
      <c r="C20" s="12">
        <f t="shared" si="2"/>
        <v>53029.408799999997</v>
      </c>
      <c r="D20" s="18" t="str">
        <f t="shared" si="3"/>
        <v>vis</v>
      </c>
      <c r="E20" s="51">
        <f>VLOOKUP(C20,Active!C$21:E$969,3,FALSE)</f>
        <v>35959.996113000321</v>
      </c>
      <c r="F20" s="21" t="s">
        <v>80</v>
      </c>
      <c r="G20" s="18" t="str">
        <f t="shared" si="4"/>
        <v>53029.4088</v>
      </c>
      <c r="H20" s="12">
        <f t="shared" si="5"/>
        <v>35960</v>
      </c>
      <c r="I20" s="52" t="s">
        <v>309</v>
      </c>
      <c r="J20" s="53" t="s">
        <v>310</v>
      </c>
      <c r="K20" s="52">
        <v>35960</v>
      </c>
      <c r="L20" s="52" t="s">
        <v>311</v>
      </c>
      <c r="M20" s="53" t="s">
        <v>292</v>
      </c>
      <c r="N20" s="53" t="s">
        <v>312</v>
      </c>
      <c r="O20" s="54" t="s">
        <v>313</v>
      </c>
      <c r="P20" s="55" t="s">
        <v>314</v>
      </c>
    </row>
    <row r="21" spans="1:16" ht="12.75" customHeight="1" thickBot="1" x14ac:dyDescent="0.25">
      <c r="A21" s="12" t="str">
        <f t="shared" si="0"/>
        <v>IBVS 5603 </v>
      </c>
      <c r="B21" s="21" t="str">
        <f t="shared" si="1"/>
        <v>I</v>
      </c>
      <c r="C21" s="12">
        <f t="shared" si="2"/>
        <v>53075.567300000002</v>
      </c>
      <c r="D21" s="18" t="str">
        <f t="shared" si="3"/>
        <v>vis</v>
      </c>
      <c r="E21" s="51">
        <f>VLOOKUP(C21,Active!C$21:E$969,3,FALSE)</f>
        <v>36022.99403247283</v>
      </c>
      <c r="F21" s="21" t="s">
        <v>80</v>
      </c>
      <c r="G21" s="18" t="str">
        <f t="shared" si="4"/>
        <v>53075.5673</v>
      </c>
      <c r="H21" s="12">
        <f t="shared" si="5"/>
        <v>36023</v>
      </c>
      <c r="I21" s="52" t="s">
        <v>322</v>
      </c>
      <c r="J21" s="53" t="s">
        <v>323</v>
      </c>
      <c r="K21" s="52">
        <v>36023</v>
      </c>
      <c r="L21" s="52" t="s">
        <v>324</v>
      </c>
      <c r="M21" s="53" t="s">
        <v>292</v>
      </c>
      <c r="N21" s="53" t="s">
        <v>312</v>
      </c>
      <c r="O21" s="54" t="s">
        <v>325</v>
      </c>
      <c r="P21" s="55" t="s">
        <v>326</v>
      </c>
    </row>
    <row r="22" spans="1:16" ht="12.75" customHeight="1" thickBot="1" x14ac:dyDescent="0.25">
      <c r="A22" s="12" t="str">
        <f t="shared" si="0"/>
        <v>JAAVSO 36(2);171 </v>
      </c>
      <c r="B22" s="21" t="str">
        <f t="shared" si="1"/>
        <v>I</v>
      </c>
      <c r="C22" s="12">
        <f t="shared" si="2"/>
        <v>54508.726199999997</v>
      </c>
      <c r="D22" s="18" t="str">
        <f t="shared" si="3"/>
        <v>vis</v>
      </c>
      <c r="E22" s="51">
        <f>VLOOKUP(C22,Active!C$21:E$969,3,FALSE)</f>
        <v>37978.994096892202</v>
      </c>
      <c r="F22" s="21" t="s">
        <v>80</v>
      </c>
      <c r="G22" s="18" t="str">
        <f t="shared" si="4"/>
        <v>54508.7262</v>
      </c>
      <c r="H22" s="12">
        <f t="shared" si="5"/>
        <v>37979</v>
      </c>
      <c r="I22" s="52" t="s">
        <v>353</v>
      </c>
      <c r="J22" s="53" t="s">
        <v>354</v>
      </c>
      <c r="K22" s="52">
        <v>37979</v>
      </c>
      <c r="L22" s="52" t="s">
        <v>355</v>
      </c>
      <c r="M22" s="53" t="s">
        <v>280</v>
      </c>
      <c r="N22" s="53" t="s">
        <v>281</v>
      </c>
      <c r="O22" s="54" t="s">
        <v>321</v>
      </c>
      <c r="P22" s="55" t="s">
        <v>356</v>
      </c>
    </row>
    <row r="23" spans="1:16" ht="12.75" customHeight="1" thickBot="1" x14ac:dyDescent="0.25">
      <c r="A23" s="12" t="str">
        <f t="shared" si="0"/>
        <v>JAAVSO 36(2);186 </v>
      </c>
      <c r="B23" s="21" t="str">
        <f t="shared" si="1"/>
        <v>I</v>
      </c>
      <c r="C23" s="12">
        <f t="shared" si="2"/>
        <v>54533.638400000003</v>
      </c>
      <c r="D23" s="18" t="str">
        <f t="shared" si="3"/>
        <v>vis</v>
      </c>
      <c r="E23" s="51">
        <f>VLOOKUP(C23,Active!C$21:E$969,3,FALSE)</f>
        <v>38012.994698503673</v>
      </c>
      <c r="F23" s="21" t="s">
        <v>80</v>
      </c>
      <c r="G23" s="18" t="str">
        <f t="shared" si="4"/>
        <v>54533.6384</v>
      </c>
      <c r="H23" s="12">
        <f t="shared" si="5"/>
        <v>38013</v>
      </c>
      <c r="I23" s="52" t="s">
        <v>357</v>
      </c>
      <c r="J23" s="53" t="s">
        <v>358</v>
      </c>
      <c r="K23" s="52">
        <v>38013</v>
      </c>
      <c r="L23" s="52" t="s">
        <v>359</v>
      </c>
      <c r="M23" s="53" t="s">
        <v>280</v>
      </c>
      <c r="N23" s="53" t="s">
        <v>360</v>
      </c>
      <c r="O23" s="54" t="s">
        <v>317</v>
      </c>
      <c r="P23" s="55" t="s">
        <v>361</v>
      </c>
    </row>
    <row r="24" spans="1:16" ht="12.75" customHeight="1" thickBot="1" x14ac:dyDescent="0.25">
      <c r="A24" s="12" t="str">
        <f t="shared" si="0"/>
        <v>JAAVSO 37(1);44 </v>
      </c>
      <c r="B24" s="21" t="str">
        <f t="shared" si="1"/>
        <v>I</v>
      </c>
      <c r="C24" s="12">
        <f t="shared" si="2"/>
        <v>54873.612000000001</v>
      </c>
      <c r="D24" s="18" t="str">
        <f t="shared" si="3"/>
        <v>vis</v>
      </c>
      <c r="E24" s="51">
        <f>VLOOKUP(C24,Active!C$21:E$969,3,FALSE)</f>
        <v>38476.996550287789</v>
      </c>
      <c r="F24" s="21" t="s">
        <v>80</v>
      </c>
      <c r="G24" s="18" t="str">
        <f t="shared" si="4"/>
        <v>54873.612</v>
      </c>
      <c r="H24" s="12">
        <f t="shared" si="5"/>
        <v>38477</v>
      </c>
      <c r="I24" s="52" t="s">
        <v>366</v>
      </c>
      <c r="J24" s="53" t="s">
        <v>367</v>
      </c>
      <c r="K24" s="52">
        <v>38477</v>
      </c>
      <c r="L24" s="52" t="s">
        <v>82</v>
      </c>
      <c r="M24" s="53" t="s">
        <v>280</v>
      </c>
      <c r="N24" s="53" t="s">
        <v>281</v>
      </c>
      <c r="O24" s="54" t="s">
        <v>349</v>
      </c>
      <c r="P24" s="55" t="s">
        <v>368</v>
      </c>
    </row>
    <row r="25" spans="1:16" ht="12.75" customHeight="1" thickBot="1" x14ac:dyDescent="0.25">
      <c r="A25" s="12" t="str">
        <f t="shared" si="0"/>
        <v> JAAVSO 38;120 </v>
      </c>
      <c r="B25" s="21" t="str">
        <f t="shared" si="1"/>
        <v>I</v>
      </c>
      <c r="C25" s="12">
        <f t="shared" si="2"/>
        <v>55138.847000000002</v>
      </c>
      <c r="D25" s="18" t="str">
        <f t="shared" si="3"/>
        <v>vis</v>
      </c>
      <c r="E25" s="51">
        <f>VLOOKUP(C25,Active!C$21:E$969,3,FALSE)</f>
        <v>38838.993867602898</v>
      </c>
      <c r="F25" s="21" t="s">
        <v>80</v>
      </c>
      <c r="G25" s="18" t="str">
        <f t="shared" si="4"/>
        <v>55138.8470</v>
      </c>
      <c r="H25" s="12">
        <f t="shared" si="5"/>
        <v>38839</v>
      </c>
      <c r="I25" s="52" t="s">
        <v>369</v>
      </c>
      <c r="J25" s="53" t="s">
        <v>370</v>
      </c>
      <c r="K25" s="52">
        <v>38839</v>
      </c>
      <c r="L25" s="52" t="s">
        <v>371</v>
      </c>
      <c r="M25" s="53" t="s">
        <v>280</v>
      </c>
      <c r="N25" s="53" t="s">
        <v>281</v>
      </c>
      <c r="O25" s="54" t="s">
        <v>317</v>
      </c>
      <c r="P25" s="54" t="s">
        <v>372</v>
      </c>
    </row>
    <row r="26" spans="1:16" ht="12.75" customHeight="1" thickBot="1" x14ac:dyDescent="0.25">
      <c r="A26" s="12" t="str">
        <f t="shared" si="0"/>
        <v> JAAVSO 38;120 </v>
      </c>
      <c r="B26" s="21" t="str">
        <f t="shared" si="1"/>
        <v>I</v>
      </c>
      <c r="C26" s="12">
        <f t="shared" si="2"/>
        <v>55240.6921</v>
      </c>
      <c r="D26" s="18" t="str">
        <f t="shared" si="3"/>
        <v>vis</v>
      </c>
      <c r="E26" s="51">
        <f>VLOOKUP(C26,Active!C$21:E$969,3,FALSE)</f>
        <v>38977.993822290962</v>
      </c>
      <c r="F26" s="21" t="s">
        <v>80</v>
      </c>
      <c r="G26" s="18" t="str">
        <f t="shared" si="4"/>
        <v>55240.6921</v>
      </c>
      <c r="H26" s="12">
        <f t="shared" si="5"/>
        <v>38978</v>
      </c>
      <c r="I26" s="52" t="s">
        <v>373</v>
      </c>
      <c r="J26" s="53" t="s">
        <v>374</v>
      </c>
      <c r="K26" s="52">
        <v>38978</v>
      </c>
      <c r="L26" s="52" t="s">
        <v>371</v>
      </c>
      <c r="M26" s="53" t="s">
        <v>280</v>
      </c>
      <c r="N26" s="53" t="s">
        <v>281</v>
      </c>
      <c r="O26" s="54" t="s">
        <v>317</v>
      </c>
      <c r="P26" s="54" t="s">
        <v>372</v>
      </c>
    </row>
    <row r="27" spans="1:16" ht="12.75" customHeight="1" thickBot="1" x14ac:dyDescent="0.25">
      <c r="A27" s="12" t="str">
        <f t="shared" si="0"/>
        <v> JAAVSO 38;120 </v>
      </c>
      <c r="B27" s="21" t="str">
        <f t="shared" si="1"/>
        <v>I</v>
      </c>
      <c r="C27" s="12">
        <f t="shared" si="2"/>
        <v>55240.693299999999</v>
      </c>
      <c r="D27" s="18" t="str">
        <f t="shared" si="3"/>
        <v>vis</v>
      </c>
      <c r="E27" s="51">
        <f>VLOOKUP(C27,Active!C$21:E$969,3,FALSE)</f>
        <v>38977.995460071725</v>
      </c>
      <c r="F27" s="21" t="s">
        <v>80</v>
      </c>
      <c r="G27" s="18" t="str">
        <f t="shared" si="4"/>
        <v>55240.6933</v>
      </c>
      <c r="H27" s="12">
        <f t="shared" si="5"/>
        <v>38978</v>
      </c>
      <c r="I27" s="52" t="s">
        <v>375</v>
      </c>
      <c r="J27" s="53" t="s">
        <v>376</v>
      </c>
      <c r="K27" s="52">
        <v>38978</v>
      </c>
      <c r="L27" s="52" t="s">
        <v>377</v>
      </c>
      <c r="M27" s="53" t="s">
        <v>280</v>
      </c>
      <c r="N27" s="53" t="s">
        <v>281</v>
      </c>
      <c r="O27" s="54" t="s">
        <v>378</v>
      </c>
      <c r="P27" s="54" t="s">
        <v>372</v>
      </c>
    </row>
    <row r="28" spans="1:16" ht="12.75" customHeight="1" thickBot="1" x14ac:dyDescent="0.25">
      <c r="A28" s="12" t="str">
        <f t="shared" si="0"/>
        <v> JAAVSO 39;177 </v>
      </c>
      <c r="B28" s="21" t="str">
        <f t="shared" si="1"/>
        <v>I</v>
      </c>
      <c r="C28" s="12">
        <f t="shared" si="2"/>
        <v>55591.655200000001</v>
      </c>
      <c r="D28" s="18" t="str">
        <f t="shared" si="3"/>
        <v>vis</v>
      </c>
      <c r="E28" s="51">
        <f>VLOOKUP(C28,Active!C$21:E$969,3,FALSE)</f>
        <v>39456.994333824485</v>
      </c>
      <c r="F28" s="21" t="s">
        <v>80</v>
      </c>
      <c r="G28" s="18" t="str">
        <f t="shared" si="4"/>
        <v>55591.6552</v>
      </c>
      <c r="H28" s="12">
        <f t="shared" si="5"/>
        <v>39457</v>
      </c>
      <c r="I28" s="52" t="s">
        <v>379</v>
      </c>
      <c r="J28" s="53" t="s">
        <v>380</v>
      </c>
      <c r="K28" s="52">
        <v>39457</v>
      </c>
      <c r="L28" s="52" t="s">
        <v>348</v>
      </c>
      <c r="M28" s="53" t="s">
        <v>280</v>
      </c>
      <c r="N28" s="53" t="s">
        <v>80</v>
      </c>
      <c r="O28" s="54" t="s">
        <v>378</v>
      </c>
      <c r="P28" s="54" t="s">
        <v>381</v>
      </c>
    </row>
    <row r="29" spans="1:16" ht="12.75" customHeight="1" thickBot="1" x14ac:dyDescent="0.25">
      <c r="A29" s="12" t="str">
        <f t="shared" si="0"/>
        <v>IBVS 5992 </v>
      </c>
      <c r="B29" s="21" t="str">
        <f t="shared" si="1"/>
        <v>I</v>
      </c>
      <c r="C29" s="12">
        <f t="shared" si="2"/>
        <v>55602.646099999998</v>
      </c>
      <c r="D29" s="18" t="str">
        <f t="shared" si="3"/>
        <v>vis</v>
      </c>
      <c r="E29" s="51">
        <f>VLOOKUP(C29,Active!C$21:E$969,3,FALSE)</f>
        <v>39471.994904318119</v>
      </c>
      <c r="F29" s="21" t="s">
        <v>80</v>
      </c>
      <c r="G29" s="18" t="str">
        <f t="shared" si="4"/>
        <v>55602.6461</v>
      </c>
      <c r="H29" s="12">
        <f t="shared" si="5"/>
        <v>39472</v>
      </c>
      <c r="I29" s="52" t="s">
        <v>382</v>
      </c>
      <c r="J29" s="53" t="s">
        <v>383</v>
      </c>
      <c r="K29" s="52">
        <v>39472</v>
      </c>
      <c r="L29" s="52" t="s">
        <v>384</v>
      </c>
      <c r="M29" s="53" t="s">
        <v>280</v>
      </c>
      <c r="N29" s="53" t="s">
        <v>80</v>
      </c>
      <c r="O29" s="54" t="s">
        <v>385</v>
      </c>
      <c r="P29" s="55" t="s">
        <v>386</v>
      </c>
    </row>
    <row r="30" spans="1:16" ht="12.75" customHeight="1" thickBot="1" x14ac:dyDescent="0.25">
      <c r="A30" s="12" t="str">
        <f t="shared" si="0"/>
        <v> JAAVSO 41;328 </v>
      </c>
      <c r="B30" s="21" t="str">
        <f t="shared" si="1"/>
        <v>I</v>
      </c>
      <c r="C30" s="12">
        <f t="shared" si="2"/>
        <v>56331.681100000002</v>
      </c>
      <c r="D30" s="18" t="str">
        <f t="shared" si="3"/>
        <v>vis</v>
      </c>
      <c r="E30" s="51">
        <f>VLOOKUP(C30,Active!C$21:E$969,3,FALSE)</f>
        <v>40466.994486684031</v>
      </c>
      <c r="F30" s="21" t="s">
        <v>80</v>
      </c>
      <c r="G30" s="18" t="str">
        <f t="shared" si="4"/>
        <v>56331.6811</v>
      </c>
      <c r="H30" s="12">
        <f t="shared" si="5"/>
        <v>40467</v>
      </c>
      <c r="I30" s="52" t="s">
        <v>387</v>
      </c>
      <c r="J30" s="53" t="s">
        <v>388</v>
      </c>
      <c r="K30" s="52">
        <v>40467</v>
      </c>
      <c r="L30" s="52" t="s">
        <v>389</v>
      </c>
      <c r="M30" s="53" t="s">
        <v>280</v>
      </c>
      <c r="N30" s="53" t="s">
        <v>80</v>
      </c>
      <c r="O30" s="54" t="s">
        <v>378</v>
      </c>
      <c r="P30" s="54" t="s">
        <v>390</v>
      </c>
    </row>
    <row r="31" spans="1:16" ht="12.75" customHeight="1" thickBot="1" x14ac:dyDescent="0.25">
      <c r="A31" s="12" t="str">
        <f t="shared" si="0"/>
        <v> JAAVSO 42;426 </v>
      </c>
      <c r="B31" s="21" t="str">
        <f t="shared" si="1"/>
        <v>I</v>
      </c>
      <c r="C31" s="12">
        <f t="shared" si="2"/>
        <v>56737.595999999998</v>
      </c>
      <c r="D31" s="18" t="str">
        <f t="shared" si="3"/>
        <v>vis</v>
      </c>
      <c r="E31" s="51">
        <f>VLOOKUP(C31,Active!C$21:E$969,3,FALSE)</f>
        <v>41020.994165678989</v>
      </c>
      <c r="F31" s="21" t="s">
        <v>80</v>
      </c>
      <c r="G31" s="18" t="str">
        <f t="shared" si="4"/>
        <v>56737.5960</v>
      </c>
      <c r="H31" s="12">
        <f t="shared" si="5"/>
        <v>41021</v>
      </c>
      <c r="I31" s="52" t="s">
        <v>391</v>
      </c>
      <c r="J31" s="53" t="s">
        <v>392</v>
      </c>
      <c r="K31" s="52">
        <v>41021</v>
      </c>
      <c r="L31" s="52" t="s">
        <v>355</v>
      </c>
      <c r="M31" s="53" t="s">
        <v>280</v>
      </c>
      <c r="N31" s="53" t="s">
        <v>80</v>
      </c>
      <c r="O31" s="54" t="s">
        <v>317</v>
      </c>
      <c r="P31" s="54" t="s">
        <v>393</v>
      </c>
    </row>
    <row r="32" spans="1:16" ht="12.75" customHeight="1" thickBot="1" x14ac:dyDescent="0.25">
      <c r="A32" s="12" t="str">
        <f t="shared" si="0"/>
        <v> AN 260.298 </v>
      </c>
      <c r="B32" s="21" t="str">
        <f t="shared" si="1"/>
        <v>I</v>
      </c>
      <c r="C32" s="12">
        <f t="shared" si="2"/>
        <v>26681.5609</v>
      </c>
      <c r="D32" s="18" t="str">
        <f t="shared" si="3"/>
        <v>vis</v>
      </c>
      <c r="E32" s="51">
        <f>VLOOKUP(C32,Active!C$21:E$969,3,FALSE)</f>
        <v>-2.5931528744085391E-3</v>
      </c>
      <c r="F32" s="21" t="s">
        <v>80</v>
      </c>
      <c r="G32" s="18" t="str">
        <f t="shared" si="4"/>
        <v>26681.5609</v>
      </c>
      <c r="H32" s="12">
        <f t="shared" si="5"/>
        <v>0</v>
      </c>
      <c r="I32" s="52" t="s">
        <v>84</v>
      </c>
      <c r="J32" s="53" t="s">
        <v>85</v>
      </c>
      <c r="K32" s="52">
        <v>0</v>
      </c>
      <c r="L32" s="52" t="s">
        <v>86</v>
      </c>
      <c r="M32" s="53" t="s">
        <v>87</v>
      </c>
      <c r="N32" s="53"/>
      <c r="O32" s="54" t="s">
        <v>88</v>
      </c>
      <c r="P32" s="54" t="s">
        <v>89</v>
      </c>
    </row>
    <row r="33" spans="1:16" ht="12.75" customHeight="1" thickBot="1" x14ac:dyDescent="0.25">
      <c r="A33" s="12" t="str">
        <f t="shared" si="0"/>
        <v> AN 250.13 </v>
      </c>
      <c r="B33" s="21" t="str">
        <f t="shared" si="1"/>
        <v>I</v>
      </c>
      <c r="C33" s="12">
        <f t="shared" si="2"/>
        <v>26723.329000000002</v>
      </c>
      <c r="D33" s="18" t="str">
        <f t="shared" si="3"/>
        <v>vis</v>
      </c>
      <c r="E33" s="51">
        <f>VLOOKUP(C33,Active!C$21:E$969,3,FALSE)</f>
        <v>57.003232433302536</v>
      </c>
      <c r="F33" s="21" t="s">
        <v>80</v>
      </c>
      <c r="G33" s="18" t="str">
        <f t="shared" si="4"/>
        <v>26723.329</v>
      </c>
      <c r="H33" s="12">
        <f t="shared" si="5"/>
        <v>57</v>
      </c>
      <c r="I33" s="52" t="s">
        <v>90</v>
      </c>
      <c r="J33" s="53" t="s">
        <v>91</v>
      </c>
      <c r="K33" s="52">
        <v>57</v>
      </c>
      <c r="L33" s="52" t="s">
        <v>92</v>
      </c>
      <c r="M33" s="53" t="s">
        <v>87</v>
      </c>
      <c r="N33" s="53"/>
      <c r="O33" s="54" t="s">
        <v>88</v>
      </c>
      <c r="P33" s="54" t="s">
        <v>93</v>
      </c>
    </row>
    <row r="34" spans="1:16" ht="12.75" customHeight="1" thickBot="1" x14ac:dyDescent="0.25">
      <c r="A34" s="12" t="str">
        <f t="shared" si="0"/>
        <v> AN 250.13 </v>
      </c>
      <c r="B34" s="21" t="str">
        <f t="shared" si="1"/>
        <v>I</v>
      </c>
      <c r="C34" s="12">
        <f t="shared" si="2"/>
        <v>26745.31</v>
      </c>
      <c r="D34" s="18" t="str">
        <f t="shared" si="3"/>
        <v>vis</v>
      </c>
      <c r="E34" s="51">
        <f>VLOOKUP(C34,Active!C$21:E$969,3,FALSE)</f>
        <v>87.003281566725121</v>
      </c>
      <c r="F34" s="21" t="s">
        <v>80</v>
      </c>
      <c r="G34" s="18" t="str">
        <f t="shared" si="4"/>
        <v>26745.310</v>
      </c>
      <c r="H34" s="12">
        <f t="shared" si="5"/>
        <v>87</v>
      </c>
      <c r="I34" s="52" t="s">
        <v>94</v>
      </c>
      <c r="J34" s="53" t="s">
        <v>95</v>
      </c>
      <c r="K34" s="52">
        <v>87</v>
      </c>
      <c r="L34" s="52" t="s">
        <v>92</v>
      </c>
      <c r="M34" s="53" t="s">
        <v>87</v>
      </c>
      <c r="N34" s="53"/>
      <c r="O34" s="54" t="s">
        <v>88</v>
      </c>
      <c r="P34" s="54" t="s">
        <v>93</v>
      </c>
    </row>
    <row r="35" spans="1:16" ht="12.75" customHeight="1" thickBot="1" x14ac:dyDescent="0.25">
      <c r="A35" s="12" t="str">
        <f t="shared" si="0"/>
        <v> AN 250.13 </v>
      </c>
      <c r="B35" s="21" t="str">
        <f t="shared" si="1"/>
        <v>I</v>
      </c>
      <c r="C35" s="12">
        <f t="shared" si="2"/>
        <v>26778.271000000001</v>
      </c>
      <c r="D35" s="18" t="str">
        <f t="shared" si="3"/>
        <v>vis</v>
      </c>
      <c r="E35" s="51">
        <f>VLOOKUP(C35,Active!C$21:E$969,3,FALSE)</f>
        <v>131.98902468517889</v>
      </c>
      <c r="F35" s="21" t="s">
        <v>80</v>
      </c>
      <c r="G35" s="18" t="str">
        <f t="shared" si="4"/>
        <v>26778.271</v>
      </c>
      <c r="H35" s="12">
        <f t="shared" si="5"/>
        <v>132</v>
      </c>
      <c r="I35" s="52" t="s">
        <v>96</v>
      </c>
      <c r="J35" s="53" t="s">
        <v>97</v>
      </c>
      <c r="K35" s="52">
        <v>132</v>
      </c>
      <c r="L35" s="52" t="s">
        <v>98</v>
      </c>
      <c r="M35" s="53" t="s">
        <v>87</v>
      </c>
      <c r="N35" s="53"/>
      <c r="O35" s="54" t="s">
        <v>88</v>
      </c>
      <c r="P35" s="54" t="s">
        <v>93</v>
      </c>
    </row>
    <row r="36" spans="1:16" ht="12.75" customHeight="1" thickBot="1" x14ac:dyDescent="0.25">
      <c r="A36" s="12" t="str">
        <f t="shared" si="0"/>
        <v> AN 250.13 </v>
      </c>
      <c r="B36" s="21" t="str">
        <f t="shared" si="1"/>
        <v>I</v>
      </c>
      <c r="C36" s="12">
        <f t="shared" si="2"/>
        <v>26794.396000000001</v>
      </c>
      <c r="D36" s="18" t="str">
        <f t="shared" si="3"/>
        <v>vis</v>
      </c>
      <c r="E36" s="51">
        <f>VLOOKUP(C36,Active!C$21:E$969,3,FALSE)</f>
        <v>153.9967036932515</v>
      </c>
      <c r="F36" s="21" t="s">
        <v>80</v>
      </c>
      <c r="G36" s="18" t="str">
        <f t="shared" si="4"/>
        <v>26794.396</v>
      </c>
      <c r="H36" s="12">
        <f t="shared" si="5"/>
        <v>154</v>
      </c>
      <c r="I36" s="52" t="s">
        <v>99</v>
      </c>
      <c r="J36" s="53" t="s">
        <v>100</v>
      </c>
      <c r="K36" s="52">
        <v>154</v>
      </c>
      <c r="L36" s="52" t="s">
        <v>101</v>
      </c>
      <c r="M36" s="53" t="s">
        <v>87</v>
      </c>
      <c r="N36" s="53"/>
      <c r="O36" s="54" t="s">
        <v>88</v>
      </c>
      <c r="P36" s="54" t="s">
        <v>93</v>
      </c>
    </row>
    <row r="37" spans="1:16" ht="12.75" customHeight="1" thickBot="1" x14ac:dyDescent="0.25">
      <c r="A37" s="12" t="str">
        <f t="shared" si="0"/>
        <v> AN 250.13 </v>
      </c>
      <c r="B37" s="21" t="str">
        <f t="shared" si="1"/>
        <v>I</v>
      </c>
      <c r="C37" s="12">
        <f t="shared" si="2"/>
        <v>26797.312999999998</v>
      </c>
      <c r="D37" s="18" t="str">
        <f t="shared" si="3"/>
        <v>vis</v>
      </c>
      <c r="E37" s="51">
        <f>VLOOKUP(C37,Active!C$21:E$969,3,FALSE)</f>
        <v>157.97787576559233</v>
      </c>
      <c r="F37" s="21" t="s">
        <v>80</v>
      </c>
      <c r="G37" s="18" t="str">
        <f t="shared" si="4"/>
        <v>26797.313</v>
      </c>
      <c r="H37" s="12">
        <f t="shared" si="5"/>
        <v>158</v>
      </c>
      <c r="I37" s="52" t="s">
        <v>102</v>
      </c>
      <c r="J37" s="53" t="s">
        <v>103</v>
      </c>
      <c r="K37" s="52">
        <v>158</v>
      </c>
      <c r="L37" s="52" t="s">
        <v>104</v>
      </c>
      <c r="M37" s="53" t="s">
        <v>87</v>
      </c>
      <c r="N37" s="53"/>
      <c r="O37" s="54" t="s">
        <v>88</v>
      </c>
      <c r="P37" s="54" t="s">
        <v>93</v>
      </c>
    </row>
    <row r="38" spans="1:16" ht="12.75" customHeight="1" thickBot="1" x14ac:dyDescent="0.25">
      <c r="A38" s="12" t="str">
        <f t="shared" si="0"/>
        <v> AN 250.13 </v>
      </c>
      <c r="B38" s="21" t="str">
        <f t="shared" si="1"/>
        <v>I</v>
      </c>
      <c r="C38" s="12">
        <f t="shared" si="2"/>
        <v>26808.292000000001</v>
      </c>
      <c r="D38" s="18" t="str">
        <f t="shared" si="3"/>
        <v>vis</v>
      </c>
      <c r="E38" s="51">
        <f>VLOOKUP(C38,Active!C$21:E$969,3,FALSE)</f>
        <v>172.96220493332538</v>
      </c>
      <c r="F38" s="21" t="s">
        <v>80</v>
      </c>
      <c r="G38" s="18" t="str">
        <f t="shared" si="4"/>
        <v>26808.292</v>
      </c>
      <c r="H38" s="12">
        <f t="shared" si="5"/>
        <v>173</v>
      </c>
      <c r="I38" s="52" t="s">
        <v>105</v>
      </c>
      <c r="J38" s="53" t="s">
        <v>106</v>
      </c>
      <c r="K38" s="52">
        <v>173</v>
      </c>
      <c r="L38" s="52" t="s">
        <v>107</v>
      </c>
      <c r="M38" s="53" t="s">
        <v>87</v>
      </c>
      <c r="N38" s="53"/>
      <c r="O38" s="54" t="s">
        <v>88</v>
      </c>
      <c r="P38" s="54" t="s">
        <v>93</v>
      </c>
    </row>
    <row r="39" spans="1:16" ht="12.75" customHeight="1" thickBot="1" x14ac:dyDescent="0.25">
      <c r="A39" s="12" t="str">
        <f t="shared" si="0"/>
        <v> AN 250.13 </v>
      </c>
      <c r="B39" s="21" t="str">
        <f t="shared" si="1"/>
        <v>I</v>
      </c>
      <c r="C39" s="12">
        <f t="shared" si="2"/>
        <v>27065.505000000001</v>
      </c>
      <c r="D39" s="18" t="str">
        <f t="shared" si="3"/>
        <v>vis</v>
      </c>
      <c r="E39" s="51">
        <f>VLOOKUP(C39,Active!C$21:E$969,3,FALSE)</f>
        <v>524.01095784516269</v>
      </c>
      <c r="F39" s="21" t="s">
        <v>80</v>
      </c>
      <c r="G39" s="18" t="str">
        <f t="shared" si="4"/>
        <v>27065.505</v>
      </c>
      <c r="H39" s="12">
        <f t="shared" si="5"/>
        <v>524</v>
      </c>
      <c r="I39" s="52" t="s">
        <v>108</v>
      </c>
      <c r="J39" s="53" t="s">
        <v>109</v>
      </c>
      <c r="K39" s="52">
        <v>524</v>
      </c>
      <c r="L39" s="52" t="s">
        <v>110</v>
      </c>
      <c r="M39" s="53" t="s">
        <v>87</v>
      </c>
      <c r="N39" s="53"/>
      <c r="O39" s="54" t="s">
        <v>88</v>
      </c>
      <c r="P39" s="54" t="s">
        <v>93</v>
      </c>
    </row>
    <row r="40" spans="1:16" ht="12.75" customHeight="1" thickBot="1" x14ac:dyDescent="0.25">
      <c r="A40" s="12" t="str">
        <f t="shared" si="0"/>
        <v> AN 250.13 </v>
      </c>
      <c r="B40" s="21" t="str">
        <f t="shared" si="1"/>
        <v>I</v>
      </c>
      <c r="C40" s="12">
        <f t="shared" si="2"/>
        <v>27068.418000000001</v>
      </c>
      <c r="D40" s="18" t="str">
        <f t="shared" si="3"/>
        <v>vis</v>
      </c>
      <c r="E40" s="51">
        <f>VLOOKUP(C40,Active!C$21:E$969,3,FALSE)</f>
        <v>527.98667064829613</v>
      </c>
      <c r="F40" s="21" t="s">
        <v>80</v>
      </c>
      <c r="G40" s="18" t="str">
        <f t="shared" si="4"/>
        <v>27068.418</v>
      </c>
      <c r="H40" s="12">
        <f t="shared" si="5"/>
        <v>528</v>
      </c>
      <c r="I40" s="52" t="s">
        <v>111</v>
      </c>
      <c r="J40" s="53" t="s">
        <v>112</v>
      </c>
      <c r="K40" s="52">
        <v>528</v>
      </c>
      <c r="L40" s="52" t="s">
        <v>113</v>
      </c>
      <c r="M40" s="53" t="s">
        <v>87</v>
      </c>
      <c r="N40" s="53"/>
      <c r="O40" s="54" t="s">
        <v>88</v>
      </c>
      <c r="P40" s="54" t="s">
        <v>93</v>
      </c>
    </row>
    <row r="41" spans="1:16" ht="12.75" customHeight="1" thickBot="1" x14ac:dyDescent="0.25">
      <c r="A41" s="12" t="str">
        <f t="shared" si="0"/>
        <v> AN 250.13 </v>
      </c>
      <c r="B41" s="21" t="str">
        <f t="shared" si="1"/>
        <v>I</v>
      </c>
      <c r="C41" s="12">
        <f t="shared" si="2"/>
        <v>27101.399000000001</v>
      </c>
      <c r="D41" s="18" t="str">
        <f t="shared" si="3"/>
        <v>vis</v>
      </c>
      <c r="E41" s="51">
        <f>VLOOKUP(C41,Active!C$21:E$969,3,FALSE)</f>
        <v>572.99971011280707</v>
      </c>
      <c r="F41" s="21" t="s">
        <v>80</v>
      </c>
      <c r="G41" s="18" t="str">
        <f t="shared" si="4"/>
        <v>27101.399</v>
      </c>
      <c r="H41" s="12">
        <f t="shared" si="5"/>
        <v>573</v>
      </c>
      <c r="I41" s="52" t="s">
        <v>114</v>
      </c>
      <c r="J41" s="53" t="s">
        <v>115</v>
      </c>
      <c r="K41" s="52">
        <v>573</v>
      </c>
      <c r="L41" s="52" t="s">
        <v>116</v>
      </c>
      <c r="M41" s="53" t="s">
        <v>87</v>
      </c>
      <c r="N41" s="53"/>
      <c r="O41" s="54" t="s">
        <v>88</v>
      </c>
      <c r="P41" s="54" t="s">
        <v>93</v>
      </c>
    </row>
    <row r="42" spans="1:16" ht="12.75" customHeight="1" thickBot="1" x14ac:dyDescent="0.25">
      <c r="A42" s="12" t="str">
        <f t="shared" si="0"/>
        <v> AN 250.13 </v>
      </c>
      <c r="B42" s="21" t="str">
        <f t="shared" si="1"/>
        <v>I</v>
      </c>
      <c r="C42" s="12">
        <f t="shared" si="2"/>
        <v>27129.257000000001</v>
      </c>
      <c r="D42" s="18" t="str">
        <f t="shared" si="3"/>
        <v>vis</v>
      </c>
      <c r="E42" s="51">
        <f>VLOOKUP(C42,Active!C$21:E$969,3,FALSE)</f>
        <v>611.02079053493981</v>
      </c>
      <c r="F42" s="21" t="s">
        <v>80</v>
      </c>
      <c r="G42" s="18" t="str">
        <f t="shared" si="4"/>
        <v>27129.257</v>
      </c>
      <c r="H42" s="12">
        <f t="shared" si="5"/>
        <v>611</v>
      </c>
      <c r="I42" s="52" t="s">
        <v>117</v>
      </c>
      <c r="J42" s="53" t="s">
        <v>118</v>
      </c>
      <c r="K42" s="52">
        <v>611</v>
      </c>
      <c r="L42" s="52" t="s">
        <v>119</v>
      </c>
      <c r="M42" s="53" t="s">
        <v>87</v>
      </c>
      <c r="N42" s="53"/>
      <c r="O42" s="54" t="s">
        <v>88</v>
      </c>
      <c r="P42" s="54" t="s">
        <v>93</v>
      </c>
    </row>
    <row r="43" spans="1:16" ht="12.75" customHeight="1" thickBot="1" x14ac:dyDescent="0.25">
      <c r="A43" s="12" t="str">
        <f t="shared" ref="A43:A74" si="6">P43</f>
        <v> AN 250.13 </v>
      </c>
      <c r="B43" s="21" t="str">
        <f t="shared" ref="B43:B74" si="7">IF(H43=INT(H43),"I","II")</f>
        <v>I</v>
      </c>
      <c r="C43" s="12">
        <f t="shared" ref="C43:C74" si="8">1*G43</f>
        <v>27145.344000000001</v>
      </c>
      <c r="D43" s="18" t="str">
        <f t="shared" ref="D43:D74" si="9">VLOOKUP(F43,I$1:J$5,2,FALSE)</f>
        <v>vis</v>
      </c>
      <c r="E43" s="51">
        <f>VLOOKUP(C43,Active!C$21:E$969,3,FALSE)</f>
        <v>632.97660648550436</v>
      </c>
      <c r="F43" s="21" t="s">
        <v>80</v>
      </c>
      <c r="G43" s="18" t="str">
        <f t="shared" ref="G43:G74" si="10">MID(I43,3,LEN(I43)-3)</f>
        <v>27145.344</v>
      </c>
      <c r="H43" s="12">
        <f t="shared" ref="H43:H74" si="11">1*K43</f>
        <v>633</v>
      </c>
      <c r="I43" s="52" t="s">
        <v>120</v>
      </c>
      <c r="J43" s="53" t="s">
        <v>121</v>
      </c>
      <c r="K43" s="52">
        <v>633</v>
      </c>
      <c r="L43" s="52" t="s">
        <v>122</v>
      </c>
      <c r="M43" s="53" t="s">
        <v>87</v>
      </c>
      <c r="N43" s="53"/>
      <c r="O43" s="54" t="s">
        <v>88</v>
      </c>
      <c r="P43" s="54" t="s">
        <v>93</v>
      </c>
    </row>
    <row r="44" spans="1:16" ht="12.75" customHeight="1" thickBot="1" x14ac:dyDescent="0.25">
      <c r="A44" s="12" t="str">
        <f t="shared" si="6"/>
        <v> AN 250.13 </v>
      </c>
      <c r="B44" s="21" t="str">
        <f t="shared" si="7"/>
        <v>I</v>
      </c>
      <c r="C44" s="12">
        <f t="shared" si="8"/>
        <v>27148.285</v>
      </c>
      <c r="D44" s="18" t="str">
        <f t="shared" si="9"/>
        <v>vis</v>
      </c>
      <c r="E44" s="51">
        <f>VLOOKUP(C44,Active!C$21:E$969,3,FALSE)</f>
        <v>636.99053417311472</v>
      </c>
      <c r="F44" s="21" t="s">
        <v>80</v>
      </c>
      <c r="G44" s="18" t="str">
        <f t="shared" si="10"/>
        <v>27148.285</v>
      </c>
      <c r="H44" s="12">
        <f t="shared" si="11"/>
        <v>637</v>
      </c>
      <c r="I44" s="52" t="s">
        <v>123</v>
      </c>
      <c r="J44" s="53" t="s">
        <v>124</v>
      </c>
      <c r="K44" s="52">
        <v>637</v>
      </c>
      <c r="L44" s="52" t="s">
        <v>125</v>
      </c>
      <c r="M44" s="53" t="s">
        <v>87</v>
      </c>
      <c r="N44" s="53"/>
      <c r="O44" s="54" t="s">
        <v>88</v>
      </c>
      <c r="P44" s="54" t="s">
        <v>93</v>
      </c>
    </row>
    <row r="45" spans="1:16" ht="12.75" customHeight="1" thickBot="1" x14ac:dyDescent="0.25">
      <c r="A45" s="12" t="str">
        <f t="shared" si="6"/>
        <v> AN 250.13 </v>
      </c>
      <c r="B45" s="21" t="str">
        <f t="shared" si="7"/>
        <v>I</v>
      </c>
      <c r="C45" s="12">
        <f t="shared" si="8"/>
        <v>27159.289000000001</v>
      </c>
      <c r="D45" s="18" t="str">
        <f t="shared" si="9"/>
        <v>vis</v>
      </c>
      <c r="E45" s="51">
        <f>VLOOKUP(C45,Active!C$21:E$969,3,FALSE)</f>
        <v>652.00898377341548</v>
      </c>
      <c r="F45" s="21" t="s">
        <v>80</v>
      </c>
      <c r="G45" s="18" t="str">
        <f t="shared" si="10"/>
        <v>27159.289</v>
      </c>
      <c r="H45" s="12">
        <f t="shared" si="11"/>
        <v>652</v>
      </c>
      <c r="I45" s="52" t="s">
        <v>126</v>
      </c>
      <c r="J45" s="53" t="s">
        <v>127</v>
      </c>
      <c r="K45" s="52">
        <v>652</v>
      </c>
      <c r="L45" s="52" t="s">
        <v>128</v>
      </c>
      <c r="M45" s="53" t="s">
        <v>87</v>
      </c>
      <c r="N45" s="53"/>
      <c r="O45" s="54" t="s">
        <v>88</v>
      </c>
      <c r="P45" s="54" t="s">
        <v>93</v>
      </c>
    </row>
    <row r="46" spans="1:16" ht="12.75" customHeight="1" thickBot="1" x14ac:dyDescent="0.25">
      <c r="A46" s="12" t="str">
        <f t="shared" si="6"/>
        <v> AN 260.292 </v>
      </c>
      <c r="B46" s="21" t="str">
        <f t="shared" si="7"/>
        <v>I</v>
      </c>
      <c r="C46" s="12">
        <f t="shared" si="8"/>
        <v>28159.418000000001</v>
      </c>
      <c r="D46" s="18" t="str">
        <f t="shared" si="9"/>
        <v>vis</v>
      </c>
      <c r="E46" s="51">
        <f>VLOOKUP(C46,Active!C$21:E$969,3,FALSE)</f>
        <v>2017.0023480316902</v>
      </c>
      <c r="F46" s="21" t="s">
        <v>80</v>
      </c>
      <c r="G46" s="18" t="str">
        <f t="shared" si="10"/>
        <v>28159.418</v>
      </c>
      <c r="H46" s="12">
        <f t="shared" si="11"/>
        <v>2017</v>
      </c>
      <c r="I46" s="52" t="s">
        <v>129</v>
      </c>
      <c r="J46" s="53" t="s">
        <v>130</v>
      </c>
      <c r="K46" s="52">
        <v>2017</v>
      </c>
      <c r="L46" s="52" t="s">
        <v>92</v>
      </c>
      <c r="M46" s="53" t="s">
        <v>87</v>
      </c>
      <c r="N46" s="53"/>
      <c r="O46" s="54" t="s">
        <v>88</v>
      </c>
      <c r="P46" s="54" t="s">
        <v>131</v>
      </c>
    </row>
    <row r="47" spans="1:16" ht="12.75" customHeight="1" thickBot="1" x14ac:dyDescent="0.25">
      <c r="A47" s="12" t="str">
        <f t="shared" si="6"/>
        <v> AN 260.292 </v>
      </c>
      <c r="B47" s="21" t="str">
        <f t="shared" si="7"/>
        <v>I</v>
      </c>
      <c r="C47" s="12">
        <f t="shared" si="8"/>
        <v>28184.327000000001</v>
      </c>
      <c r="D47" s="18" t="str">
        <f t="shared" si="9"/>
        <v>vis</v>
      </c>
      <c r="E47" s="51">
        <f>VLOOKUP(C47,Active!C$21:E$969,3,FALSE)</f>
        <v>2050.9985822277877</v>
      </c>
      <c r="F47" s="21" t="s">
        <v>80</v>
      </c>
      <c r="G47" s="18" t="str">
        <f t="shared" si="10"/>
        <v>28184.327</v>
      </c>
      <c r="H47" s="12">
        <f t="shared" si="11"/>
        <v>2051</v>
      </c>
      <c r="I47" s="52" t="s">
        <v>132</v>
      </c>
      <c r="J47" s="53" t="s">
        <v>133</v>
      </c>
      <c r="K47" s="52">
        <v>2051</v>
      </c>
      <c r="L47" s="52" t="s">
        <v>134</v>
      </c>
      <c r="M47" s="53" t="s">
        <v>87</v>
      </c>
      <c r="N47" s="53"/>
      <c r="O47" s="54" t="s">
        <v>88</v>
      </c>
      <c r="P47" s="54" t="s">
        <v>131</v>
      </c>
    </row>
    <row r="48" spans="1:16" ht="12.75" customHeight="1" thickBot="1" x14ac:dyDescent="0.25">
      <c r="A48" s="12" t="str">
        <f t="shared" si="6"/>
        <v> AN 260.292 </v>
      </c>
      <c r="B48" s="21" t="str">
        <f t="shared" si="7"/>
        <v>I</v>
      </c>
      <c r="C48" s="12">
        <f t="shared" si="8"/>
        <v>28211.433000000001</v>
      </c>
      <c r="D48" s="18" t="str">
        <f t="shared" si="9"/>
        <v>vis</v>
      </c>
      <c r="E48" s="51">
        <f>VLOOKUP(C48,Active!C$21:E$969,3,FALSE)</f>
        <v>2087.9933200381947</v>
      </c>
      <c r="F48" s="21" t="s">
        <v>80</v>
      </c>
      <c r="G48" s="18" t="str">
        <f t="shared" si="10"/>
        <v>28211.433</v>
      </c>
      <c r="H48" s="12">
        <f t="shared" si="11"/>
        <v>2088</v>
      </c>
      <c r="I48" s="52" t="s">
        <v>135</v>
      </c>
      <c r="J48" s="53" t="s">
        <v>136</v>
      </c>
      <c r="K48" s="52">
        <v>2088</v>
      </c>
      <c r="L48" s="52" t="s">
        <v>137</v>
      </c>
      <c r="M48" s="53" t="s">
        <v>87</v>
      </c>
      <c r="N48" s="53"/>
      <c r="O48" s="54" t="s">
        <v>88</v>
      </c>
      <c r="P48" s="54" t="s">
        <v>131</v>
      </c>
    </row>
    <row r="49" spans="1:16" ht="12.75" customHeight="1" thickBot="1" x14ac:dyDescent="0.25">
      <c r="A49" s="12" t="str">
        <f t="shared" si="6"/>
        <v> AN 260.292 </v>
      </c>
      <c r="B49" s="21" t="str">
        <f t="shared" si="7"/>
        <v>I</v>
      </c>
      <c r="C49" s="12">
        <f t="shared" si="8"/>
        <v>28214.374</v>
      </c>
      <c r="D49" s="18" t="str">
        <f t="shared" si="9"/>
        <v>vis</v>
      </c>
      <c r="E49" s="51">
        <f>VLOOKUP(C49,Active!C$21:E$969,3,FALSE)</f>
        <v>2092.007247725805</v>
      </c>
      <c r="F49" s="21" t="s">
        <v>80</v>
      </c>
      <c r="G49" s="18" t="str">
        <f t="shared" si="10"/>
        <v>28214.374</v>
      </c>
      <c r="H49" s="12">
        <f t="shared" si="11"/>
        <v>2092</v>
      </c>
      <c r="I49" s="52" t="s">
        <v>138</v>
      </c>
      <c r="J49" s="53" t="s">
        <v>139</v>
      </c>
      <c r="K49" s="52">
        <v>2092</v>
      </c>
      <c r="L49" s="52" t="s">
        <v>140</v>
      </c>
      <c r="M49" s="53" t="s">
        <v>87</v>
      </c>
      <c r="N49" s="53"/>
      <c r="O49" s="54" t="s">
        <v>88</v>
      </c>
      <c r="P49" s="54" t="s">
        <v>131</v>
      </c>
    </row>
    <row r="50" spans="1:16" ht="12.75" customHeight="1" thickBot="1" x14ac:dyDescent="0.25">
      <c r="A50" s="12" t="str">
        <f t="shared" si="6"/>
        <v> AN 260.292 </v>
      </c>
      <c r="B50" s="21" t="str">
        <f t="shared" si="7"/>
        <v>I</v>
      </c>
      <c r="C50" s="12">
        <f t="shared" si="8"/>
        <v>28247.34</v>
      </c>
      <c r="D50" s="18" t="str">
        <f t="shared" si="9"/>
        <v>vis</v>
      </c>
      <c r="E50" s="51">
        <f>VLOOKUP(C50,Active!C$21:E$969,3,FALSE)</f>
        <v>2136.9998149307744</v>
      </c>
      <c r="F50" s="21" t="s">
        <v>80</v>
      </c>
      <c r="G50" s="18" t="str">
        <f t="shared" si="10"/>
        <v>28247.340</v>
      </c>
      <c r="H50" s="12">
        <f t="shared" si="11"/>
        <v>2137</v>
      </c>
      <c r="I50" s="52" t="s">
        <v>141</v>
      </c>
      <c r="J50" s="53" t="s">
        <v>142</v>
      </c>
      <c r="K50" s="52">
        <v>2137</v>
      </c>
      <c r="L50" s="52" t="s">
        <v>116</v>
      </c>
      <c r="M50" s="53" t="s">
        <v>87</v>
      </c>
      <c r="N50" s="53"/>
      <c r="O50" s="54" t="s">
        <v>88</v>
      </c>
      <c r="P50" s="54" t="s">
        <v>131</v>
      </c>
    </row>
    <row r="51" spans="1:16" ht="12.75" customHeight="1" thickBot="1" x14ac:dyDescent="0.25">
      <c r="A51" s="12" t="str">
        <f t="shared" si="6"/>
        <v> AN 260.292 </v>
      </c>
      <c r="B51" s="21" t="str">
        <f t="shared" si="7"/>
        <v>I</v>
      </c>
      <c r="C51" s="12">
        <f t="shared" si="8"/>
        <v>28250.27</v>
      </c>
      <c r="D51" s="18" t="str">
        <f t="shared" si="9"/>
        <v>vis</v>
      </c>
      <c r="E51" s="51">
        <f>VLOOKUP(C51,Active!C$21:E$969,3,FALSE)</f>
        <v>2140.9987296280556</v>
      </c>
      <c r="F51" s="21" t="s">
        <v>80</v>
      </c>
      <c r="G51" s="18" t="str">
        <f t="shared" si="10"/>
        <v>28250.270</v>
      </c>
      <c r="H51" s="12">
        <f t="shared" si="11"/>
        <v>2141</v>
      </c>
      <c r="I51" s="52" t="s">
        <v>143</v>
      </c>
      <c r="J51" s="53" t="s">
        <v>144</v>
      </c>
      <c r="K51" s="52">
        <v>2141</v>
      </c>
      <c r="L51" s="52" t="s">
        <v>134</v>
      </c>
      <c r="M51" s="53" t="s">
        <v>87</v>
      </c>
      <c r="N51" s="53"/>
      <c r="O51" s="54" t="s">
        <v>88</v>
      </c>
      <c r="P51" s="54" t="s">
        <v>131</v>
      </c>
    </row>
    <row r="52" spans="1:16" ht="12.75" customHeight="1" thickBot="1" x14ac:dyDescent="0.25">
      <c r="A52" s="12" t="str">
        <f t="shared" si="6"/>
        <v> AN 260.292 </v>
      </c>
      <c r="B52" s="21" t="str">
        <f t="shared" si="7"/>
        <v>I</v>
      </c>
      <c r="C52" s="12">
        <f t="shared" si="8"/>
        <v>28280.306</v>
      </c>
      <c r="D52" s="18" t="str">
        <f t="shared" si="9"/>
        <v>vis</v>
      </c>
      <c r="E52" s="51">
        <f>VLOOKUP(C52,Active!C$21:E$969,3,FALSE)</f>
        <v>2181.9923821357438</v>
      </c>
      <c r="F52" s="21" t="s">
        <v>80</v>
      </c>
      <c r="G52" s="18" t="str">
        <f t="shared" si="10"/>
        <v>28280.306</v>
      </c>
      <c r="H52" s="12">
        <f t="shared" si="11"/>
        <v>2182</v>
      </c>
      <c r="I52" s="52" t="s">
        <v>145</v>
      </c>
      <c r="J52" s="53" t="s">
        <v>146</v>
      </c>
      <c r="K52" s="52">
        <v>2182</v>
      </c>
      <c r="L52" s="52" t="s">
        <v>147</v>
      </c>
      <c r="M52" s="53" t="s">
        <v>87</v>
      </c>
      <c r="N52" s="53"/>
      <c r="O52" s="54" t="s">
        <v>88</v>
      </c>
      <c r="P52" s="54" t="s">
        <v>131</v>
      </c>
    </row>
    <row r="53" spans="1:16" ht="12.75" customHeight="1" thickBot="1" x14ac:dyDescent="0.25">
      <c r="A53" s="12" t="str">
        <f t="shared" si="6"/>
        <v> AN 267.325 </v>
      </c>
      <c r="B53" s="21" t="str">
        <f t="shared" si="7"/>
        <v>I</v>
      </c>
      <c r="C53" s="12">
        <f t="shared" si="8"/>
        <v>28498.651999999998</v>
      </c>
      <c r="D53" s="18" t="str">
        <f t="shared" si="9"/>
        <v>vis</v>
      </c>
      <c r="E53" s="51">
        <f>VLOOKUP(C53,Active!C$21:E$969,3,FALSE)</f>
        <v>2479.9947809386322</v>
      </c>
      <c r="F53" s="21" t="s">
        <v>80</v>
      </c>
      <c r="G53" s="18" t="str">
        <f t="shared" si="10"/>
        <v>28498.652</v>
      </c>
      <c r="H53" s="12">
        <f t="shared" si="11"/>
        <v>2480</v>
      </c>
      <c r="I53" s="52" t="s">
        <v>148</v>
      </c>
      <c r="J53" s="53" t="s">
        <v>149</v>
      </c>
      <c r="K53" s="52">
        <v>2480</v>
      </c>
      <c r="L53" s="52" t="s">
        <v>150</v>
      </c>
      <c r="M53" s="53" t="s">
        <v>87</v>
      </c>
      <c r="N53" s="53"/>
      <c r="O53" s="54" t="s">
        <v>88</v>
      </c>
      <c r="P53" s="54" t="s">
        <v>151</v>
      </c>
    </row>
    <row r="54" spans="1:16" ht="12.75" customHeight="1" thickBot="1" x14ac:dyDescent="0.25">
      <c r="A54" s="12" t="str">
        <f t="shared" si="6"/>
        <v> AN 267.325 </v>
      </c>
      <c r="B54" s="21" t="str">
        <f t="shared" si="7"/>
        <v>I</v>
      </c>
      <c r="C54" s="12">
        <f t="shared" si="8"/>
        <v>28521.38</v>
      </c>
      <c r="D54" s="18" t="str">
        <f t="shared" si="9"/>
        <v>vis</v>
      </c>
      <c r="E54" s="51">
        <f>VLOOKUP(C54,Active!C$21:E$969,3,FALSE)</f>
        <v>2511.0143485972699</v>
      </c>
      <c r="F54" s="21" t="s">
        <v>80</v>
      </c>
      <c r="G54" s="18" t="str">
        <f t="shared" si="10"/>
        <v>28521.380</v>
      </c>
      <c r="H54" s="12">
        <f t="shared" si="11"/>
        <v>2511</v>
      </c>
      <c r="I54" s="52" t="s">
        <v>152</v>
      </c>
      <c r="J54" s="53" t="s">
        <v>153</v>
      </c>
      <c r="K54" s="52">
        <v>2511</v>
      </c>
      <c r="L54" s="52" t="s">
        <v>154</v>
      </c>
      <c r="M54" s="53" t="s">
        <v>87</v>
      </c>
      <c r="N54" s="53"/>
      <c r="O54" s="54" t="s">
        <v>88</v>
      </c>
      <c r="P54" s="54" t="s">
        <v>151</v>
      </c>
    </row>
    <row r="55" spans="1:16" ht="12.75" customHeight="1" thickBot="1" x14ac:dyDescent="0.25">
      <c r="A55" s="12" t="str">
        <f t="shared" si="6"/>
        <v> AN 267.325 </v>
      </c>
      <c r="B55" s="21" t="str">
        <f t="shared" si="7"/>
        <v>I</v>
      </c>
      <c r="C55" s="12">
        <f t="shared" si="8"/>
        <v>28543.365000000002</v>
      </c>
      <c r="D55" s="18" t="str">
        <f t="shared" si="9"/>
        <v>vis</v>
      </c>
      <c r="E55" s="51">
        <f>VLOOKUP(C55,Active!C$21:E$969,3,FALSE)</f>
        <v>2541.0198569999047</v>
      </c>
      <c r="F55" s="21" t="s">
        <v>80</v>
      </c>
      <c r="G55" s="18" t="str">
        <f t="shared" si="10"/>
        <v>28543.365</v>
      </c>
      <c r="H55" s="12">
        <f t="shared" si="11"/>
        <v>2541</v>
      </c>
      <c r="I55" s="52" t="s">
        <v>155</v>
      </c>
      <c r="J55" s="53" t="s">
        <v>156</v>
      </c>
      <c r="K55" s="52">
        <v>2541</v>
      </c>
      <c r="L55" s="52" t="s">
        <v>119</v>
      </c>
      <c r="M55" s="53" t="s">
        <v>87</v>
      </c>
      <c r="N55" s="53"/>
      <c r="O55" s="54" t="s">
        <v>88</v>
      </c>
      <c r="P55" s="54" t="s">
        <v>151</v>
      </c>
    </row>
    <row r="56" spans="1:16" ht="12.75" customHeight="1" thickBot="1" x14ac:dyDescent="0.25">
      <c r="A56" s="12" t="str">
        <f t="shared" si="6"/>
        <v> AN 267.325 </v>
      </c>
      <c r="B56" s="21" t="str">
        <f t="shared" si="7"/>
        <v>I</v>
      </c>
      <c r="C56" s="12">
        <f t="shared" si="8"/>
        <v>28546.302</v>
      </c>
      <c r="D56" s="18" t="str">
        <f t="shared" si="9"/>
        <v>vis</v>
      </c>
      <c r="E56" s="51">
        <f>VLOOKUP(C56,Active!C$21:E$969,3,FALSE)</f>
        <v>2545.0283254183028</v>
      </c>
      <c r="F56" s="21" t="s">
        <v>80</v>
      </c>
      <c r="G56" s="18" t="str">
        <f t="shared" si="10"/>
        <v>28546.302</v>
      </c>
      <c r="H56" s="12">
        <f t="shared" si="11"/>
        <v>2545</v>
      </c>
      <c r="I56" s="52" t="s">
        <v>157</v>
      </c>
      <c r="J56" s="53" t="s">
        <v>158</v>
      </c>
      <c r="K56" s="52">
        <v>2545</v>
      </c>
      <c r="L56" s="52" t="s">
        <v>159</v>
      </c>
      <c r="M56" s="53" t="s">
        <v>87</v>
      </c>
      <c r="N56" s="53"/>
      <c r="O56" s="54" t="s">
        <v>88</v>
      </c>
      <c r="P56" s="54" t="s">
        <v>151</v>
      </c>
    </row>
    <row r="57" spans="1:16" ht="12.75" customHeight="1" thickBot="1" x14ac:dyDescent="0.25">
      <c r="A57" s="12" t="str">
        <f t="shared" si="6"/>
        <v> AN 267.325 </v>
      </c>
      <c r="B57" s="21" t="str">
        <f t="shared" si="7"/>
        <v>I</v>
      </c>
      <c r="C57" s="12">
        <f t="shared" si="8"/>
        <v>28551.406999999999</v>
      </c>
      <c r="D57" s="18" t="str">
        <f t="shared" si="9"/>
        <v>vis</v>
      </c>
      <c r="E57" s="51">
        <f>VLOOKUP(C57,Active!C$21:E$969,3,FALSE)</f>
        <v>2551.9957177492302</v>
      </c>
      <c r="F57" s="21" t="s">
        <v>80</v>
      </c>
      <c r="G57" s="18" t="str">
        <f t="shared" si="10"/>
        <v>28551.407</v>
      </c>
      <c r="H57" s="12">
        <f t="shared" si="11"/>
        <v>2552</v>
      </c>
      <c r="I57" s="52" t="s">
        <v>160</v>
      </c>
      <c r="J57" s="53" t="s">
        <v>161</v>
      </c>
      <c r="K57" s="52">
        <v>2552</v>
      </c>
      <c r="L57" s="52" t="s">
        <v>82</v>
      </c>
      <c r="M57" s="53" t="s">
        <v>87</v>
      </c>
      <c r="N57" s="53"/>
      <c r="O57" s="54" t="s">
        <v>88</v>
      </c>
      <c r="P57" s="54" t="s">
        <v>151</v>
      </c>
    </row>
    <row r="58" spans="1:16" ht="12.75" customHeight="1" thickBot="1" x14ac:dyDescent="0.25">
      <c r="A58" s="12" t="str">
        <f t="shared" si="6"/>
        <v> AN 267.325 </v>
      </c>
      <c r="B58" s="21" t="str">
        <f t="shared" si="7"/>
        <v>I</v>
      </c>
      <c r="C58" s="12">
        <f t="shared" si="8"/>
        <v>28573.391</v>
      </c>
      <c r="D58" s="18" t="str">
        <f t="shared" si="9"/>
        <v>vis</v>
      </c>
      <c r="E58" s="51">
        <f>VLOOKUP(C58,Active!C$21:E$969,3,FALSE)</f>
        <v>2581.999861334562</v>
      </c>
      <c r="F58" s="21" t="s">
        <v>80</v>
      </c>
      <c r="G58" s="18" t="str">
        <f t="shared" si="10"/>
        <v>28573.391</v>
      </c>
      <c r="H58" s="12">
        <f t="shared" si="11"/>
        <v>2582</v>
      </c>
      <c r="I58" s="52" t="s">
        <v>162</v>
      </c>
      <c r="J58" s="53" t="s">
        <v>163</v>
      </c>
      <c r="K58" s="52">
        <v>2582</v>
      </c>
      <c r="L58" s="52" t="s">
        <v>116</v>
      </c>
      <c r="M58" s="53" t="s">
        <v>87</v>
      </c>
      <c r="N58" s="53"/>
      <c r="O58" s="54" t="s">
        <v>88</v>
      </c>
      <c r="P58" s="54" t="s">
        <v>151</v>
      </c>
    </row>
    <row r="59" spans="1:16" ht="12.75" customHeight="1" thickBot="1" x14ac:dyDescent="0.25">
      <c r="A59" s="12" t="str">
        <f t="shared" si="6"/>
        <v> AN 267.325 </v>
      </c>
      <c r="B59" s="21" t="str">
        <f t="shared" si="7"/>
        <v>I</v>
      </c>
      <c r="C59" s="12">
        <f t="shared" si="8"/>
        <v>28579.257000000001</v>
      </c>
      <c r="D59" s="18" t="str">
        <f t="shared" si="9"/>
        <v>vis</v>
      </c>
      <c r="E59" s="51">
        <f>VLOOKUP(C59,Active!C$21:E$969,3,FALSE)</f>
        <v>2590.0058796329431</v>
      </c>
      <c r="F59" s="21" t="s">
        <v>80</v>
      </c>
      <c r="G59" s="18" t="str">
        <f t="shared" si="10"/>
        <v>28579.257</v>
      </c>
      <c r="H59" s="12">
        <f t="shared" si="11"/>
        <v>2590</v>
      </c>
      <c r="I59" s="52" t="s">
        <v>164</v>
      </c>
      <c r="J59" s="53" t="s">
        <v>165</v>
      </c>
      <c r="K59" s="52">
        <v>2590</v>
      </c>
      <c r="L59" s="52" t="s">
        <v>166</v>
      </c>
      <c r="M59" s="53" t="s">
        <v>87</v>
      </c>
      <c r="N59" s="53"/>
      <c r="O59" s="54" t="s">
        <v>88</v>
      </c>
      <c r="P59" s="54" t="s">
        <v>151</v>
      </c>
    </row>
    <row r="60" spans="1:16" ht="12.75" customHeight="1" thickBot="1" x14ac:dyDescent="0.25">
      <c r="A60" s="12" t="str">
        <f t="shared" si="6"/>
        <v> AN 267.325 </v>
      </c>
      <c r="B60" s="21" t="str">
        <f t="shared" si="7"/>
        <v>I</v>
      </c>
      <c r="C60" s="12">
        <f t="shared" si="8"/>
        <v>28606.359</v>
      </c>
      <c r="D60" s="18" t="str">
        <f t="shared" si="9"/>
        <v>vis</v>
      </c>
      <c r="E60" s="51">
        <f>VLOOKUP(C60,Active!C$21:E$969,3,FALSE)</f>
        <v>2626.9951581741375</v>
      </c>
      <c r="F60" s="21" t="s">
        <v>80</v>
      </c>
      <c r="G60" s="18" t="str">
        <f t="shared" si="10"/>
        <v>28606.359</v>
      </c>
      <c r="H60" s="12">
        <f t="shared" si="11"/>
        <v>2627</v>
      </c>
      <c r="I60" s="52" t="s">
        <v>167</v>
      </c>
      <c r="J60" s="53" t="s">
        <v>168</v>
      </c>
      <c r="K60" s="52">
        <v>2627</v>
      </c>
      <c r="L60" s="52" t="s">
        <v>150</v>
      </c>
      <c r="M60" s="53" t="s">
        <v>87</v>
      </c>
      <c r="N60" s="53"/>
      <c r="O60" s="54" t="s">
        <v>88</v>
      </c>
      <c r="P60" s="54" t="s">
        <v>151</v>
      </c>
    </row>
    <row r="61" spans="1:16" ht="12.75" customHeight="1" thickBot="1" x14ac:dyDescent="0.25">
      <c r="A61" s="12" t="str">
        <f t="shared" si="6"/>
        <v> AN 267.325 </v>
      </c>
      <c r="B61" s="21" t="str">
        <f t="shared" si="7"/>
        <v>I</v>
      </c>
      <c r="C61" s="12">
        <f t="shared" si="8"/>
        <v>28609.298999999999</v>
      </c>
      <c r="D61" s="18" t="str">
        <f t="shared" si="9"/>
        <v>vis</v>
      </c>
      <c r="E61" s="51">
        <f>VLOOKUP(C61,Active!C$21:E$969,3,FALSE)</f>
        <v>2631.0077210444447</v>
      </c>
      <c r="F61" s="21" t="s">
        <v>80</v>
      </c>
      <c r="G61" s="18" t="str">
        <f t="shared" si="10"/>
        <v>28609.299</v>
      </c>
      <c r="H61" s="12">
        <f t="shared" si="11"/>
        <v>2631</v>
      </c>
      <c r="I61" s="52" t="s">
        <v>169</v>
      </c>
      <c r="J61" s="53" t="s">
        <v>170</v>
      </c>
      <c r="K61" s="52">
        <v>2631</v>
      </c>
      <c r="L61" s="52" t="s">
        <v>171</v>
      </c>
      <c r="M61" s="53" t="s">
        <v>87</v>
      </c>
      <c r="N61" s="53"/>
      <c r="O61" s="54" t="s">
        <v>88</v>
      </c>
      <c r="P61" s="54" t="s">
        <v>151</v>
      </c>
    </row>
    <row r="62" spans="1:16" ht="12.75" customHeight="1" thickBot="1" x14ac:dyDescent="0.25">
      <c r="A62" s="12" t="str">
        <f t="shared" si="6"/>
        <v> AN 267.325 </v>
      </c>
      <c r="B62" s="21" t="str">
        <f t="shared" si="7"/>
        <v>I</v>
      </c>
      <c r="C62" s="12">
        <f t="shared" si="8"/>
        <v>28838.628000000001</v>
      </c>
      <c r="D62" s="18" t="str">
        <f t="shared" si="9"/>
        <v>vis</v>
      </c>
      <c r="E62" s="51">
        <f>VLOOKUP(C62,Active!C$21:E$969,3,FALSE)</f>
        <v>2943.9999082842787</v>
      </c>
      <c r="F62" s="21" t="s">
        <v>80</v>
      </c>
      <c r="G62" s="18" t="str">
        <f t="shared" si="10"/>
        <v>28838.628</v>
      </c>
      <c r="H62" s="12">
        <f t="shared" si="11"/>
        <v>2944</v>
      </c>
      <c r="I62" s="52" t="s">
        <v>172</v>
      </c>
      <c r="J62" s="53" t="s">
        <v>173</v>
      </c>
      <c r="K62" s="52">
        <v>2944</v>
      </c>
      <c r="L62" s="52" t="s">
        <v>116</v>
      </c>
      <c r="M62" s="53" t="s">
        <v>87</v>
      </c>
      <c r="N62" s="53"/>
      <c r="O62" s="54" t="s">
        <v>88</v>
      </c>
      <c r="P62" s="54" t="s">
        <v>151</v>
      </c>
    </row>
    <row r="63" spans="1:16" ht="12.75" customHeight="1" thickBot="1" x14ac:dyDescent="0.25">
      <c r="A63" s="12" t="str">
        <f t="shared" si="6"/>
        <v> AN 267.325 </v>
      </c>
      <c r="B63" s="21" t="str">
        <f t="shared" si="7"/>
        <v>I</v>
      </c>
      <c r="C63" s="12">
        <f t="shared" si="8"/>
        <v>28882.597000000002</v>
      </c>
      <c r="D63" s="18" t="str">
        <f t="shared" si="9"/>
        <v>vis</v>
      </c>
      <c r="E63" s="51">
        <f>VLOOKUP(C63,Active!C$21:E$969,3,FALSE)</f>
        <v>3004.0095602722454</v>
      </c>
      <c r="F63" s="21" t="s">
        <v>80</v>
      </c>
      <c r="G63" s="18" t="str">
        <f t="shared" si="10"/>
        <v>28882.597</v>
      </c>
      <c r="H63" s="12">
        <f t="shared" si="11"/>
        <v>3004</v>
      </c>
      <c r="I63" s="52" t="s">
        <v>174</v>
      </c>
      <c r="J63" s="53" t="s">
        <v>175</v>
      </c>
      <c r="K63" s="52">
        <v>3004</v>
      </c>
      <c r="L63" s="52" t="s">
        <v>128</v>
      </c>
      <c r="M63" s="53" t="s">
        <v>87</v>
      </c>
      <c r="N63" s="53"/>
      <c r="O63" s="54" t="s">
        <v>88</v>
      </c>
      <c r="P63" s="54" t="s">
        <v>151</v>
      </c>
    </row>
    <row r="64" spans="1:16" ht="12.75" customHeight="1" thickBot="1" x14ac:dyDescent="0.25">
      <c r="A64" s="12" t="str">
        <f t="shared" si="6"/>
        <v> AN 267.325 </v>
      </c>
      <c r="B64" s="21" t="str">
        <f t="shared" si="7"/>
        <v>I</v>
      </c>
      <c r="C64" s="12">
        <f t="shared" si="8"/>
        <v>28921.427</v>
      </c>
      <c r="D64" s="18" t="str">
        <f t="shared" si="9"/>
        <v>vis</v>
      </c>
      <c r="E64" s="51">
        <f>VLOOKUP(C64,Active!C$21:E$969,3,FALSE)</f>
        <v>3057.0054161409844</v>
      </c>
      <c r="F64" s="21" t="s">
        <v>80</v>
      </c>
      <c r="G64" s="18" t="str">
        <f t="shared" si="10"/>
        <v>28921.427</v>
      </c>
      <c r="H64" s="12">
        <f t="shared" si="11"/>
        <v>3057</v>
      </c>
      <c r="I64" s="52" t="s">
        <v>176</v>
      </c>
      <c r="J64" s="53" t="s">
        <v>177</v>
      </c>
      <c r="K64" s="52">
        <v>3057</v>
      </c>
      <c r="L64" s="52" t="s">
        <v>166</v>
      </c>
      <c r="M64" s="53" t="s">
        <v>87</v>
      </c>
      <c r="N64" s="53"/>
      <c r="O64" s="54" t="s">
        <v>88</v>
      </c>
      <c r="P64" s="54" t="s">
        <v>151</v>
      </c>
    </row>
    <row r="65" spans="1:16" ht="12.75" customHeight="1" thickBot="1" x14ac:dyDescent="0.25">
      <c r="A65" s="12" t="str">
        <f t="shared" si="6"/>
        <v> AN 267.325 </v>
      </c>
      <c r="B65" s="21" t="str">
        <f t="shared" si="7"/>
        <v>I</v>
      </c>
      <c r="C65" s="12">
        <f t="shared" si="8"/>
        <v>28924.357</v>
      </c>
      <c r="D65" s="18" t="str">
        <f t="shared" si="9"/>
        <v>vis</v>
      </c>
      <c r="E65" s="51">
        <f>VLOOKUP(C65,Active!C$21:E$969,3,FALSE)</f>
        <v>3061.0043308382656</v>
      </c>
      <c r="F65" s="21" t="s">
        <v>80</v>
      </c>
      <c r="G65" s="18" t="str">
        <f t="shared" si="10"/>
        <v>28924.357</v>
      </c>
      <c r="H65" s="12">
        <f t="shared" si="11"/>
        <v>3061</v>
      </c>
      <c r="I65" s="52" t="s">
        <v>178</v>
      </c>
      <c r="J65" s="53" t="s">
        <v>179</v>
      </c>
      <c r="K65" s="52">
        <v>3061</v>
      </c>
      <c r="L65" s="52" t="s">
        <v>180</v>
      </c>
      <c r="M65" s="53" t="s">
        <v>87</v>
      </c>
      <c r="N65" s="53"/>
      <c r="O65" s="54" t="s">
        <v>88</v>
      </c>
      <c r="P65" s="54" t="s">
        <v>151</v>
      </c>
    </row>
    <row r="66" spans="1:16" ht="12.75" customHeight="1" thickBot="1" x14ac:dyDescent="0.25">
      <c r="A66" s="12" t="str">
        <f t="shared" si="6"/>
        <v> AN 267.325 </v>
      </c>
      <c r="B66" s="21" t="str">
        <f t="shared" si="7"/>
        <v>I</v>
      </c>
      <c r="C66" s="12">
        <f t="shared" si="8"/>
        <v>28935.335999999999</v>
      </c>
      <c r="D66" s="18" t="str">
        <f t="shared" si="9"/>
        <v>vis</v>
      </c>
      <c r="E66" s="51">
        <f>VLOOKUP(C66,Active!C$21:E$969,3,FALSE)</f>
        <v>3075.988660005994</v>
      </c>
      <c r="F66" s="21" t="s">
        <v>80</v>
      </c>
      <c r="G66" s="18" t="str">
        <f t="shared" si="10"/>
        <v>28935.336</v>
      </c>
      <c r="H66" s="12">
        <f t="shared" si="11"/>
        <v>3076</v>
      </c>
      <c r="I66" s="52" t="s">
        <v>181</v>
      </c>
      <c r="J66" s="53" t="s">
        <v>182</v>
      </c>
      <c r="K66" s="52">
        <v>3076</v>
      </c>
      <c r="L66" s="52" t="s">
        <v>98</v>
      </c>
      <c r="M66" s="53" t="s">
        <v>87</v>
      </c>
      <c r="N66" s="53"/>
      <c r="O66" s="54" t="s">
        <v>88</v>
      </c>
      <c r="P66" s="54" t="s">
        <v>151</v>
      </c>
    </row>
    <row r="67" spans="1:16" ht="12.75" customHeight="1" thickBot="1" x14ac:dyDescent="0.25">
      <c r="A67" s="12" t="str">
        <f t="shared" si="6"/>
        <v> AN 267.325 </v>
      </c>
      <c r="B67" s="21" t="str">
        <f t="shared" si="7"/>
        <v>I</v>
      </c>
      <c r="C67" s="12">
        <f t="shared" si="8"/>
        <v>28951.485000000001</v>
      </c>
      <c r="D67" s="18" t="str">
        <f t="shared" si="9"/>
        <v>vis</v>
      </c>
      <c r="E67" s="51">
        <f>VLOOKUP(C67,Active!C$21:E$969,3,FALSE)</f>
        <v>3098.0290946293362</v>
      </c>
      <c r="F67" s="21" t="s">
        <v>80</v>
      </c>
      <c r="G67" s="18" t="str">
        <f t="shared" si="10"/>
        <v>28951.485</v>
      </c>
      <c r="H67" s="12">
        <f t="shared" si="11"/>
        <v>3098</v>
      </c>
      <c r="I67" s="52" t="s">
        <v>183</v>
      </c>
      <c r="J67" s="53" t="s">
        <v>184</v>
      </c>
      <c r="K67" s="52">
        <v>3098</v>
      </c>
      <c r="L67" s="52" t="s">
        <v>159</v>
      </c>
      <c r="M67" s="53" t="s">
        <v>87</v>
      </c>
      <c r="N67" s="53"/>
      <c r="O67" s="54" t="s">
        <v>88</v>
      </c>
      <c r="P67" s="54" t="s">
        <v>151</v>
      </c>
    </row>
    <row r="68" spans="1:16" ht="12.75" customHeight="1" thickBot="1" x14ac:dyDescent="0.25">
      <c r="A68" s="12" t="str">
        <f t="shared" si="6"/>
        <v> AN 267.325 </v>
      </c>
      <c r="B68" s="21" t="str">
        <f t="shared" si="7"/>
        <v>I</v>
      </c>
      <c r="C68" s="12">
        <f t="shared" si="8"/>
        <v>28954.383000000002</v>
      </c>
      <c r="D68" s="18" t="str">
        <f t="shared" si="9"/>
        <v>vis</v>
      </c>
      <c r="E68" s="51">
        <f>VLOOKUP(C68,Active!C$21:E$969,3,FALSE)</f>
        <v>3101.9843351729278</v>
      </c>
      <c r="F68" s="21" t="s">
        <v>80</v>
      </c>
      <c r="G68" s="18" t="str">
        <f t="shared" si="10"/>
        <v>28954.383</v>
      </c>
      <c r="H68" s="12">
        <f t="shared" si="11"/>
        <v>3102</v>
      </c>
      <c r="I68" s="52" t="s">
        <v>185</v>
      </c>
      <c r="J68" s="53" t="s">
        <v>186</v>
      </c>
      <c r="K68" s="52">
        <v>3102</v>
      </c>
      <c r="L68" s="52" t="s">
        <v>187</v>
      </c>
      <c r="M68" s="53" t="s">
        <v>87</v>
      </c>
      <c r="N68" s="53"/>
      <c r="O68" s="54" t="s">
        <v>88</v>
      </c>
      <c r="P68" s="54" t="s">
        <v>151</v>
      </c>
    </row>
    <row r="69" spans="1:16" ht="12.75" customHeight="1" thickBot="1" x14ac:dyDescent="0.25">
      <c r="A69" s="12" t="str">
        <f t="shared" si="6"/>
        <v> AN 267.325 </v>
      </c>
      <c r="B69" s="21" t="str">
        <f t="shared" si="7"/>
        <v>I</v>
      </c>
      <c r="C69" s="12">
        <f t="shared" si="8"/>
        <v>28960.252</v>
      </c>
      <c r="D69" s="18" t="str">
        <f t="shared" si="9"/>
        <v>vis</v>
      </c>
      <c r="E69" s="51">
        <f>VLOOKUP(C69,Active!C$21:E$969,3,FALSE)</f>
        <v>3109.9944479232131</v>
      </c>
      <c r="F69" s="21" t="s">
        <v>80</v>
      </c>
      <c r="G69" s="18" t="str">
        <f t="shared" si="10"/>
        <v>28960.252</v>
      </c>
      <c r="H69" s="12">
        <f t="shared" si="11"/>
        <v>3110</v>
      </c>
      <c r="I69" s="52" t="s">
        <v>188</v>
      </c>
      <c r="J69" s="53" t="s">
        <v>189</v>
      </c>
      <c r="K69" s="52">
        <v>3110</v>
      </c>
      <c r="L69" s="52" t="s">
        <v>150</v>
      </c>
      <c r="M69" s="53" t="s">
        <v>87</v>
      </c>
      <c r="N69" s="53"/>
      <c r="O69" s="54" t="s">
        <v>88</v>
      </c>
      <c r="P69" s="54" t="s">
        <v>151</v>
      </c>
    </row>
    <row r="70" spans="1:16" ht="12.75" customHeight="1" thickBot="1" x14ac:dyDescent="0.25">
      <c r="A70" s="12" t="str">
        <f t="shared" si="6"/>
        <v> AN 267.325 </v>
      </c>
      <c r="B70" s="21" t="str">
        <f t="shared" si="7"/>
        <v>I</v>
      </c>
      <c r="C70" s="12">
        <f t="shared" si="8"/>
        <v>28965.386999999999</v>
      </c>
      <c r="D70" s="18" t="str">
        <f t="shared" si="9"/>
        <v>vis</v>
      </c>
      <c r="E70" s="51">
        <f>VLOOKUP(C70,Active!C$21:E$969,3,FALSE)</f>
        <v>3117.0027847732235</v>
      </c>
      <c r="F70" s="21" t="s">
        <v>80</v>
      </c>
      <c r="G70" s="18" t="str">
        <f t="shared" si="10"/>
        <v>28965.387</v>
      </c>
      <c r="H70" s="12">
        <f t="shared" si="11"/>
        <v>3117</v>
      </c>
      <c r="I70" s="52" t="s">
        <v>190</v>
      </c>
      <c r="J70" s="53" t="s">
        <v>191</v>
      </c>
      <c r="K70" s="52">
        <v>3117</v>
      </c>
      <c r="L70" s="52" t="s">
        <v>92</v>
      </c>
      <c r="M70" s="53" t="s">
        <v>87</v>
      </c>
      <c r="N70" s="53"/>
      <c r="O70" s="54" t="s">
        <v>88</v>
      </c>
      <c r="P70" s="54" t="s">
        <v>151</v>
      </c>
    </row>
    <row r="71" spans="1:16" ht="12.75" customHeight="1" thickBot="1" x14ac:dyDescent="0.25">
      <c r="A71" s="12" t="str">
        <f t="shared" si="6"/>
        <v> AN 267.325 </v>
      </c>
      <c r="B71" s="21" t="str">
        <f t="shared" si="7"/>
        <v>I</v>
      </c>
      <c r="C71" s="12">
        <f t="shared" si="8"/>
        <v>28976.400000000001</v>
      </c>
      <c r="D71" s="18" t="str">
        <f t="shared" si="9"/>
        <v>vis</v>
      </c>
      <c r="E71" s="51">
        <f>VLOOKUP(C71,Active!C$21:E$969,3,FALSE)</f>
        <v>3132.0335177292523</v>
      </c>
      <c r="F71" s="21" t="s">
        <v>80</v>
      </c>
      <c r="G71" s="18" t="str">
        <f t="shared" si="10"/>
        <v>28976.400</v>
      </c>
      <c r="H71" s="12">
        <f t="shared" si="11"/>
        <v>3132</v>
      </c>
      <c r="I71" s="52" t="s">
        <v>192</v>
      </c>
      <c r="J71" s="53" t="s">
        <v>193</v>
      </c>
      <c r="K71" s="52">
        <v>3132</v>
      </c>
      <c r="L71" s="52" t="s">
        <v>194</v>
      </c>
      <c r="M71" s="53" t="s">
        <v>87</v>
      </c>
      <c r="N71" s="53"/>
      <c r="O71" s="54" t="s">
        <v>88</v>
      </c>
      <c r="P71" s="54" t="s">
        <v>151</v>
      </c>
    </row>
    <row r="72" spans="1:16" ht="12.75" customHeight="1" thickBot="1" x14ac:dyDescent="0.25">
      <c r="A72" s="12" t="str">
        <f t="shared" si="6"/>
        <v> MHAR 17.9 </v>
      </c>
      <c r="B72" s="21" t="str">
        <f t="shared" si="7"/>
        <v>I</v>
      </c>
      <c r="C72" s="12">
        <f t="shared" si="8"/>
        <v>37317.425999999999</v>
      </c>
      <c r="D72" s="18" t="str">
        <f t="shared" si="9"/>
        <v>vis</v>
      </c>
      <c r="E72" s="51">
        <f>VLOOKUP(C72,Active!C$21:E$969,3,FALSE)</f>
        <v>14516.010125852534</v>
      </c>
      <c r="F72" s="21" t="s">
        <v>80</v>
      </c>
      <c r="G72" s="18" t="str">
        <f t="shared" si="10"/>
        <v>37317.426</v>
      </c>
      <c r="H72" s="12">
        <f t="shared" si="11"/>
        <v>14516</v>
      </c>
      <c r="I72" s="52" t="s">
        <v>195</v>
      </c>
      <c r="J72" s="53" t="s">
        <v>196</v>
      </c>
      <c r="K72" s="52">
        <v>14516</v>
      </c>
      <c r="L72" s="52" t="s">
        <v>128</v>
      </c>
      <c r="M72" s="53" t="s">
        <v>197</v>
      </c>
      <c r="N72" s="53"/>
      <c r="O72" s="54" t="s">
        <v>198</v>
      </c>
      <c r="P72" s="54" t="s">
        <v>199</v>
      </c>
    </row>
    <row r="73" spans="1:16" ht="12.75" customHeight="1" thickBot="1" x14ac:dyDescent="0.25">
      <c r="A73" s="12" t="str">
        <f t="shared" si="6"/>
        <v> MHAR 17.9 </v>
      </c>
      <c r="B73" s="21" t="str">
        <f t="shared" si="7"/>
        <v>I</v>
      </c>
      <c r="C73" s="12">
        <f t="shared" si="8"/>
        <v>37944.618999999999</v>
      </c>
      <c r="D73" s="18" t="str">
        <f t="shared" si="9"/>
        <v>vis</v>
      </c>
      <c r="E73" s="51">
        <f>VLOOKUP(C73,Active!C$21:E$969,3,FALSE)</f>
        <v>15372.013984464011</v>
      </c>
      <c r="F73" s="21" t="s">
        <v>80</v>
      </c>
      <c r="G73" s="18" t="str">
        <f t="shared" si="10"/>
        <v>37944.619</v>
      </c>
      <c r="H73" s="12">
        <f t="shared" si="11"/>
        <v>15372</v>
      </c>
      <c r="I73" s="52" t="s">
        <v>200</v>
      </c>
      <c r="J73" s="53" t="s">
        <v>201</v>
      </c>
      <c r="K73" s="52">
        <v>15372</v>
      </c>
      <c r="L73" s="52" t="s">
        <v>202</v>
      </c>
      <c r="M73" s="53" t="s">
        <v>197</v>
      </c>
      <c r="N73" s="53"/>
      <c r="O73" s="54" t="s">
        <v>198</v>
      </c>
      <c r="P73" s="54" t="s">
        <v>199</v>
      </c>
    </row>
    <row r="74" spans="1:16" ht="12.75" customHeight="1" thickBot="1" x14ac:dyDescent="0.25">
      <c r="A74" s="12" t="str">
        <f t="shared" si="6"/>
        <v> MHAR 17.9 </v>
      </c>
      <c r="B74" s="21" t="str">
        <f t="shared" si="7"/>
        <v>I</v>
      </c>
      <c r="C74" s="12">
        <f t="shared" si="8"/>
        <v>38416.483999999997</v>
      </c>
      <c r="D74" s="18" t="str">
        <f t="shared" si="9"/>
        <v>vis</v>
      </c>
      <c r="E74" s="51">
        <f>VLOOKUP(C74,Active!C$21:E$969,3,FALSE)</f>
        <v>16016.023501062096</v>
      </c>
      <c r="F74" s="21" t="s">
        <v>80</v>
      </c>
      <c r="G74" s="18" t="str">
        <f t="shared" si="10"/>
        <v>38416.484</v>
      </c>
      <c r="H74" s="12">
        <f t="shared" si="11"/>
        <v>16016</v>
      </c>
      <c r="I74" s="52" t="s">
        <v>203</v>
      </c>
      <c r="J74" s="53" t="s">
        <v>204</v>
      </c>
      <c r="K74" s="52">
        <v>16016</v>
      </c>
      <c r="L74" s="52" t="s">
        <v>205</v>
      </c>
      <c r="M74" s="53" t="s">
        <v>197</v>
      </c>
      <c r="N74" s="53"/>
      <c r="O74" s="54" t="s">
        <v>198</v>
      </c>
      <c r="P74" s="54" t="s">
        <v>199</v>
      </c>
    </row>
    <row r="75" spans="1:16" ht="12.75" customHeight="1" thickBot="1" x14ac:dyDescent="0.25">
      <c r="A75" s="12" t="str">
        <f t="shared" ref="A75:A106" si="12">P75</f>
        <v> MHAR 17.9 </v>
      </c>
      <c r="B75" s="21" t="str">
        <f t="shared" ref="B75:B106" si="13">IF(H75=INT(H75),"I","II")</f>
        <v>I</v>
      </c>
      <c r="C75" s="12">
        <f t="shared" ref="C75:C106" si="14">1*G75</f>
        <v>40148.574000000001</v>
      </c>
      <c r="D75" s="18" t="str">
        <f t="shared" ref="D75:D106" si="15">VLOOKUP(F75,I$1:J$5,2,FALSE)</f>
        <v>vis</v>
      </c>
      <c r="E75" s="51">
        <f>VLOOKUP(C75,Active!C$21:E$969,3,FALSE)</f>
        <v>18380.009903114351</v>
      </c>
      <c r="F75" s="21" t="s">
        <v>80</v>
      </c>
      <c r="G75" s="18" t="str">
        <f t="shared" ref="G75:G106" si="16">MID(I75,3,LEN(I75)-3)</f>
        <v>40148.574</v>
      </c>
      <c r="H75" s="12">
        <f t="shared" ref="H75:H106" si="17">1*K75</f>
        <v>18380</v>
      </c>
      <c r="I75" s="52" t="s">
        <v>206</v>
      </c>
      <c r="J75" s="53" t="s">
        <v>207</v>
      </c>
      <c r="K75" s="52">
        <v>18380</v>
      </c>
      <c r="L75" s="52" t="s">
        <v>128</v>
      </c>
      <c r="M75" s="53" t="s">
        <v>197</v>
      </c>
      <c r="N75" s="53"/>
      <c r="O75" s="54" t="s">
        <v>198</v>
      </c>
      <c r="P75" s="54" t="s">
        <v>199</v>
      </c>
    </row>
    <row r="76" spans="1:16" ht="12.75" customHeight="1" thickBot="1" x14ac:dyDescent="0.25">
      <c r="A76" s="12" t="str">
        <f t="shared" si="12"/>
        <v> MHAR 17.9 </v>
      </c>
      <c r="B76" s="21" t="str">
        <f t="shared" si="13"/>
        <v>I</v>
      </c>
      <c r="C76" s="12">
        <f t="shared" si="14"/>
        <v>40656.334999999999</v>
      </c>
      <c r="D76" s="18" t="str">
        <f t="shared" si="15"/>
        <v>vis</v>
      </c>
      <c r="E76" s="51">
        <f>VLOOKUP(C76,Active!C$21:E$969,3,FALSE)</f>
        <v>19073.010901614689</v>
      </c>
      <c r="F76" s="21" t="s">
        <v>80</v>
      </c>
      <c r="G76" s="18" t="str">
        <f t="shared" si="16"/>
        <v>40656.335</v>
      </c>
      <c r="H76" s="12">
        <f t="shared" si="17"/>
        <v>19073</v>
      </c>
      <c r="I76" s="52" t="s">
        <v>208</v>
      </c>
      <c r="J76" s="53" t="s">
        <v>209</v>
      </c>
      <c r="K76" s="52">
        <v>19073</v>
      </c>
      <c r="L76" s="52" t="s">
        <v>110</v>
      </c>
      <c r="M76" s="53" t="s">
        <v>197</v>
      </c>
      <c r="N76" s="53"/>
      <c r="O76" s="54" t="s">
        <v>198</v>
      </c>
      <c r="P76" s="54" t="s">
        <v>199</v>
      </c>
    </row>
    <row r="77" spans="1:16" ht="12.75" customHeight="1" thickBot="1" x14ac:dyDescent="0.25">
      <c r="A77" s="12" t="str">
        <f t="shared" si="12"/>
        <v> MHAR 17.9 </v>
      </c>
      <c r="B77" s="21" t="str">
        <f t="shared" si="13"/>
        <v>I</v>
      </c>
      <c r="C77" s="12">
        <f t="shared" si="14"/>
        <v>41322.35</v>
      </c>
      <c r="D77" s="18" t="str">
        <f t="shared" si="15"/>
        <v>vis</v>
      </c>
      <c r="E77" s="51">
        <f>VLOOKUP(C77,Active!C$21:E$969,3,FALSE)</f>
        <v>19981.999697556486</v>
      </c>
      <c r="F77" s="21" t="s">
        <v>80</v>
      </c>
      <c r="G77" s="18" t="str">
        <f t="shared" si="16"/>
        <v>41322.350</v>
      </c>
      <c r="H77" s="12">
        <f t="shared" si="17"/>
        <v>19982</v>
      </c>
      <c r="I77" s="52" t="s">
        <v>210</v>
      </c>
      <c r="J77" s="53" t="s">
        <v>211</v>
      </c>
      <c r="K77" s="52">
        <v>19982</v>
      </c>
      <c r="L77" s="52" t="s">
        <v>116</v>
      </c>
      <c r="M77" s="53" t="s">
        <v>197</v>
      </c>
      <c r="N77" s="53"/>
      <c r="O77" s="54" t="s">
        <v>198</v>
      </c>
      <c r="P77" s="54" t="s">
        <v>199</v>
      </c>
    </row>
    <row r="78" spans="1:16" ht="12.75" customHeight="1" thickBot="1" x14ac:dyDescent="0.25">
      <c r="A78" s="12" t="str">
        <f t="shared" si="12"/>
        <v> MHAR 17.9 </v>
      </c>
      <c r="B78" s="21" t="str">
        <f t="shared" si="13"/>
        <v>I</v>
      </c>
      <c r="C78" s="12">
        <f t="shared" si="14"/>
        <v>41333.364999999998</v>
      </c>
      <c r="D78" s="18" t="str">
        <f t="shared" si="15"/>
        <v>vis</v>
      </c>
      <c r="E78" s="51">
        <f>VLOOKUP(C78,Active!C$21:E$969,3,FALSE)</f>
        <v>19997.033160147115</v>
      </c>
      <c r="F78" s="21" t="s">
        <v>80</v>
      </c>
      <c r="G78" s="18" t="str">
        <f t="shared" si="16"/>
        <v>41333.365</v>
      </c>
      <c r="H78" s="12">
        <f t="shared" si="17"/>
        <v>19997</v>
      </c>
      <c r="I78" s="52" t="s">
        <v>212</v>
      </c>
      <c r="J78" s="53" t="s">
        <v>213</v>
      </c>
      <c r="K78" s="52">
        <v>19997</v>
      </c>
      <c r="L78" s="52" t="s">
        <v>214</v>
      </c>
      <c r="M78" s="53" t="s">
        <v>197</v>
      </c>
      <c r="N78" s="53"/>
      <c r="O78" s="54" t="s">
        <v>198</v>
      </c>
      <c r="P78" s="54" t="s">
        <v>199</v>
      </c>
    </row>
    <row r="79" spans="1:16" ht="12.75" customHeight="1" thickBot="1" x14ac:dyDescent="0.25">
      <c r="A79" s="12" t="str">
        <f t="shared" si="12"/>
        <v> MHAR 17.9 </v>
      </c>
      <c r="B79" s="21" t="str">
        <f t="shared" si="13"/>
        <v>I</v>
      </c>
      <c r="C79" s="12">
        <f t="shared" si="14"/>
        <v>41385.364000000001</v>
      </c>
      <c r="D79" s="18" t="str">
        <f t="shared" si="15"/>
        <v>vis</v>
      </c>
      <c r="E79" s="51">
        <f>VLOOKUP(C79,Active!C$21:E$969,3,FALSE)</f>
        <v>20068.002295076778</v>
      </c>
      <c r="F79" s="21" t="s">
        <v>80</v>
      </c>
      <c r="G79" s="18" t="str">
        <f t="shared" si="16"/>
        <v>41385.364</v>
      </c>
      <c r="H79" s="12">
        <f t="shared" si="17"/>
        <v>20068</v>
      </c>
      <c r="I79" s="52" t="s">
        <v>215</v>
      </c>
      <c r="J79" s="53" t="s">
        <v>216</v>
      </c>
      <c r="K79" s="52">
        <v>20068</v>
      </c>
      <c r="L79" s="52" t="s">
        <v>92</v>
      </c>
      <c r="M79" s="53" t="s">
        <v>197</v>
      </c>
      <c r="N79" s="53"/>
      <c r="O79" s="54" t="s">
        <v>198</v>
      </c>
      <c r="P79" s="54" t="s">
        <v>199</v>
      </c>
    </row>
    <row r="80" spans="1:16" ht="12.75" customHeight="1" thickBot="1" x14ac:dyDescent="0.25">
      <c r="A80" s="12" t="str">
        <f t="shared" si="12"/>
        <v> MHAR 17.9 </v>
      </c>
      <c r="B80" s="21" t="str">
        <f t="shared" si="13"/>
        <v>I</v>
      </c>
      <c r="C80" s="12">
        <f t="shared" si="14"/>
        <v>42095.35</v>
      </c>
      <c r="D80" s="18" t="str">
        <f t="shared" si="15"/>
        <v>vis</v>
      </c>
      <c r="E80" s="51">
        <f>VLOOKUP(C80,Active!C$21:E$969,3,FALSE)</f>
        <v>21037.003472641143</v>
      </c>
      <c r="F80" s="21" t="s">
        <v>80</v>
      </c>
      <c r="G80" s="18" t="str">
        <f t="shared" si="16"/>
        <v>42095.350</v>
      </c>
      <c r="H80" s="12">
        <f t="shared" si="17"/>
        <v>21037</v>
      </c>
      <c r="I80" s="52" t="s">
        <v>217</v>
      </c>
      <c r="J80" s="53" t="s">
        <v>218</v>
      </c>
      <c r="K80" s="52">
        <v>21037</v>
      </c>
      <c r="L80" s="52" t="s">
        <v>180</v>
      </c>
      <c r="M80" s="53" t="s">
        <v>197</v>
      </c>
      <c r="N80" s="53"/>
      <c r="O80" s="54" t="s">
        <v>198</v>
      </c>
      <c r="P80" s="54" t="s">
        <v>199</v>
      </c>
    </row>
    <row r="81" spans="1:16" ht="12.75" customHeight="1" thickBot="1" x14ac:dyDescent="0.25">
      <c r="A81" s="12" t="str">
        <f t="shared" si="12"/>
        <v> MHAR 17.9 </v>
      </c>
      <c r="B81" s="21" t="str">
        <f t="shared" si="13"/>
        <v>I</v>
      </c>
      <c r="C81" s="12">
        <f t="shared" si="14"/>
        <v>42147.366999999998</v>
      </c>
      <c r="D81" s="18" t="str">
        <f t="shared" si="15"/>
        <v>vis</v>
      </c>
      <c r="E81" s="51">
        <f>VLOOKUP(C81,Active!C$21:E$969,3,FALSE)</f>
        <v>21107.997174282256</v>
      </c>
      <c r="F81" s="21" t="s">
        <v>80</v>
      </c>
      <c r="G81" s="18" t="str">
        <f t="shared" si="16"/>
        <v>42147.367</v>
      </c>
      <c r="H81" s="12">
        <f t="shared" si="17"/>
        <v>21108</v>
      </c>
      <c r="I81" s="52" t="s">
        <v>219</v>
      </c>
      <c r="J81" s="53" t="s">
        <v>220</v>
      </c>
      <c r="K81" s="52">
        <v>21108</v>
      </c>
      <c r="L81" s="52" t="s">
        <v>101</v>
      </c>
      <c r="M81" s="53" t="s">
        <v>197</v>
      </c>
      <c r="N81" s="53"/>
      <c r="O81" s="54" t="s">
        <v>198</v>
      </c>
      <c r="P81" s="54" t="s">
        <v>199</v>
      </c>
    </row>
    <row r="82" spans="1:16" ht="12.75" customHeight="1" thickBot="1" x14ac:dyDescent="0.25">
      <c r="A82" s="12" t="str">
        <f t="shared" si="12"/>
        <v> MHAR 17.9 </v>
      </c>
      <c r="B82" s="21" t="str">
        <f t="shared" si="13"/>
        <v>I</v>
      </c>
      <c r="C82" s="12">
        <f t="shared" si="14"/>
        <v>43926.366000000002</v>
      </c>
      <c r="D82" s="18" t="str">
        <f t="shared" si="15"/>
        <v>vis</v>
      </c>
      <c r="E82" s="51">
        <f>VLOOKUP(C82,Active!C$21:E$969,3,FALSE)</f>
        <v>23536.005791192783</v>
      </c>
      <c r="F82" s="21" t="s">
        <v>80</v>
      </c>
      <c r="G82" s="18" t="str">
        <f t="shared" si="16"/>
        <v>43926.366</v>
      </c>
      <c r="H82" s="12">
        <f t="shared" si="17"/>
        <v>23536</v>
      </c>
      <c r="I82" s="52" t="s">
        <v>221</v>
      </c>
      <c r="J82" s="53" t="s">
        <v>222</v>
      </c>
      <c r="K82" s="52">
        <v>23536</v>
      </c>
      <c r="L82" s="52" t="s">
        <v>166</v>
      </c>
      <c r="M82" s="53" t="s">
        <v>197</v>
      </c>
      <c r="N82" s="53"/>
      <c r="O82" s="54" t="s">
        <v>198</v>
      </c>
      <c r="P82" s="54" t="s">
        <v>199</v>
      </c>
    </row>
    <row r="83" spans="1:16" ht="12.75" customHeight="1" thickBot="1" x14ac:dyDescent="0.25">
      <c r="A83" s="12" t="str">
        <f t="shared" si="12"/>
        <v> MHAR 17.9 </v>
      </c>
      <c r="B83" s="21" t="str">
        <f t="shared" si="13"/>
        <v>I</v>
      </c>
      <c r="C83" s="12">
        <f t="shared" si="14"/>
        <v>44172.540999999997</v>
      </c>
      <c r="D83" s="18" t="str">
        <f t="shared" si="15"/>
        <v>vis</v>
      </c>
      <c r="E83" s="51">
        <f>VLOOKUP(C83,Active!C$21:E$969,3,FALSE)</f>
        <v>23871.989690716018</v>
      </c>
      <c r="F83" s="21" t="s">
        <v>80</v>
      </c>
      <c r="G83" s="18" t="str">
        <f t="shared" si="16"/>
        <v>44172.541</v>
      </c>
      <c r="H83" s="12">
        <f t="shared" si="17"/>
        <v>23872</v>
      </c>
      <c r="I83" s="52" t="s">
        <v>223</v>
      </c>
      <c r="J83" s="53" t="s">
        <v>224</v>
      </c>
      <c r="K83" s="52">
        <v>23872</v>
      </c>
      <c r="L83" s="52" t="s">
        <v>98</v>
      </c>
      <c r="M83" s="53" t="s">
        <v>197</v>
      </c>
      <c r="N83" s="53"/>
      <c r="O83" s="54" t="s">
        <v>198</v>
      </c>
      <c r="P83" s="54" t="s">
        <v>199</v>
      </c>
    </row>
    <row r="84" spans="1:16" ht="12.75" customHeight="1" thickBot="1" x14ac:dyDescent="0.25">
      <c r="A84" s="12" t="str">
        <f t="shared" si="12"/>
        <v> MVS 8.195 </v>
      </c>
      <c r="B84" s="21" t="str">
        <f t="shared" si="13"/>
        <v>I</v>
      </c>
      <c r="C84" s="12">
        <f t="shared" si="14"/>
        <v>44291.237999999998</v>
      </c>
      <c r="D84" s="18" t="str">
        <f t="shared" si="15"/>
        <v>vis</v>
      </c>
      <c r="E84" s="51">
        <f>VLOOKUP(C84,Active!C$21:E$969,3,FALSE)</f>
        <v>24033.989410109582</v>
      </c>
      <c r="F84" s="21" t="s">
        <v>80</v>
      </c>
      <c r="G84" s="18" t="str">
        <f t="shared" si="16"/>
        <v>44291.238</v>
      </c>
      <c r="H84" s="12">
        <f t="shared" si="17"/>
        <v>24034</v>
      </c>
      <c r="I84" s="52" t="s">
        <v>225</v>
      </c>
      <c r="J84" s="53" t="s">
        <v>226</v>
      </c>
      <c r="K84" s="52">
        <v>24034</v>
      </c>
      <c r="L84" s="52" t="s">
        <v>98</v>
      </c>
      <c r="M84" s="53" t="s">
        <v>83</v>
      </c>
      <c r="N84" s="53"/>
      <c r="O84" s="54" t="s">
        <v>227</v>
      </c>
      <c r="P84" s="54" t="s">
        <v>228</v>
      </c>
    </row>
    <row r="85" spans="1:16" ht="12.75" customHeight="1" thickBot="1" x14ac:dyDescent="0.25">
      <c r="A85" s="12" t="str">
        <f t="shared" si="12"/>
        <v> AOEB 9 </v>
      </c>
      <c r="B85" s="21" t="str">
        <f t="shared" si="13"/>
        <v>I</v>
      </c>
      <c r="C85" s="12">
        <f t="shared" si="14"/>
        <v>46104.686000000002</v>
      </c>
      <c r="D85" s="18" t="str">
        <f t="shared" si="15"/>
        <v>vis</v>
      </c>
      <c r="E85" s="51">
        <f>VLOOKUP(C85,Active!C$21:E$969,3,FALSE)</f>
        <v>26509.014618285171</v>
      </c>
      <c r="F85" s="21" t="s">
        <v>80</v>
      </c>
      <c r="G85" s="18" t="str">
        <f t="shared" si="16"/>
        <v>46104.686</v>
      </c>
      <c r="H85" s="12">
        <f t="shared" si="17"/>
        <v>26509</v>
      </c>
      <c r="I85" s="52" t="s">
        <v>233</v>
      </c>
      <c r="J85" s="53" t="s">
        <v>234</v>
      </c>
      <c r="K85" s="52">
        <v>26509</v>
      </c>
      <c r="L85" s="52" t="s">
        <v>154</v>
      </c>
      <c r="M85" s="53" t="s">
        <v>87</v>
      </c>
      <c r="N85" s="53"/>
      <c r="O85" s="54" t="s">
        <v>235</v>
      </c>
      <c r="P85" s="54" t="s">
        <v>236</v>
      </c>
    </row>
    <row r="86" spans="1:16" ht="12.75" customHeight="1" thickBot="1" x14ac:dyDescent="0.25">
      <c r="A86" s="12" t="str">
        <f t="shared" si="12"/>
        <v> AOEB 9 </v>
      </c>
      <c r="B86" s="21" t="str">
        <f t="shared" si="13"/>
        <v>I</v>
      </c>
      <c r="C86" s="12">
        <f t="shared" si="14"/>
        <v>48300.572999999997</v>
      </c>
      <c r="D86" s="18" t="str">
        <f t="shared" si="15"/>
        <v>vis</v>
      </c>
      <c r="E86" s="51">
        <f>VLOOKUP(C86,Active!C$21:E$969,3,FALSE)</f>
        <v>29505.999190936298</v>
      </c>
      <c r="F86" s="21" t="s">
        <v>80</v>
      </c>
      <c r="G86" s="18" t="str">
        <f t="shared" si="16"/>
        <v>48300.573</v>
      </c>
      <c r="H86" s="12">
        <f t="shared" si="17"/>
        <v>29506</v>
      </c>
      <c r="I86" s="52" t="s">
        <v>246</v>
      </c>
      <c r="J86" s="53" t="s">
        <v>247</v>
      </c>
      <c r="K86" s="52">
        <v>29506</v>
      </c>
      <c r="L86" s="52" t="s">
        <v>134</v>
      </c>
      <c r="M86" s="53" t="s">
        <v>87</v>
      </c>
      <c r="N86" s="53"/>
      <c r="O86" s="54" t="s">
        <v>248</v>
      </c>
      <c r="P86" s="54" t="s">
        <v>236</v>
      </c>
    </row>
    <row r="87" spans="1:16" ht="12.75" customHeight="1" thickBot="1" x14ac:dyDescent="0.25">
      <c r="A87" s="12" t="str">
        <f t="shared" si="12"/>
        <v> AOEB 9 </v>
      </c>
      <c r="B87" s="21" t="str">
        <f t="shared" si="13"/>
        <v>I</v>
      </c>
      <c r="C87" s="12">
        <f t="shared" si="14"/>
        <v>48308.624000000003</v>
      </c>
      <c r="D87" s="18" t="str">
        <f t="shared" si="15"/>
        <v>vis</v>
      </c>
      <c r="E87" s="51">
        <f>VLOOKUP(C87,Active!C$21:E$969,3,FALSE)</f>
        <v>29516.987335041362</v>
      </c>
      <c r="F87" s="21" t="s">
        <v>80</v>
      </c>
      <c r="G87" s="18" t="str">
        <f t="shared" si="16"/>
        <v>48308.624</v>
      </c>
      <c r="H87" s="12">
        <f t="shared" si="17"/>
        <v>29517</v>
      </c>
      <c r="I87" s="52" t="s">
        <v>249</v>
      </c>
      <c r="J87" s="53" t="s">
        <v>250</v>
      </c>
      <c r="K87" s="52">
        <v>29517</v>
      </c>
      <c r="L87" s="52" t="s">
        <v>251</v>
      </c>
      <c r="M87" s="53" t="s">
        <v>87</v>
      </c>
      <c r="N87" s="53"/>
      <c r="O87" s="54" t="s">
        <v>248</v>
      </c>
      <c r="P87" s="54" t="s">
        <v>236</v>
      </c>
    </row>
    <row r="88" spans="1:16" ht="12.75" customHeight="1" thickBot="1" x14ac:dyDescent="0.25">
      <c r="A88" s="12" t="str">
        <f t="shared" si="12"/>
        <v> AOEB 9 </v>
      </c>
      <c r="B88" s="21" t="str">
        <f t="shared" si="13"/>
        <v>I</v>
      </c>
      <c r="C88" s="12">
        <f t="shared" si="14"/>
        <v>48690.368000000002</v>
      </c>
      <c r="D88" s="18" t="str">
        <f t="shared" si="15"/>
        <v>vis</v>
      </c>
      <c r="E88" s="51">
        <f>VLOOKUP(C88,Active!C$21:E$969,3,FALSE)</f>
        <v>30037.998151491451</v>
      </c>
      <c r="F88" s="21" t="s">
        <v>80</v>
      </c>
      <c r="G88" s="18" t="str">
        <f t="shared" si="16"/>
        <v>48690.368</v>
      </c>
      <c r="H88" s="12">
        <f t="shared" si="17"/>
        <v>30038</v>
      </c>
      <c r="I88" s="52" t="s">
        <v>255</v>
      </c>
      <c r="J88" s="53" t="s">
        <v>256</v>
      </c>
      <c r="K88" s="52">
        <v>30038</v>
      </c>
      <c r="L88" s="52" t="s">
        <v>134</v>
      </c>
      <c r="M88" s="53" t="s">
        <v>87</v>
      </c>
      <c r="N88" s="53"/>
      <c r="O88" s="54" t="s">
        <v>235</v>
      </c>
      <c r="P88" s="54" t="s">
        <v>236</v>
      </c>
    </row>
    <row r="89" spans="1:16" ht="12.75" customHeight="1" thickBot="1" x14ac:dyDescent="0.25">
      <c r="A89" s="12" t="str">
        <f t="shared" si="12"/>
        <v> AOEB 9 </v>
      </c>
      <c r="B89" s="21" t="str">
        <f t="shared" si="13"/>
        <v>I</v>
      </c>
      <c r="C89" s="12">
        <f t="shared" si="14"/>
        <v>49018.631000000001</v>
      </c>
      <c r="D89" s="18" t="str">
        <f t="shared" si="15"/>
        <v>vis</v>
      </c>
      <c r="E89" s="51">
        <f>VLOOKUP(C89,Active!C$21:E$969,3,FALSE)</f>
        <v>30486.017173769087</v>
      </c>
      <c r="F89" s="21" t="s">
        <v>80</v>
      </c>
      <c r="G89" s="18" t="str">
        <f t="shared" si="16"/>
        <v>49018.631</v>
      </c>
      <c r="H89" s="12">
        <f t="shared" si="17"/>
        <v>30486</v>
      </c>
      <c r="I89" s="52" t="s">
        <v>260</v>
      </c>
      <c r="J89" s="53" t="s">
        <v>261</v>
      </c>
      <c r="K89" s="52">
        <v>30486</v>
      </c>
      <c r="L89" s="52" t="s">
        <v>262</v>
      </c>
      <c r="M89" s="53" t="s">
        <v>87</v>
      </c>
      <c r="N89" s="53"/>
      <c r="O89" s="54" t="s">
        <v>248</v>
      </c>
      <c r="P89" s="54" t="s">
        <v>236</v>
      </c>
    </row>
    <row r="90" spans="1:16" ht="12.75" customHeight="1" thickBot="1" x14ac:dyDescent="0.25">
      <c r="A90" s="12" t="str">
        <f t="shared" si="12"/>
        <v> AOEB 9 </v>
      </c>
      <c r="B90" s="21" t="str">
        <f t="shared" si="13"/>
        <v>I</v>
      </c>
      <c r="C90" s="12">
        <f t="shared" si="14"/>
        <v>49021.544000000002</v>
      </c>
      <c r="D90" s="18" t="str">
        <f t="shared" si="15"/>
        <v>vis</v>
      </c>
      <c r="E90" s="51">
        <f>VLOOKUP(C90,Active!C$21:E$969,3,FALSE)</f>
        <v>30489.992886572221</v>
      </c>
      <c r="F90" s="21" t="s">
        <v>80</v>
      </c>
      <c r="G90" s="18" t="str">
        <f t="shared" si="16"/>
        <v>49021.544</v>
      </c>
      <c r="H90" s="12">
        <f t="shared" si="17"/>
        <v>30490</v>
      </c>
      <c r="I90" s="52" t="s">
        <v>263</v>
      </c>
      <c r="J90" s="53" t="s">
        <v>264</v>
      </c>
      <c r="K90" s="52">
        <v>30490</v>
      </c>
      <c r="L90" s="52" t="s">
        <v>137</v>
      </c>
      <c r="M90" s="53" t="s">
        <v>87</v>
      </c>
      <c r="N90" s="53"/>
      <c r="O90" s="54" t="s">
        <v>248</v>
      </c>
      <c r="P90" s="54" t="s">
        <v>236</v>
      </c>
    </row>
    <row r="91" spans="1:16" ht="12.75" customHeight="1" thickBot="1" x14ac:dyDescent="0.25">
      <c r="A91" s="12" t="str">
        <f t="shared" si="12"/>
        <v> AOEB 9 </v>
      </c>
      <c r="B91" s="21" t="str">
        <f t="shared" si="13"/>
        <v>I</v>
      </c>
      <c r="C91" s="12">
        <f t="shared" si="14"/>
        <v>49780.625</v>
      </c>
      <c r="D91" s="18" t="str">
        <f t="shared" si="15"/>
        <v>vis</v>
      </c>
      <c r="E91" s="51">
        <f>VLOOKUP(C91,Active!C$21:E$969,3,FALSE)</f>
        <v>31525.99976961884</v>
      </c>
      <c r="F91" s="21" t="s">
        <v>80</v>
      </c>
      <c r="G91" s="18" t="str">
        <f t="shared" si="16"/>
        <v>49780.625</v>
      </c>
      <c r="H91" s="12">
        <f t="shared" si="17"/>
        <v>31526</v>
      </c>
      <c r="I91" s="52" t="s">
        <v>268</v>
      </c>
      <c r="J91" s="53" t="s">
        <v>269</v>
      </c>
      <c r="K91" s="52">
        <v>31526</v>
      </c>
      <c r="L91" s="52" t="s">
        <v>116</v>
      </c>
      <c r="M91" s="53" t="s">
        <v>87</v>
      </c>
      <c r="N91" s="53"/>
      <c r="O91" s="54" t="s">
        <v>248</v>
      </c>
      <c r="P91" s="54" t="s">
        <v>236</v>
      </c>
    </row>
    <row r="92" spans="1:16" ht="12.75" customHeight="1" thickBot="1" x14ac:dyDescent="0.25">
      <c r="A92" s="12" t="str">
        <f t="shared" si="12"/>
        <v> AOEB 9 </v>
      </c>
      <c r="B92" s="21" t="str">
        <f t="shared" si="13"/>
        <v>I</v>
      </c>
      <c r="C92" s="12">
        <f t="shared" si="14"/>
        <v>49791.627</v>
      </c>
      <c r="D92" s="18" t="str">
        <f t="shared" si="15"/>
        <v>vis</v>
      </c>
      <c r="E92" s="51">
        <f>VLOOKUP(C92,Active!C$21:E$969,3,FALSE)</f>
        <v>31541.015489584533</v>
      </c>
      <c r="F92" s="21" t="str">
        <f>LEFT(M92,1)</f>
        <v>V</v>
      </c>
      <c r="G92" s="18" t="str">
        <f t="shared" si="16"/>
        <v>49791.627</v>
      </c>
      <c r="H92" s="12">
        <f t="shared" si="17"/>
        <v>31541</v>
      </c>
      <c r="I92" s="52" t="s">
        <v>273</v>
      </c>
      <c r="J92" s="53" t="s">
        <v>274</v>
      </c>
      <c r="K92" s="52">
        <v>31541</v>
      </c>
      <c r="L92" s="52" t="s">
        <v>154</v>
      </c>
      <c r="M92" s="53" t="s">
        <v>87</v>
      </c>
      <c r="N92" s="53"/>
      <c r="O92" s="54" t="s">
        <v>248</v>
      </c>
      <c r="P92" s="54" t="s">
        <v>236</v>
      </c>
    </row>
    <row r="93" spans="1:16" ht="12.75" customHeight="1" thickBot="1" x14ac:dyDescent="0.25">
      <c r="A93" s="12" t="str">
        <f t="shared" si="12"/>
        <v> AOEB 9 </v>
      </c>
      <c r="B93" s="21" t="str">
        <f t="shared" si="13"/>
        <v>I</v>
      </c>
      <c r="C93" s="12">
        <f t="shared" si="14"/>
        <v>49802.618000000002</v>
      </c>
      <c r="D93" s="18" t="str">
        <f t="shared" si="15"/>
        <v>vis</v>
      </c>
      <c r="E93" s="51">
        <f>VLOOKUP(C93,Active!C$21:E$969,3,FALSE)</f>
        <v>31556.0161965599</v>
      </c>
      <c r="F93" s="21" t="str">
        <f>LEFT(M93,1)</f>
        <v>V</v>
      </c>
      <c r="G93" s="18" t="str">
        <f t="shared" si="16"/>
        <v>49802.618</v>
      </c>
      <c r="H93" s="12">
        <f t="shared" si="17"/>
        <v>31556</v>
      </c>
      <c r="I93" s="52" t="s">
        <v>275</v>
      </c>
      <c r="J93" s="53" t="s">
        <v>276</v>
      </c>
      <c r="K93" s="52">
        <v>31556</v>
      </c>
      <c r="L93" s="52" t="s">
        <v>277</v>
      </c>
      <c r="M93" s="53" t="s">
        <v>87</v>
      </c>
      <c r="N93" s="53"/>
      <c r="O93" s="54" t="s">
        <v>248</v>
      </c>
      <c r="P93" s="54" t="s">
        <v>236</v>
      </c>
    </row>
    <row r="94" spans="1:16" ht="12.75" customHeight="1" thickBot="1" x14ac:dyDescent="0.25">
      <c r="A94" s="12" t="str">
        <f t="shared" si="12"/>
        <v> AOEB 9 </v>
      </c>
      <c r="B94" s="21" t="str">
        <f t="shared" si="13"/>
        <v>I</v>
      </c>
      <c r="C94" s="12">
        <f t="shared" si="14"/>
        <v>50095.678999999996</v>
      </c>
      <c r="D94" s="18" t="str">
        <f t="shared" si="15"/>
        <v>CCD</v>
      </c>
      <c r="E94" s="51">
        <f>VLOOKUP(C94,Active!C$21:E$969,3,FALSE)</f>
        <v>31955.990920143446</v>
      </c>
      <c r="F94" s="21" t="str">
        <f>LEFT(M94,1)</f>
        <v>C</v>
      </c>
      <c r="G94" s="18" t="str">
        <f t="shared" si="16"/>
        <v>50095.679</v>
      </c>
      <c r="H94" s="12">
        <f t="shared" si="17"/>
        <v>31956</v>
      </c>
      <c r="I94" s="52" t="s">
        <v>278</v>
      </c>
      <c r="J94" s="53" t="s">
        <v>279</v>
      </c>
      <c r="K94" s="52">
        <v>31956</v>
      </c>
      <c r="L94" s="52" t="s">
        <v>125</v>
      </c>
      <c r="M94" s="53" t="s">
        <v>280</v>
      </c>
      <c r="N94" s="53" t="s">
        <v>281</v>
      </c>
      <c r="O94" s="54" t="s">
        <v>235</v>
      </c>
      <c r="P94" s="54" t="s">
        <v>236</v>
      </c>
    </row>
    <row r="95" spans="1:16" ht="12.75" customHeight="1" thickBot="1" x14ac:dyDescent="0.25">
      <c r="A95" s="12" t="str">
        <f t="shared" si="12"/>
        <v> AOEB 9 </v>
      </c>
      <c r="B95" s="21" t="str">
        <f t="shared" si="13"/>
        <v>I</v>
      </c>
      <c r="C95" s="12">
        <f t="shared" si="14"/>
        <v>50534.567000000003</v>
      </c>
      <c r="D95" s="18" t="str">
        <f t="shared" si="15"/>
        <v>vis</v>
      </c>
      <c r="E95" s="51">
        <f>VLOOKUP(C95,Active!C$21:E$969,3,FALSE)</f>
        <v>32554.992856546243</v>
      </c>
      <c r="F95" s="21" t="s">
        <v>80</v>
      </c>
      <c r="G95" s="18" t="str">
        <f t="shared" si="16"/>
        <v>50534.567</v>
      </c>
      <c r="H95" s="12">
        <f t="shared" si="17"/>
        <v>32555</v>
      </c>
      <c r="I95" s="52" t="s">
        <v>285</v>
      </c>
      <c r="J95" s="53" t="s">
        <v>286</v>
      </c>
      <c r="K95" s="52">
        <v>32555</v>
      </c>
      <c r="L95" s="52" t="s">
        <v>137</v>
      </c>
      <c r="M95" s="53" t="s">
        <v>87</v>
      </c>
      <c r="N95" s="53"/>
      <c r="O95" s="54" t="s">
        <v>248</v>
      </c>
      <c r="P95" s="54" t="s">
        <v>236</v>
      </c>
    </row>
    <row r="96" spans="1:16" ht="12.75" customHeight="1" thickBot="1" x14ac:dyDescent="0.25">
      <c r="A96" s="12" t="str">
        <f t="shared" si="12"/>
        <v> AOEB 9 </v>
      </c>
      <c r="B96" s="21" t="str">
        <f t="shared" si="13"/>
        <v>I</v>
      </c>
      <c r="C96" s="12">
        <f t="shared" si="14"/>
        <v>51611.637999999999</v>
      </c>
      <c r="D96" s="18" t="str">
        <f t="shared" si="15"/>
        <v>vis</v>
      </c>
      <c r="E96" s="51">
        <f>VLOOKUP(C96,Active!C$21:E$969,3,FALSE)</f>
        <v>34024.997993718564</v>
      </c>
      <c r="F96" s="21" t="s">
        <v>80</v>
      </c>
      <c r="G96" s="18" t="str">
        <f t="shared" si="16"/>
        <v>51611.638</v>
      </c>
      <c r="H96" s="12">
        <f t="shared" si="17"/>
        <v>34025</v>
      </c>
      <c r="I96" s="52" t="s">
        <v>287</v>
      </c>
      <c r="J96" s="53" t="s">
        <v>288</v>
      </c>
      <c r="K96" s="52">
        <v>34025</v>
      </c>
      <c r="L96" s="52" t="s">
        <v>134</v>
      </c>
      <c r="M96" s="53" t="s">
        <v>87</v>
      </c>
      <c r="N96" s="53"/>
      <c r="O96" s="54" t="s">
        <v>248</v>
      </c>
      <c r="P96" s="54" t="s">
        <v>236</v>
      </c>
    </row>
    <row r="97" spans="1:16" ht="12.75" customHeight="1" thickBot="1" x14ac:dyDescent="0.25">
      <c r="A97" s="12" t="str">
        <f t="shared" si="12"/>
        <v>VSB 40 </v>
      </c>
      <c r="B97" s="21" t="str">
        <f t="shared" si="13"/>
        <v>I</v>
      </c>
      <c r="C97" s="12">
        <f t="shared" si="14"/>
        <v>52326.015700000004</v>
      </c>
      <c r="D97" s="18" t="str">
        <f t="shared" si="15"/>
        <v>vis</v>
      </c>
      <c r="E97" s="51">
        <f>VLOOKUP(C97,Active!C$21:E$969,3,FALSE)</f>
        <v>34999.993039431763</v>
      </c>
      <c r="F97" s="21" t="s">
        <v>80</v>
      </c>
      <c r="G97" s="18" t="str">
        <f t="shared" si="16"/>
        <v>52326.0157</v>
      </c>
      <c r="H97" s="12">
        <f t="shared" si="17"/>
        <v>35000</v>
      </c>
      <c r="I97" s="52" t="s">
        <v>289</v>
      </c>
      <c r="J97" s="53" t="s">
        <v>290</v>
      </c>
      <c r="K97" s="52">
        <v>35000</v>
      </c>
      <c r="L97" s="52" t="s">
        <v>291</v>
      </c>
      <c r="M97" s="53" t="s">
        <v>292</v>
      </c>
      <c r="N97" s="53" t="s">
        <v>293</v>
      </c>
      <c r="O97" s="54" t="s">
        <v>294</v>
      </c>
      <c r="P97" s="55" t="s">
        <v>295</v>
      </c>
    </row>
    <row r="98" spans="1:16" ht="12.75" customHeight="1" thickBot="1" x14ac:dyDescent="0.25">
      <c r="A98" s="12" t="str">
        <f t="shared" si="12"/>
        <v>VSB 40 </v>
      </c>
      <c r="B98" s="21" t="str">
        <f t="shared" si="13"/>
        <v>I</v>
      </c>
      <c r="C98" s="12">
        <f t="shared" si="14"/>
        <v>52558.284699999997</v>
      </c>
      <c r="D98" s="18" t="str">
        <f t="shared" si="15"/>
        <v>vis</v>
      </c>
      <c r="E98" s="51">
        <f>VLOOKUP(C98,Active!C$21:E$969,3,FALSE)</f>
        <v>35316.997789541892</v>
      </c>
      <c r="F98" s="21" t="s">
        <v>80</v>
      </c>
      <c r="G98" s="18" t="str">
        <f t="shared" si="16"/>
        <v>52558.2847</v>
      </c>
      <c r="H98" s="12">
        <f t="shared" si="17"/>
        <v>35317</v>
      </c>
      <c r="I98" s="52" t="s">
        <v>296</v>
      </c>
      <c r="J98" s="53" t="s">
        <v>297</v>
      </c>
      <c r="K98" s="52">
        <v>35317</v>
      </c>
      <c r="L98" s="52" t="s">
        <v>298</v>
      </c>
      <c r="M98" s="53" t="s">
        <v>292</v>
      </c>
      <c r="N98" s="53" t="s">
        <v>293</v>
      </c>
      <c r="O98" s="54" t="s">
        <v>294</v>
      </c>
      <c r="P98" s="55" t="s">
        <v>295</v>
      </c>
    </row>
    <row r="99" spans="1:16" ht="12.75" customHeight="1" thickBot="1" x14ac:dyDescent="0.25">
      <c r="A99" s="12" t="str">
        <f t="shared" si="12"/>
        <v>VSB 40 </v>
      </c>
      <c r="B99" s="21" t="str">
        <f t="shared" si="13"/>
        <v>I</v>
      </c>
      <c r="C99" s="12">
        <f t="shared" si="14"/>
        <v>52580.266600000003</v>
      </c>
      <c r="D99" s="18" t="str">
        <f t="shared" si="15"/>
        <v>vis</v>
      </c>
      <c r="E99" s="51">
        <f>VLOOKUP(C99,Active!C$21:E$969,3,FALSE)</f>
        <v>35346.999067010896</v>
      </c>
      <c r="F99" s="21" t="s">
        <v>80</v>
      </c>
      <c r="G99" s="18" t="str">
        <f t="shared" si="16"/>
        <v>52580.2666</v>
      </c>
      <c r="H99" s="12">
        <f t="shared" si="17"/>
        <v>35347</v>
      </c>
      <c r="I99" s="52" t="s">
        <v>299</v>
      </c>
      <c r="J99" s="53" t="s">
        <v>300</v>
      </c>
      <c r="K99" s="52">
        <v>35347</v>
      </c>
      <c r="L99" s="52" t="s">
        <v>301</v>
      </c>
      <c r="M99" s="53" t="s">
        <v>292</v>
      </c>
      <c r="N99" s="53" t="s">
        <v>293</v>
      </c>
      <c r="O99" s="54" t="s">
        <v>294</v>
      </c>
      <c r="P99" s="55" t="s">
        <v>295</v>
      </c>
    </row>
    <row r="100" spans="1:16" ht="12.75" customHeight="1" thickBot="1" x14ac:dyDescent="0.25">
      <c r="A100" s="12" t="str">
        <f t="shared" si="12"/>
        <v>VSB 40 </v>
      </c>
      <c r="B100" s="21" t="str">
        <f t="shared" si="13"/>
        <v>I</v>
      </c>
      <c r="C100" s="12">
        <f t="shared" si="14"/>
        <v>52621.293400000002</v>
      </c>
      <c r="D100" s="18" t="str">
        <f t="shared" si="15"/>
        <v>vis</v>
      </c>
      <c r="E100" s="51">
        <f>VLOOKUP(C100,Active!C$21:E$969,3,FALSE)</f>
        <v>35402.993153530486</v>
      </c>
      <c r="F100" s="21" t="s">
        <v>80</v>
      </c>
      <c r="G100" s="18" t="str">
        <f t="shared" si="16"/>
        <v>52621.2934</v>
      </c>
      <c r="H100" s="12">
        <f t="shared" si="17"/>
        <v>35403</v>
      </c>
      <c r="I100" s="52" t="s">
        <v>302</v>
      </c>
      <c r="J100" s="53" t="s">
        <v>303</v>
      </c>
      <c r="K100" s="52">
        <v>35403</v>
      </c>
      <c r="L100" s="52" t="s">
        <v>304</v>
      </c>
      <c r="M100" s="53" t="s">
        <v>292</v>
      </c>
      <c r="N100" s="53" t="s">
        <v>293</v>
      </c>
      <c r="O100" s="54" t="s">
        <v>294</v>
      </c>
      <c r="P100" s="55" t="s">
        <v>295</v>
      </c>
    </row>
    <row r="101" spans="1:16" ht="12.75" customHeight="1" thickBot="1" x14ac:dyDescent="0.25">
      <c r="A101" s="12" t="str">
        <f t="shared" si="12"/>
        <v>VSB 42 </v>
      </c>
      <c r="B101" s="21" t="str">
        <f t="shared" si="13"/>
        <v>I</v>
      </c>
      <c r="C101" s="12">
        <f t="shared" si="14"/>
        <v>52994.239000000001</v>
      </c>
      <c r="D101" s="18" t="str">
        <f t="shared" si="15"/>
        <v>vis</v>
      </c>
      <c r="E101" s="51">
        <f>VLOOKUP(C101,Active!C$21:E$969,3,FALSE)</f>
        <v>35911.995761423386</v>
      </c>
      <c r="F101" s="21" t="s">
        <v>80</v>
      </c>
      <c r="G101" s="18" t="str">
        <f t="shared" si="16"/>
        <v>52994.2390</v>
      </c>
      <c r="H101" s="12">
        <f t="shared" si="17"/>
        <v>35912</v>
      </c>
      <c r="I101" s="52" t="s">
        <v>305</v>
      </c>
      <c r="J101" s="53" t="s">
        <v>306</v>
      </c>
      <c r="K101" s="52">
        <v>35912</v>
      </c>
      <c r="L101" s="52" t="s">
        <v>307</v>
      </c>
      <c r="M101" s="53" t="s">
        <v>292</v>
      </c>
      <c r="N101" s="53" t="s">
        <v>293</v>
      </c>
      <c r="O101" s="54" t="s">
        <v>294</v>
      </c>
      <c r="P101" s="55" t="s">
        <v>308</v>
      </c>
    </row>
    <row r="102" spans="1:16" ht="12.75" customHeight="1" thickBot="1" x14ac:dyDescent="0.25">
      <c r="A102" s="12" t="str">
        <f t="shared" si="12"/>
        <v> AOEB 9 </v>
      </c>
      <c r="B102" s="21" t="str">
        <f t="shared" si="13"/>
        <v>I</v>
      </c>
      <c r="C102" s="12">
        <f t="shared" si="14"/>
        <v>53050.654900000001</v>
      </c>
      <c r="D102" s="18" t="str">
        <f t="shared" si="15"/>
        <v>vis</v>
      </c>
      <c r="E102" s="51">
        <f>VLOOKUP(C102,Active!C$21:E$969,3,FALSE)</f>
        <v>35988.993157897901</v>
      </c>
      <c r="F102" s="21" t="s">
        <v>80</v>
      </c>
      <c r="G102" s="18" t="str">
        <f t="shared" si="16"/>
        <v>53050.6549</v>
      </c>
      <c r="H102" s="12">
        <f t="shared" si="17"/>
        <v>35989</v>
      </c>
      <c r="I102" s="52" t="s">
        <v>315</v>
      </c>
      <c r="J102" s="53" t="s">
        <v>316</v>
      </c>
      <c r="K102" s="52">
        <v>35989</v>
      </c>
      <c r="L102" s="52" t="s">
        <v>304</v>
      </c>
      <c r="M102" s="53" t="s">
        <v>280</v>
      </c>
      <c r="N102" s="53" t="s">
        <v>281</v>
      </c>
      <c r="O102" s="54" t="s">
        <v>317</v>
      </c>
      <c r="P102" s="54" t="s">
        <v>236</v>
      </c>
    </row>
    <row r="103" spans="1:16" ht="12.75" customHeight="1" thickBot="1" x14ac:dyDescent="0.25">
      <c r="A103" s="12" t="str">
        <f t="shared" si="12"/>
        <v> AOEB 9 </v>
      </c>
      <c r="B103" s="21" t="str">
        <f t="shared" si="13"/>
        <v>I</v>
      </c>
      <c r="C103" s="12">
        <f t="shared" si="14"/>
        <v>53053.585800000001</v>
      </c>
      <c r="D103" s="18" t="str">
        <f t="shared" si="15"/>
        <v>vis</v>
      </c>
      <c r="E103" s="51">
        <f>VLOOKUP(C103,Active!C$21:E$969,3,FALSE)</f>
        <v>35992.99330093075</v>
      </c>
      <c r="F103" s="21" t="s">
        <v>80</v>
      </c>
      <c r="G103" s="18" t="str">
        <f t="shared" si="16"/>
        <v>53053.5858</v>
      </c>
      <c r="H103" s="12">
        <f t="shared" si="17"/>
        <v>35993</v>
      </c>
      <c r="I103" s="52" t="s">
        <v>318</v>
      </c>
      <c r="J103" s="53" t="s">
        <v>319</v>
      </c>
      <c r="K103" s="52">
        <v>35993</v>
      </c>
      <c r="L103" s="52" t="s">
        <v>320</v>
      </c>
      <c r="M103" s="53" t="s">
        <v>280</v>
      </c>
      <c r="N103" s="53" t="s">
        <v>281</v>
      </c>
      <c r="O103" s="54" t="s">
        <v>321</v>
      </c>
      <c r="P103" s="54" t="s">
        <v>236</v>
      </c>
    </row>
    <row r="104" spans="1:16" ht="12.75" customHeight="1" thickBot="1" x14ac:dyDescent="0.25">
      <c r="A104" s="12" t="str">
        <f t="shared" si="12"/>
        <v> AOEB 12 </v>
      </c>
      <c r="B104" s="21" t="str">
        <f t="shared" si="13"/>
        <v>I</v>
      </c>
      <c r="C104" s="12">
        <f t="shared" si="14"/>
        <v>53384.765500000001</v>
      </c>
      <c r="D104" s="18" t="str">
        <f t="shared" si="15"/>
        <v>vis</v>
      </c>
      <c r="E104" s="51">
        <f>VLOOKUP(C104,Active!C$21:E$969,3,FALSE)</f>
        <v>36444.993085835544</v>
      </c>
      <c r="F104" s="21" t="s">
        <v>80</v>
      </c>
      <c r="G104" s="18" t="str">
        <f t="shared" si="16"/>
        <v>53384.7655</v>
      </c>
      <c r="H104" s="12">
        <f t="shared" si="17"/>
        <v>36445</v>
      </c>
      <c r="I104" s="52" t="s">
        <v>327</v>
      </c>
      <c r="J104" s="53" t="s">
        <v>328</v>
      </c>
      <c r="K104" s="52">
        <v>36445</v>
      </c>
      <c r="L104" s="52" t="s">
        <v>291</v>
      </c>
      <c r="M104" s="53" t="s">
        <v>280</v>
      </c>
      <c r="N104" s="53" t="s">
        <v>281</v>
      </c>
      <c r="O104" s="54" t="s">
        <v>321</v>
      </c>
      <c r="P104" s="54" t="s">
        <v>329</v>
      </c>
    </row>
    <row r="105" spans="1:16" ht="12.75" customHeight="1" thickBot="1" x14ac:dyDescent="0.25">
      <c r="A105" s="12" t="str">
        <f t="shared" si="12"/>
        <v>IBVS 5741 </v>
      </c>
      <c r="B105" s="21" t="str">
        <f t="shared" si="13"/>
        <v>I</v>
      </c>
      <c r="C105" s="12">
        <f t="shared" si="14"/>
        <v>53407.478900000002</v>
      </c>
      <c r="D105" s="18" t="str">
        <f t="shared" si="15"/>
        <v>vis</v>
      </c>
      <c r="E105" s="51">
        <f>VLOOKUP(C105,Active!C$21:E$969,3,FALSE)</f>
        <v>36475.99272716156</v>
      </c>
      <c r="F105" s="21" t="s">
        <v>80</v>
      </c>
      <c r="G105" s="18" t="str">
        <f t="shared" si="16"/>
        <v>53407.4789</v>
      </c>
      <c r="H105" s="12">
        <f t="shared" si="17"/>
        <v>36476</v>
      </c>
      <c r="I105" s="52" t="s">
        <v>330</v>
      </c>
      <c r="J105" s="53" t="s">
        <v>331</v>
      </c>
      <c r="K105" s="52">
        <v>36476</v>
      </c>
      <c r="L105" s="52" t="s">
        <v>332</v>
      </c>
      <c r="M105" s="53" t="s">
        <v>292</v>
      </c>
      <c r="N105" s="53" t="s">
        <v>293</v>
      </c>
      <c r="O105" s="54" t="s">
        <v>333</v>
      </c>
      <c r="P105" s="55" t="s">
        <v>334</v>
      </c>
    </row>
    <row r="106" spans="1:16" ht="12.75" customHeight="1" thickBot="1" x14ac:dyDescent="0.25">
      <c r="A106" s="12" t="str">
        <f t="shared" si="12"/>
        <v>IBVS 5741 </v>
      </c>
      <c r="B106" s="21" t="str">
        <f t="shared" si="13"/>
        <v>I</v>
      </c>
      <c r="C106" s="12">
        <f t="shared" si="14"/>
        <v>53410.411800000002</v>
      </c>
      <c r="D106" s="18" t="str">
        <f t="shared" si="15"/>
        <v>vis</v>
      </c>
      <c r="E106" s="51">
        <f>VLOOKUP(C106,Active!C$21:E$969,3,FALSE)</f>
        <v>36479.995599829017</v>
      </c>
      <c r="F106" s="21" t="s">
        <v>80</v>
      </c>
      <c r="G106" s="18" t="str">
        <f t="shared" si="16"/>
        <v>53410.4118</v>
      </c>
      <c r="H106" s="12">
        <f t="shared" si="17"/>
        <v>36480</v>
      </c>
      <c r="I106" s="52" t="s">
        <v>335</v>
      </c>
      <c r="J106" s="53" t="s">
        <v>336</v>
      </c>
      <c r="K106" s="52">
        <v>36480</v>
      </c>
      <c r="L106" s="52" t="s">
        <v>337</v>
      </c>
      <c r="M106" s="53" t="s">
        <v>292</v>
      </c>
      <c r="N106" s="53" t="s">
        <v>293</v>
      </c>
      <c r="O106" s="54" t="s">
        <v>333</v>
      </c>
      <c r="P106" s="55" t="s">
        <v>334</v>
      </c>
    </row>
    <row r="107" spans="1:16" ht="12.75" customHeight="1" thickBot="1" x14ac:dyDescent="0.25">
      <c r="A107" s="12" t="str">
        <f t="shared" ref="A107:A112" si="18">P107</f>
        <v> AOEB 12 </v>
      </c>
      <c r="B107" s="21" t="str">
        <f t="shared" ref="B107:B112" si="19">IF(H107=INT(H107),"I","II")</f>
        <v>I</v>
      </c>
      <c r="C107" s="12">
        <f t="shared" ref="C107:C112" si="20">1*G107</f>
        <v>53442.647799999999</v>
      </c>
      <c r="D107" s="18" t="str">
        <f t="shared" ref="D107:D112" si="21">VLOOKUP(F107,I$1:J$5,2,FALSE)</f>
        <v>vis</v>
      </c>
      <c r="E107" s="51">
        <f>VLOOKUP(C107,Active!C$21:E$969,3,FALSE)</f>
        <v>36523.991850402919</v>
      </c>
      <c r="F107" s="21" t="s">
        <v>80</v>
      </c>
      <c r="G107" s="18" t="str">
        <f t="shared" ref="G107:G112" si="22">MID(I107,3,LEN(I107)-3)</f>
        <v>53442.6478</v>
      </c>
      <c r="H107" s="12">
        <f t="shared" ref="H107:H112" si="23">1*K107</f>
        <v>36524</v>
      </c>
      <c r="I107" s="52" t="s">
        <v>338</v>
      </c>
      <c r="J107" s="53" t="s">
        <v>339</v>
      </c>
      <c r="K107" s="52">
        <v>36524</v>
      </c>
      <c r="L107" s="52" t="s">
        <v>340</v>
      </c>
      <c r="M107" s="53" t="s">
        <v>280</v>
      </c>
      <c r="N107" s="53" t="s">
        <v>281</v>
      </c>
      <c r="O107" s="54" t="s">
        <v>317</v>
      </c>
      <c r="P107" s="54" t="s">
        <v>329</v>
      </c>
    </row>
    <row r="108" spans="1:16" ht="12.75" customHeight="1" thickBot="1" x14ac:dyDescent="0.25">
      <c r="A108" s="12" t="str">
        <f t="shared" si="18"/>
        <v>VSB 45 </v>
      </c>
      <c r="B108" s="21" t="str">
        <f t="shared" si="19"/>
        <v>I</v>
      </c>
      <c r="C108" s="12">
        <f t="shared" si="20"/>
        <v>53808.997799999997</v>
      </c>
      <c r="D108" s="18" t="str">
        <f t="shared" si="21"/>
        <v>vis</v>
      </c>
      <c r="E108" s="51">
        <f>VLOOKUP(C108,Active!C$21:E$969,3,FALSE)</f>
        <v>37023.9926692933</v>
      </c>
      <c r="F108" s="21" t="s">
        <v>80</v>
      </c>
      <c r="G108" s="18" t="str">
        <f t="shared" si="22"/>
        <v>53808.9978</v>
      </c>
      <c r="H108" s="12">
        <f t="shared" si="23"/>
        <v>37024</v>
      </c>
      <c r="I108" s="52" t="s">
        <v>341</v>
      </c>
      <c r="J108" s="53" t="s">
        <v>342</v>
      </c>
      <c r="K108" s="52">
        <v>37024</v>
      </c>
      <c r="L108" s="52" t="s">
        <v>343</v>
      </c>
      <c r="M108" s="53" t="s">
        <v>292</v>
      </c>
      <c r="N108" s="53" t="s">
        <v>293</v>
      </c>
      <c r="O108" s="54" t="s">
        <v>344</v>
      </c>
      <c r="P108" s="55" t="s">
        <v>345</v>
      </c>
    </row>
    <row r="109" spans="1:16" ht="12.75" customHeight="1" thickBot="1" x14ac:dyDescent="0.25">
      <c r="A109" s="12" t="str">
        <f t="shared" si="18"/>
        <v> AOEB 12 </v>
      </c>
      <c r="B109" s="21" t="str">
        <f t="shared" si="19"/>
        <v>I</v>
      </c>
      <c r="C109" s="12">
        <f t="shared" si="20"/>
        <v>53812.662499999999</v>
      </c>
      <c r="D109" s="18" t="str">
        <f t="shared" si="21"/>
        <v>vis</v>
      </c>
      <c r="E109" s="51">
        <f>VLOOKUP(C109,Active!C$21:E$969,3,FALSE)</f>
        <v>37028.994315262971</v>
      </c>
      <c r="F109" s="21" t="s">
        <v>80</v>
      </c>
      <c r="G109" s="18" t="str">
        <f t="shared" si="22"/>
        <v>53812.6625</v>
      </c>
      <c r="H109" s="12">
        <f t="shared" si="23"/>
        <v>37029</v>
      </c>
      <c r="I109" s="52" t="s">
        <v>346</v>
      </c>
      <c r="J109" s="53" t="s">
        <v>347</v>
      </c>
      <c r="K109" s="52">
        <v>37029</v>
      </c>
      <c r="L109" s="52" t="s">
        <v>348</v>
      </c>
      <c r="M109" s="53" t="s">
        <v>280</v>
      </c>
      <c r="N109" s="53" t="s">
        <v>281</v>
      </c>
      <c r="O109" s="54" t="s">
        <v>349</v>
      </c>
      <c r="P109" s="54" t="s">
        <v>329</v>
      </c>
    </row>
    <row r="110" spans="1:16" ht="12.75" customHeight="1" thickBot="1" x14ac:dyDescent="0.25">
      <c r="A110" s="12" t="str">
        <f t="shared" si="18"/>
        <v> AOEB 12 </v>
      </c>
      <c r="B110" s="21" t="str">
        <f t="shared" si="19"/>
        <v>I</v>
      </c>
      <c r="C110" s="12">
        <f t="shared" si="20"/>
        <v>54193.666599999997</v>
      </c>
      <c r="D110" s="18" t="str">
        <f t="shared" si="21"/>
        <v>vis</v>
      </c>
      <c r="E110" s="51">
        <f>VLOOKUP(C110,Active!C$21:E$969,3,FALSE)</f>
        <v>37548.995303390693</v>
      </c>
      <c r="F110" s="21" t="s">
        <v>80</v>
      </c>
      <c r="G110" s="18" t="str">
        <f t="shared" si="22"/>
        <v>54193.6666</v>
      </c>
      <c r="H110" s="12">
        <f t="shared" si="23"/>
        <v>37549</v>
      </c>
      <c r="I110" s="52" t="s">
        <v>350</v>
      </c>
      <c r="J110" s="53" t="s">
        <v>351</v>
      </c>
      <c r="K110" s="52">
        <v>37549</v>
      </c>
      <c r="L110" s="52" t="s">
        <v>352</v>
      </c>
      <c r="M110" s="53" t="s">
        <v>280</v>
      </c>
      <c r="N110" s="53" t="s">
        <v>281</v>
      </c>
      <c r="O110" s="54" t="s">
        <v>321</v>
      </c>
      <c r="P110" s="54" t="s">
        <v>329</v>
      </c>
    </row>
    <row r="111" spans="1:16" ht="12.75" customHeight="1" thickBot="1" x14ac:dyDescent="0.25">
      <c r="A111" s="12" t="str">
        <f t="shared" si="18"/>
        <v>VSB 48 </v>
      </c>
      <c r="B111" s="21" t="str">
        <f t="shared" si="19"/>
        <v>I</v>
      </c>
      <c r="C111" s="12">
        <f t="shared" si="20"/>
        <v>54806.200900000003</v>
      </c>
      <c r="D111" s="18" t="str">
        <f t="shared" si="21"/>
        <v>vis</v>
      </c>
      <c r="E111" s="51">
        <f>VLOOKUP(C111,Active!C$21:E$969,3,FALSE)</f>
        <v>38384.992714605243</v>
      </c>
      <c r="F111" s="21" t="s">
        <v>80</v>
      </c>
      <c r="G111" s="18" t="str">
        <f t="shared" si="22"/>
        <v>54806.2009</v>
      </c>
      <c r="H111" s="12">
        <f t="shared" si="23"/>
        <v>38385</v>
      </c>
      <c r="I111" s="52" t="s">
        <v>362</v>
      </c>
      <c r="J111" s="53" t="s">
        <v>363</v>
      </c>
      <c r="K111" s="52">
        <v>38385</v>
      </c>
      <c r="L111" s="52" t="s">
        <v>332</v>
      </c>
      <c r="M111" s="53" t="s">
        <v>280</v>
      </c>
      <c r="N111" s="53" t="s">
        <v>80</v>
      </c>
      <c r="O111" s="54" t="s">
        <v>364</v>
      </c>
      <c r="P111" s="55" t="s">
        <v>365</v>
      </c>
    </row>
    <row r="112" spans="1:16" ht="12.75" customHeight="1" thickBot="1" x14ac:dyDescent="0.25">
      <c r="A112" s="12" t="str">
        <f t="shared" si="18"/>
        <v> JAAVSO 43-1 </v>
      </c>
      <c r="B112" s="21" t="str">
        <f t="shared" si="19"/>
        <v>I</v>
      </c>
      <c r="C112" s="12">
        <f t="shared" si="20"/>
        <v>56966.931199999999</v>
      </c>
      <c r="D112" s="18" t="str">
        <f t="shared" si="21"/>
        <v>vis</v>
      </c>
      <c r="E112" s="51">
        <f>VLOOKUP(C112,Active!C$21:E$969,3,FALSE)</f>
        <v>41333.9948147861</v>
      </c>
      <c r="F112" s="21" t="s">
        <v>80</v>
      </c>
      <c r="G112" s="18" t="str">
        <f t="shared" si="22"/>
        <v>56966.9312</v>
      </c>
      <c r="H112" s="12">
        <f t="shared" si="23"/>
        <v>41334</v>
      </c>
      <c r="I112" s="52" t="s">
        <v>394</v>
      </c>
      <c r="J112" s="53" t="s">
        <v>395</v>
      </c>
      <c r="K112" s="52">
        <v>41334</v>
      </c>
      <c r="L112" s="52" t="s">
        <v>396</v>
      </c>
      <c r="M112" s="53" t="s">
        <v>280</v>
      </c>
      <c r="N112" s="53" t="s">
        <v>80</v>
      </c>
      <c r="O112" s="54" t="s">
        <v>317</v>
      </c>
      <c r="P112" s="54" t="s">
        <v>397</v>
      </c>
    </row>
    <row r="113" spans="2:6" x14ac:dyDescent="0.2">
      <c r="B113" s="21"/>
      <c r="E113" s="51"/>
      <c r="F113" s="21"/>
    </row>
    <row r="114" spans="2:6" x14ac:dyDescent="0.2">
      <c r="B114" s="21"/>
      <c r="E114" s="51"/>
      <c r="F114" s="21"/>
    </row>
    <row r="115" spans="2:6" x14ac:dyDescent="0.2">
      <c r="B115" s="21"/>
      <c r="E115" s="51"/>
      <c r="F115" s="21"/>
    </row>
    <row r="116" spans="2:6" x14ac:dyDescent="0.2">
      <c r="B116" s="21"/>
      <c r="E116" s="51"/>
      <c r="F116" s="21"/>
    </row>
    <row r="117" spans="2:6" x14ac:dyDescent="0.2">
      <c r="B117" s="21"/>
      <c r="E117" s="51"/>
      <c r="F117" s="21"/>
    </row>
    <row r="118" spans="2:6" x14ac:dyDescent="0.2">
      <c r="B118" s="21"/>
      <c r="E118" s="51"/>
      <c r="F118" s="21"/>
    </row>
    <row r="119" spans="2:6" x14ac:dyDescent="0.2">
      <c r="B119" s="21"/>
      <c r="E119" s="5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</sheetData>
  <phoneticPr fontId="8" type="noConversion"/>
  <hyperlinks>
    <hyperlink ref="P97" r:id="rId1" display="http://vsolj.cetus-net.org/no40.pdf" xr:uid="{00000000-0004-0000-0100-000000000000}"/>
    <hyperlink ref="P98" r:id="rId2" display="http://vsolj.cetus-net.org/no40.pdf" xr:uid="{00000000-0004-0000-0100-000001000000}"/>
    <hyperlink ref="P99" r:id="rId3" display="http://vsolj.cetus-net.org/no40.pdf" xr:uid="{00000000-0004-0000-0100-000002000000}"/>
    <hyperlink ref="P100" r:id="rId4" display="http://vsolj.cetus-net.org/no40.pdf" xr:uid="{00000000-0004-0000-0100-000003000000}"/>
    <hyperlink ref="P101" r:id="rId5" display="http://vsolj.cetus-net.org/no42.pdf" xr:uid="{00000000-0004-0000-0100-000004000000}"/>
    <hyperlink ref="P20" r:id="rId6" display="http://www.konkoly.hu/cgi-bin/IBVS?5583" xr:uid="{00000000-0004-0000-0100-000005000000}"/>
    <hyperlink ref="P21" r:id="rId7" display="http://www.konkoly.hu/cgi-bin/IBVS?5603" xr:uid="{00000000-0004-0000-0100-000006000000}"/>
    <hyperlink ref="P105" r:id="rId8" display="http://www.konkoly.hu/cgi-bin/IBVS?5741" xr:uid="{00000000-0004-0000-0100-000007000000}"/>
    <hyperlink ref="P106" r:id="rId9" display="http://www.konkoly.hu/cgi-bin/IBVS?5741" xr:uid="{00000000-0004-0000-0100-000008000000}"/>
    <hyperlink ref="P108" r:id="rId10" display="http://vsolj.cetus-net.org/no45.pdf" xr:uid="{00000000-0004-0000-0100-000009000000}"/>
    <hyperlink ref="P22" r:id="rId11" display="http://www.aavso.org/sites/default/files/jaavso/v36n2/171.pdf" xr:uid="{00000000-0004-0000-0100-00000A000000}"/>
    <hyperlink ref="P23" r:id="rId12" display="http://www.aavso.org/sites/default/files/jaavso/v36n2/186.pdf" xr:uid="{00000000-0004-0000-0100-00000B000000}"/>
    <hyperlink ref="P111" r:id="rId13" display="http://vsolj.cetus-net.org/no48.pdf" xr:uid="{00000000-0004-0000-0100-00000C000000}"/>
    <hyperlink ref="P24" r:id="rId14" display="http://www.aavso.org/sites/default/files/jaavso/v37n1/44.pdf" xr:uid="{00000000-0004-0000-0100-00000D000000}"/>
    <hyperlink ref="P29" r:id="rId15" display="http://www.konkoly.hu/cgi-bin/IBVS?5992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2023-12-30T06:25:52Z</dcterms:modified>
</cp:coreProperties>
</file>