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62B5EC8-03D8-4D01-9743-7946F8FF85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E22" i="1"/>
  <c r="F22" i="1" s="1"/>
  <c r="G22" i="1" s="1"/>
  <c r="K22" i="1" s="1"/>
  <c r="D9" i="1"/>
  <c r="C9" i="1"/>
  <c r="Q22" i="1"/>
  <c r="Q23" i="1"/>
  <c r="Q24" i="1"/>
  <c r="F16" i="1"/>
  <c r="F17" i="1" s="1"/>
  <c r="C17" i="1"/>
  <c r="E24" i="1"/>
  <c r="F24" i="1" s="1"/>
  <c r="G24" i="1" s="1"/>
  <c r="K24" i="1" s="1"/>
  <c r="E23" i="1"/>
  <c r="F23" i="1"/>
  <c r="G23" i="1" s="1"/>
  <c r="K23" i="1" s="1"/>
  <c r="E21" i="1"/>
  <c r="F21" i="1"/>
  <c r="G21" i="1" s="1"/>
  <c r="K21" i="1" s="1"/>
  <c r="C12" i="1"/>
  <c r="C11" i="1"/>
  <c r="O23" i="1" l="1"/>
  <c r="C15" i="1"/>
  <c r="F18" i="1" s="1"/>
  <c r="O21" i="1"/>
  <c r="O24" i="1"/>
  <c r="O22" i="1"/>
  <c r="C16" i="1"/>
  <c r="D18" i="1" s="1"/>
  <c r="F19" i="1" l="1"/>
  <c r="C18" i="1"/>
</calcChain>
</file>

<file path=xl/sharedStrings.xml><?xml version="1.0" encoding="utf-8"?>
<sst xmlns="http://schemas.openxmlformats.org/spreadsheetml/2006/main" count="63" uniqueCount="52">
  <si>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</si>
  <si>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</si>
  <si>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</si>
  <si>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</si>
  <si>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</si>
  <si>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</si>
  <si>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</si>
  <si>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</si>
  <si>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</si>
  <si>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</si>
  <si>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</si>
  <si>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</si>
  <si>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</si>
  <si>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</si>
  <si>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</si>
  <si>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</si>
  <si>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</si>
  <si>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</si>
  <si>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</si>
  <si>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</si>
  <si>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</si>
  <si>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</si>
  <si>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</si>
  <si>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</si>
  <si>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</si>
  <si>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</si>
  <si>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</si>
  <si>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</si>
  <si>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</si>
  <si>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</si>
  <si>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</si>
  <si>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</si>
  <si>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</si>
  <si>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</si>
  <si>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</si>
  <si>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</si>
  <si>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</si>
  <si>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</si>
  <si>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</si>
  <si>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</si>
  <si>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</si>
  <si>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</si>
  <si>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G4835-1716</t>
  </si>
  <si>
    <t>2022A</t>
  </si>
  <si>
    <t>EW</t>
  </si>
  <si>
    <t>pr_0</t>
  </si>
  <si>
    <t>as of 2022-01-07</t>
  </si>
  <si>
    <t>VSX</t>
  </si>
  <si>
    <t>Mon</t>
  </si>
  <si>
    <t>GSC 4835-1716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</si>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</sst>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>
      <alignment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4835-1716 -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E-4AAF-B5FF-FC5661028EA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1E-4AAF-B5FF-FC5661028E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1E-4AAF-B5FF-FC5661028E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4.3399999995017424E-3</c:v>
                </c:pt>
                <c:pt idx="2">
                  <c:v>1.7312000003585126E-2</c:v>
                </c:pt>
                <c:pt idx="3">
                  <c:v>-4.9480000016046688E-3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1E-4AAF-B5FF-FC5661028E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1E-4AAF-B5FF-FC5661028E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1E-4AAF-B5FF-FC5661028E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1E-4AAF-B5FF-FC5661028E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3.1989637306505192E-3</c:v>
                </c:pt>
                <c:pt idx="1">
                  <c:v>3.6060621763671988E-3</c:v>
                </c:pt>
                <c:pt idx="2">
                  <c:v>4.7459378243739012E-3</c:v>
                </c:pt>
                <c:pt idx="3">
                  <c:v>5.1530362700905807E-3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1E-4AAF-B5FF-FC5661028EA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1E-4AAF-B5FF-FC5661028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800728"/>
        <c:axId val="1"/>
      </c:scatterChart>
      <c:valAx>
        <c:axId val="498800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800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6A44C2-D27A-CF9A-116A-729AACBA4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8" ht="20.25" x14ac:dyDescent="0.3">
      <c r="A1" s="1" t="s">
        <v>49</v>
      </c>
      <c r="F1" s="34" t="s">
        <v>42</v>
      </c>
      <c r="G1" s="35" t="s">
        <v>43</v>
      </c>
      <c r="H1" s="30"/>
      <c r="I1" s="36" t="s">
        <v>42</v>
      </c>
      <c r="J1" s="34" t="s">
        <v>42</v>
      </c>
      <c r="K1" s="37">
        <v>7.3819999999999997</v>
      </c>
      <c r="L1" s="37">
        <v>-2.4803999999999999</v>
      </c>
      <c r="M1" s="38">
        <v>55939.379399999998</v>
      </c>
      <c r="N1" s="39">
        <v>0.42430400000000001</v>
      </c>
      <c r="O1" s="40" t="s">
        <v>44</v>
      </c>
      <c r="P1" s="40">
        <v>13.58</v>
      </c>
      <c r="Q1" s="40">
        <v>13.77</v>
      </c>
      <c r="R1" s="41" t="s">
        <v>45</v>
      </c>
    </row>
    <row r="2" spans="1:18" x14ac:dyDescent="0.2">
      <c r="A2" t="s">
        <v>23</v>
      </c>
      <c r="B2" t="s">
        <v>44</v>
      </c>
      <c r="C2" s="29"/>
      <c r="D2" s="3" t="s">
        <v>48</v>
      </c>
    </row>
    <row r="3" spans="1:18" ht="13.5" thickBot="1" x14ac:dyDescent="0.25"/>
    <row r="4" spans="1:18" ht="14.25" thickTop="1" thickBot="1" x14ac:dyDescent="0.25">
      <c r="A4" s="5" t="s">
        <v>0</v>
      </c>
      <c r="C4" s="26" t="s">
        <v>37</v>
      </c>
      <c r="D4" s="27" t="s">
        <v>37</v>
      </c>
      <c r="E4" s="42" t="s">
        <v>46</v>
      </c>
    </row>
    <row r="5" spans="1:18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8" x14ac:dyDescent="0.2">
      <c r="A6" s="5" t="s">
        <v>1</v>
      </c>
    </row>
    <row r="7" spans="1:18" x14ac:dyDescent="0.2">
      <c r="A7" t="s">
        <v>2</v>
      </c>
      <c r="C7" s="8">
        <v>55939.379399999998</v>
      </c>
      <c r="D7" s="28" t="s">
        <v>47</v>
      </c>
    </row>
    <row r="8" spans="1:18" x14ac:dyDescent="0.2">
      <c r="A8" t="s">
        <v>3</v>
      </c>
      <c r="C8" s="8">
        <v>0.42430400000000001</v>
      </c>
      <c r="D8" s="28" t="s">
        <v>47</v>
      </c>
    </row>
    <row r="9" spans="1:18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8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8" x14ac:dyDescent="0.2">
      <c r="A11" s="10" t="s">
        <v>15</v>
      </c>
      <c r="B11" s="10"/>
      <c r="C11" s="21">
        <f ca="1">INTERCEPT(INDIRECT($D$9):G991,INDIRECT($C$9):F991)</f>
        <v>3.1989637306505192E-3</v>
      </c>
      <c r="D11" s="3"/>
      <c r="E11" s="10"/>
    </row>
    <row r="12" spans="1:18" x14ac:dyDescent="0.2">
      <c r="A12" s="10" t="s">
        <v>16</v>
      </c>
      <c r="B12" s="10"/>
      <c r="C12" s="21">
        <f ca="1">SLOPE(INDIRECT($D$9):G991,INDIRECT($C$9):F991)</f>
        <v>1.6283937828667181E-4</v>
      </c>
      <c r="D12" s="3"/>
      <c r="E12" s="10"/>
    </row>
    <row r="13" spans="1:18" x14ac:dyDescent="0.2">
      <c r="A13" s="10" t="s">
        <v>18</v>
      </c>
      <c r="B13" s="10"/>
      <c r="C13" s="3" t="s">
        <v>13</v>
      </c>
    </row>
    <row r="14" spans="1:18" x14ac:dyDescent="0.2">
      <c r="A14" s="10"/>
      <c r="B14" s="10"/>
      <c r="C14" s="10"/>
    </row>
    <row r="15" spans="1:18" x14ac:dyDescent="0.2">
      <c r="A15" s="12" t="s">
        <v>17</v>
      </c>
      <c r="B15" s="10"/>
      <c r="C15" s="13">
        <f ca="1">(C7+C11)+(C8+C12)*INT(MAX(F21:F3532))</f>
        <v>55944.476201036268</v>
      </c>
      <c r="E15" s="14" t="s">
        <v>34</v>
      </c>
      <c r="F15" s="31">
        <v>1</v>
      </c>
    </row>
    <row r="16" spans="1:18" x14ac:dyDescent="0.2">
      <c r="A16" s="16" t="s">
        <v>4</v>
      </c>
      <c r="B16" s="10"/>
      <c r="C16" s="17">
        <f ca="1">+C8+C12</f>
        <v>0.42446683937828666</v>
      </c>
      <c r="E16" s="14" t="s">
        <v>30</v>
      </c>
      <c r="F16" s="32">
        <f ca="1">NOW()+15018.5+$C$5/24</f>
        <v>60314.612672106479</v>
      </c>
    </row>
    <row r="17" spans="1:21" ht="13.5" thickBot="1" x14ac:dyDescent="0.25">
      <c r="A17" s="14" t="s">
        <v>27</v>
      </c>
      <c r="B17" s="10"/>
      <c r="C17" s="10">
        <f>COUNT(C21:C2190)</f>
        <v>4</v>
      </c>
      <c r="E17" s="14" t="s">
        <v>35</v>
      </c>
      <c r="F17" s="15">
        <f ca="1">ROUND(2*(F16-$C$7)/$C$8,0)/2+F15</f>
        <v>10312.5</v>
      </c>
    </row>
    <row r="18" spans="1:21" ht="14.25" thickTop="1" thickBot="1" x14ac:dyDescent="0.25">
      <c r="A18" s="16" t="s">
        <v>5</v>
      </c>
      <c r="B18" s="10"/>
      <c r="C18" s="19">
        <f ca="1">+C15</f>
        <v>55944.476201036268</v>
      </c>
      <c r="D18" s="20">
        <f ca="1">+C16</f>
        <v>0.42446683937828666</v>
      </c>
      <c r="E18" s="14" t="s">
        <v>36</v>
      </c>
      <c r="F18" s="23">
        <f ca="1">ROUND(2*(F16-$C$15)/$C$16,0)/2+F15</f>
        <v>10296.5</v>
      </c>
    </row>
    <row r="19" spans="1:21" ht="13.5" thickTop="1" x14ac:dyDescent="0.2">
      <c r="E19" s="14" t="s">
        <v>31</v>
      </c>
      <c r="F19" s="18">
        <f ca="1">+$C$15+$C$16*F18-15018.5-$C$5/24</f>
        <v>45296.894846028132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s="45" t="s">
        <v>42</v>
      </c>
      <c r="B21" s="44" t="s">
        <v>50</v>
      </c>
      <c r="C21" s="43">
        <v>55939.379399999998</v>
      </c>
      <c r="D21" s="43">
        <v>4.0000000000000001E-3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3.1989637306505192E-3</v>
      </c>
      <c r="Q21" s="2">
        <f>+C21-15018.5</f>
        <v>40920.879399999998</v>
      </c>
    </row>
    <row r="22" spans="1:21" x14ac:dyDescent="0.2">
      <c r="A22" s="45" t="s">
        <v>42</v>
      </c>
      <c r="B22" s="44" t="s">
        <v>51</v>
      </c>
      <c r="C22" s="43">
        <v>55940.444499999998</v>
      </c>
      <c r="D22" s="43">
        <v>1.8E-3</v>
      </c>
      <c r="E22">
        <f>+(C22-C$7)/C$8</f>
        <v>2.5102285154035835</v>
      </c>
      <c r="F22">
        <f>ROUND(2*E22,0)/2</f>
        <v>2.5</v>
      </c>
      <c r="G22">
        <f>+C22-(C$7+F22*C$8)</f>
        <v>4.3399999995017424E-3</v>
      </c>
      <c r="K22">
        <f>+G22</f>
        <v>4.3399999995017424E-3</v>
      </c>
      <c r="O22">
        <f ca="1">+C$11+C$12*$F22</f>
        <v>3.6060621763671988E-3</v>
      </c>
      <c r="Q22" s="2">
        <f>+C22-15018.5</f>
        <v>40921.944499999998</v>
      </c>
    </row>
    <row r="23" spans="1:21" x14ac:dyDescent="0.2">
      <c r="A23" s="45" t="s">
        <v>42</v>
      </c>
      <c r="B23" s="44" t="s">
        <v>51</v>
      </c>
      <c r="C23" s="43">
        <v>55943.427600000003</v>
      </c>
      <c r="D23" s="43">
        <v>1.5E-3</v>
      </c>
      <c r="E23">
        <f>+(C23-C$7)/C$8</f>
        <v>9.5408009351896901</v>
      </c>
      <c r="F23">
        <f>ROUND(2*E23,0)/2</f>
        <v>9.5</v>
      </c>
      <c r="G23">
        <f>+C23-(C$7+F23*C$8)</f>
        <v>1.7312000003585126E-2</v>
      </c>
      <c r="K23">
        <f>+G23</f>
        <v>1.7312000003585126E-2</v>
      </c>
      <c r="O23">
        <f ca="1">+C$11+C$12*$F23</f>
        <v>4.7459378243739012E-3</v>
      </c>
      <c r="Q23" s="2">
        <f>+C23-15018.5</f>
        <v>40924.927600000003</v>
      </c>
    </row>
    <row r="24" spans="1:21" x14ac:dyDescent="0.2">
      <c r="A24" s="45" t="s">
        <v>42</v>
      </c>
      <c r="B24" s="44" t="s">
        <v>50</v>
      </c>
      <c r="C24" s="43">
        <v>55944.466099999998</v>
      </c>
      <c r="D24" s="43">
        <v>2.5000000000000001E-3</v>
      </c>
      <c r="E24">
        <f>+(C24-C$7)/C$8</f>
        <v>11.988338549718685</v>
      </c>
      <c r="F24">
        <f>ROUND(2*E24,0)/2</f>
        <v>12</v>
      </c>
      <c r="G24">
        <f>+C24-(C$7+F24*C$8)</f>
        <v>-4.9480000016046688E-3</v>
      </c>
      <c r="K24">
        <f>+G24</f>
        <v>-4.9480000016046688E-3</v>
      </c>
      <c r="O24">
        <f ca="1">+C$11+C$12*$F24</f>
        <v>5.1530362700905807E-3</v>
      </c>
      <c r="Q24" s="2">
        <f>+C24-15018.5</f>
        <v>40925.966099999998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2024-01-05T01:42:14Z</dcterms:modified>
</cp:coreProperties>
</file>