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896AB58-77D5-4A45-96E1-431CA92C93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4" r:id="rId2"/>
    <sheet name="Q_fit" sheetId="3" r:id="rId3"/>
    <sheet name="B" sheetId="2" r:id="rId4"/>
  </sheets>
  <definedNames>
    <definedName name="solver_adj" localSheetId="0" hidden="1">Active!$E$11:$E$13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07" i="1" l="1"/>
  <c r="F407" i="1" s="1"/>
  <c r="Q407" i="1"/>
  <c r="E408" i="1"/>
  <c r="F408" i="1" s="1"/>
  <c r="Q408" i="1"/>
  <c r="E406" i="1"/>
  <c r="F406" i="1" s="1"/>
  <c r="Q406" i="1"/>
  <c r="E405" i="1"/>
  <c r="F405" i="1"/>
  <c r="G405" i="1" s="1"/>
  <c r="K405" i="1" s="1"/>
  <c r="Q405" i="1"/>
  <c r="E404" i="1"/>
  <c r="F404" i="1" s="1"/>
  <c r="Q404" i="1"/>
  <c r="E396" i="1"/>
  <c r="F396" i="1" s="1"/>
  <c r="Q396" i="1"/>
  <c r="E402" i="1"/>
  <c r="F402" i="1"/>
  <c r="Q402" i="1"/>
  <c r="E403" i="1"/>
  <c r="F403" i="1" s="1"/>
  <c r="Q403" i="1"/>
  <c r="E395" i="1"/>
  <c r="F395" i="1" s="1"/>
  <c r="Q395" i="1"/>
  <c r="E397" i="1"/>
  <c r="F397" i="1" s="1"/>
  <c r="Q397" i="1"/>
  <c r="E398" i="1"/>
  <c r="F398" i="1" s="1"/>
  <c r="Q398" i="1"/>
  <c r="E399" i="1"/>
  <c r="F399" i="1" s="1"/>
  <c r="Q399" i="1"/>
  <c r="E400" i="1"/>
  <c r="F400" i="1"/>
  <c r="Q400" i="1"/>
  <c r="E401" i="1"/>
  <c r="F401" i="1" s="1"/>
  <c r="Q401" i="1"/>
  <c r="E392" i="1"/>
  <c r="F392" i="1" s="1"/>
  <c r="G392" i="1" s="1"/>
  <c r="K392" i="1" s="1"/>
  <c r="E393" i="1"/>
  <c r="F393" i="1" s="1"/>
  <c r="G393" i="1" s="1"/>
  <c r="K393" i="1" s="1"/>
  <c r="E394" i="1"/>
  <c r="F394" i="1"/>
  <c r="G394" i="1" s="1"/>
  <c r="K394" i="1" s="1"/>
  <c r="E373" i="1"/>
  <c r="F373" i="1" s="1"/>
  <c r="G373" i="1" s="1"/>
  <c r="E374" i="1"/>
  <c r="F374" i="1" s="1"/>
  <c r="G374" i="1" s="1"/>
  <c r="E375" i="1"/>
  <c r="F375" i="1" s="1"/>
  <c r="G375" i="1" s="1"/>
  <c r="K375" i="1" s="1"/>
  <c r="E376" i="1"/>
  <c r="F376" i="1" s="1"/>
  <c r="G376" i="1" s="1"/>
  <c r="J376" i="1" s="1"/>
  <c r="E377" i="1"/>
  <c r="F377" i="1"/>
  <c r="E378" i="1"/>
  <c r="F378" i="1"/>
  <c r="E379" i="1"/>
  <c r="F379" i="1" s="1"/>
  <c r="G379" i="1" s="1"/>
  <c r="E380" i="1"/>
  <c r="F380" i="1" s="1"/>
  <c r="G380" i="1" s="1"/>
  <c r="E381" i="1"/>
  <c r="F381" i="1"/>
  <c r="G381" i="1" s="1"/>
  <c r="K381" i="1" s="1"/>
  <c r="E382" i="1"/>
  <c r="F382" i="1" s="1"/>
  <c r="G382" i="1" s="1"/>
  <c r="E383" i="1"/>
  <c r="F383" i="1" s="1"/>
  <c r="G383" i="1" s="1"/>
  <c r="K383" i="1" s="1"/>
  <c r="E384" i="1"/>
  <c r="F384" i="1" s="1"/>
  <c r="E385" i="1"/>
  <c r="F385" i="1" s="1"/>
  <c r="G385" i="1" s="1"/>
  <c r="E386" i="1"/>
  <c r="F386" i="1" s="1"/>
  <c r="G386" i="1" s="1"/>
  <c r="K386" i="1" s="1"/>
  <c r="E387" i="1"/>
  <c r="F387" i="1" s="1"/>
  <c r="G387" i="1" s="1"/>
  <c r="K387" i="1" s="1"/>
  <c r="E388" i="1"/>
  <c r="F388" i="1"/>
  <c r="G388" i="1" s="1"/>
  <c r="K388" i="1" s="1"/>
  <c r="E389" i="1"/>
  <c r="F389" i="1"/>
  <c r="G389" i="1" s="1"/>
  <c r="E390" i="1"/>
  <c r="F390" i="1" s="1"/>
  <c r="G390" i="1" s="1"/>
  <c r="E391" i="1"/>
  <c r="F391" i="1" s="1"/>
  <c r="Q392" i="1"/>
  <c r="Q393" i="1"/>
  <c r="Q394" i="1"/>
  <c r="D9" i="1"/>
  <c r="C9" i="1"/>
  <c r="E189" i="1"/>
  <c r="F189" i="1"/>
  <c r="G189" i="1" s="1"/>
  <c r="I189" i="1" s="1"/>
  <c r="E190" i="1"/>
  <c r="F190" i="1"/>
  <c r="G190" i="1" s="1"/>
  <c r="I190" i="1" s="1"/>
  <c r="E191" i="1"/>
  <c r="F191" i="1"/>
  <c r="G191" i="1" s="1"/>
  <c r="I191" i="1" s="1"/>
  <c r="E192" i="1"/>
  <c r="F192" i="1"/>
  <c r="G192" i="1" s="1"/>
  <c r="I192" i="1" s="1"/>
  <c r="E193" i="1"/>
  <c r="F193" i="1"/>
  <c r="G193" i="1" s="1"/>
  <c r="I193" i="1" s="1"/>
  <c r="E22" i="1"/>
  <c r="F22" i="1"/>
  <c r="G22" i="1" s="1"/>
  <c r="H22" i="1" s="1"/>
  <c r="E23" i="1"/>
  <c r="F23" i="1"/>
  <c r="G23" i="1" s="1"/>
  <c r="E24" i="1"/>
  <c r="F24" i="1" s="1"/>
  <c r="G24" i="1" s="1"/>
  <c r="E25" i="1"/>
  <c r="F25" i="1" s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H29" i="1" s="1"/>
  <c r="E30" i="1"/>
  <c r="F30" i="1" s="1"/>
  <c r="G30" i="1" s="1"/>
  <c r="E31" i="1"/>
  <c r="F31" i="1" s="1"/>
  <c r="G31" i="1" s="1"/>
  <c r="K31" i="1" s="1"/>
  <c r="E32" i="1"/>
  <c r="F32" i="1"/>
  <c r="G32" i="1" s="1"/>
  <c r="E33" i="1"/>
  <c r="F33" i="1" s="1"/>
  <c r="G33" i="1" s="1"/>
  <c r="E34" i="1"/>
  <c r="F34" i="1" s="1"/>
  <c r="E35" i="1"/>
  <c r="F35" i="1" s="1"/>
  <c r="G35" i="1" s="1"/>
  <c r="H35" i="1" s="1"/>
  <c r="E36" i="1"/>
  <c r="F36" i="1" s="1"/>
  <c r="E37" i="1"/>
  <c r="F37" i="1" s="1"/>
  <c r="G37" i="1" s="1"/>
  <c r="E38" i="1"/>
  <c r="F38" i="1" s="1"/>
  <c r="G38" i="1" s="1"/>
  <c r="E39" i="1"/>
  <c r="F39" i="1"/>
  <c r="G39" i="1" s="1"/>
  <c r="H39" i="1" s="1"/>
  <c r="E40" i="1"/>
  <c r="F40" i="1"/>
  <c r="G40" i="1" s="1"/>
  <c r="H40" i="1" s="1"/>
  <c r="E41" i="1"/>
  <c r="F41" i="1"/>
  <c r="G41" i="1" s="1"/>
  <c r="E42" i="1"/>
  <c r="F42" i="1" s="1"/>
  <c r="G42" i="1" s="1"/>
  <c r="E43" i="1"/>
  <c r="F43" i="1" s="1"/>
  <c r="E44" i="1"/>
  <c r="F44" i="1" s="1"/>
  <c r="G44" i="1" s="1"/>
  <c r="H44" i="1" s="1"/>
  <c r="E45" i="1"/>
  <c r="F45" i="1" s="1"/>
  <c r="G45" i="1" s="1"/>
  <c r="E46" i="1"/>
  <c r="F46" i="1" s="1"/>
  <c r="E47" i="1"/>
  <c r="F47" i="1" s="1"/>
  <c r="G47" i="1" s="1"/>
  <c r="E48" i="1"/>
  <c r="F48" i="1" s="1"/>
  <c r="E49" i="1"/>
  <c r="F49" i="1" s="1"/>
  <c r="E50" i="1"/>
  <c r="F50" i="1" s="1"/>
  <c r="E51" i="1"/>
  <c r="F51" i="1" s="1"/>
  <c r="G51" i="1" s="1"/>
  <c r="H51" i="1" s="1"/>
  <c r="E52" i="1"/>
  <c r="F52" i="1" s="1"/>
  <c r="G52" i="1" s="1"/>
  <c r="H52" i="1" s="1"/>
  <c r="E53" i="1"/>
  <c r="F53" i="1"/>
  <c r="G53" i="1" s="1"/>
  <c r="E54" i="1"/>
  <c r="F54" i="1" s="1"/>
  <c r="E55" i="1"/>
  <c r="F55" i="1" s="1"/>
  <c r="G55" i="1" s="1"/>
  <c r="H55" i="1" s="1"/>
  <c r="E56" i="1"/>
  <c r="F56" i="1" s="1"/>
  <c r="G56" i="1" s="1"/>
  <c r="H56" i="1" s="1"/>
  <c r="E57" i="1"/>
  <c r="F57" i="1" s="1"/>
  <c r="G57" i="1" s="1"/>
  <c r="H57" i="1" s="1"/>
  <c r="E58" i="1"/>
  <c r="F58" i="1" s="1"/>
  <c r="G58" i="1" s="1"/>
  <c r="H58" i="1" s="1"/>
  <c r="E62" i="1"/>
  <c r="F62" i="1" s="1"/>
  <c r="G62" i="1" s="1"/>
  <c r="H62" i="1" s="1"/>
  <c r="E63" i="1"/>
  <c r="F63" i="1" s="1"/>
  <c r="E67" i="1"/>
  <c r="F67" i="1" s="1"/>
  <c r="G67" i="1" s="1"/>
  <c r="I67" i="1" s="1"/>
  <c r="E71" i="1"/>
  <c r="F71" i="1" s="1"/>
  <c r="G71" i="1" s="1"/>
  <c r="H71" i="1" s="1"/>
  <c r="E72" i="1"/>
  <c r="F72" i="1" s="1"/>
  <c r="G72" i="1" s="1"/>
  <c r="E73" i="1"/>
  <c r="F73" i="1"/>
  <c r="G73" i="1" s="1"/>
  <c r="H73" i="1" s="1"/>
  <c r="E74" i="1"/>
  <c r="F74" i="1"/>
  <c r="G74" i="1" s="1"/>
  <c r="H74" i="1" s="1"/>
  <c r="E75" i="1"/>
  <c r="F75" i="1"/>
  <c r="G75" i="1" s="1"/>
  <c r="H75" i="1" s="1"/>
  <c r="E76" i="1"/>
  <c r="F76" i="1"/>
  <c r="G76" i="1" s="1"/>
  <c r="E77" i="1"/>
  <c r="F77" i="1" s="1"/>
  <c r="G77" i="1"/>
  <c r="H77" i="1" s="1"/>
  <c r="E78" i="1"/>
  <c r="F78" i="1" s="1"/>
  <c r="G78" i="1" s="1"/>
  <c r="H78" i="1" s="1"/>
  <c r="E79" i="1"/>
  <c r="F79" i="1" s="1"/>
  <c r="E80" i="1"/>
  <c r="F80" i="1" s="1"/>
  <c r="G80" i="1" s="1"/>
  <c r="E81" i="1"/>
  <c r="F81" i="1"/>
  <c r="G81" i="1" s="1"/>
  <c r="E85" i="1"/>
  <c r="F85" i="1" s="1"/>
  <c r="G85" i="1"/>
  <c r="E86" i="1"/>
  <c r="F86" i="1" s="1"/>
  <c r="G86" i="1" s="1"/>
  <c r="H86" i="1" s="1"/>
  <c r="E89" i="1"/>
  <c r="F89" i="1" s="1"/>
  <c r="G89" i="1" s="1"/>
  <c r="H89" i="1" s="1"/>
  <c r="E90" i="1"/>
  <c r="F90" i="1" s="1"/>
  <c r="G90" i="1" s="1"/>
  <c r="H90" i="1" s="1"/>
  <c r="E91" i="1"/>
  <c r="F91" i="1"/>
  <c r="G91" i="1" s="1"/>
  <c r="E92" i="1"/>
  <c r="F92" i="1" s="1"/>
  <c r="G92" i="1" s="1"/>
  <c r="E93" i="1"/>
  <c r="F93" i="1" s="1"/>
  <c r="G93" i="1" s="1"/>
  <c r="H93" i="1" s="1"/>
  <c r="E95" i="1"/>
  <c r="F95" i="1" s="1"/>
  <c r="E96" i="1"/>
  <c r="F96" i="1" s="1"/>
  <c r="G96" i="1" s="1"/>
  <c r="H96" i="1" s="1"/>
  <c r="E98" i="1"/>
  <c r="F98" i="1" s="1"/>
  <c r="E103" i="1"/>
  <c r="F103" i="1" s="1"/>
  <c r="G103" i="1" s="1"/>
  <c r="H103" i="1" s="1"/>
  <c r="E104" i="1"/>
  <c r="F104" i="1" s="1"/>
  <c r="E105" i="1"/>
  <c r="F105" i="1" s="1"/>
  <c r="G105" i="1" s="1"/>
  <c r="H105" i="1" s="1"/>
  <c r="E106" i="1"/>
  <c r="F106" i="1" s="1"/>
  <c r="G106" i="1" s="1"/>
  <c r="E107" i="1"/>
  <c r="F107" i="1" s="1"/>
  <c r="G107" i="1" s="1"/>
  <c r="E109" i="1"/>
  <c r="F109" i="1"/>
  <c r="G109" i="1" s="1"/>
  <c r="E110" i="1"/>
  <c r="F110" i="1" s="1"/>
  <c r="G110" i="1" s="1"/>
  <c r="H110" i="1" s="1"/>
  <c r="E111" i="1"/>
  <c r="F111" i="1" s="1"/>
  <c r="G111" i="1" s="1"/>
  <c r="H111" i="1" s="1"/>
  <c r="E112" i="1"/>
  <c r="F112" i="1" s="1"/>
  <c r="G112" i="1" s="1"/>
  <c r="E114" i="1"/>
  <c r="F114" i="1" s="1"/>
  <c r="E115" i="1"/>
  <c r="F115" i="1" s="1"/>
  <c r="G115" i="1" s="1"/>
  <c r="E116" i="1"/>
  <c r="F116" i="1" s="1"/>
  <c r="G116" i="1" s="1"/>
  <c r="H116" i="1" s="1"/>
  <c r="E119" i="1"/>
  <c r="F119" i="1" s="1"/>
  <c r="G119" i="1" s="1"/>
  <c r="H119" i="1" s="1"/>
  <c r="E120" i="1"/>
  <c r="F120" i="1" s="1"/>
  <c r="G120" i="1" s="1"/>
  <c r="E121" i="1"/>
  <c r="F121" i="1"/>
  <c r="G121" i="1" s="1"/>
  <c r="H121" i="1" s="1"/>
  <c r="E134" i="1"/>
  <c r="F134" i="1" s="1"/>
  <c r="G134" i="1" s="1"/>
  <c r="E139" i="1"/>
  <c r="F139" i="1" s="1"/>
  <c r="G139" i="1" s="1"/>
  <c r="H139" i="1" s="1"/>
  <c r="E140" i="1"/>
  <c r="F140" i="1" s="1"/>
  <c r="G140" i="1" s="1"/>
  <c r="H140" i="1" s="1"/>
  <c r="E141" i="1"/>
  <c r="F141" i="1" s="1"/>
  <c r="E142" i="1"/>
  <c r="F142" i="1" s="1"/>
  <c r="G142" i="1" s="1"/>
  <c r="H142" i="1" s="1"/>
  <c r="E143" i="1"/>
  <c r="F143" i="1"/>
  <c r="G143" i="1" s="1"/>
  <c r="H143" i="1" s="1"/>
  <c r="E144" i="1"/>
  <c r="F144" i="1" s="1"/>
  <c r="G144" i="1"/>
  <c r="H144" i="1" s="1"/>
  <c r="E145" i="1"/>
  <c r="F145" i="1" s="1"/>
  <c r="G145" i="1" s="1"/>
  <c r="H145" i="1" s="1"/>
  <c r="E146" i="1"/>
  <c r="F146" i="1" s="1"/>
  <c r="G146" i="1" s="1"/>
  <c r="H146" i="1" s="1"/>
  <c r="E148" i="1"/>
  <c r="F148" i="1" s="1"/>
  <c r="G148" i="1" s="1"/>
  <c r="E149" i="1"/>
  <c r="F149" i="1" s="1"/>
  <c r="G149" i="1" s="1"/>
  <c r="H149" i="1" s="1"/>
  <c r="E151" i="1"/>
  <c r="F151" i="1" s="1"/>
  <c r="G151" i="1" s="1"/>
  <c r="H151" i="1" s="1"/>
  <c r="E152" i="1"/>
  <c r="F152" i="1" s="1"/>
  <c r="E153" i="1"/>
  <c r="F153" i="1" s="1"/>
  <c r="G153" i="1"/>
  <c r="E155" i="1"/>
  <c r="F155" i="1" s="1"/>
  <c r="G155" i="1" s="1"/>
  <c r="H155" i="1" s="1"/>
  <c r="E175" i="1"/>
  <c r="F175" i="1" s="1"/>
  <c r="G175" i="1" s="1"/>
  <c r="I175" i="1" s="1"/>
  <c r="E177" i="1"/>
  <c r="F177" i="1" s="1"/>
  <c r="G177" i="1" s="1"/>
  <c r="I177" i="1" s="1"/>
  <c r="E178" i="1"/>
  <c r="F178" i="1" s="1"/>
  <c r="G178" i="1" s="1"/>
  <c r="I178" i="1" s="1"/>
  <c r="E180" i="1"/>
  <c r="F180" i="1" s="1"/>
  <c r="G180" i="1" s="1"/>
  <c r="I180" i="1" s="1"/>
  <c r="E198" i="1"/>
  <c r="F198" i="1" s="1"/>
  <c r="G198" i="1" s="1"/>
  <c r="E218" i="1"/>
  <c r="F218" i="1" s="1"/>
  <c r="G218" i="1" s="1"/>
  <c r="I218" i="1" s="1"/>
  <c r="E255" i="1"/>
  <c r="F255" i="1" s="1"/>
  <c r="G255" i="1" s="1"/>
  <c r="K255" i="1" s="1"/>
  <c r="E309" i="1"/>
  <c r="F309" i="1" s="1"/>
  <c r="G309" i="1" s="1"/>
  <c r="K309" i="1" s="1"/>
  <c r="E310" i="1"/>
  <c r="F310" i="1" s="1"/>
  <c r="G310" i="1" s="1"/>
  <c r="K310" i="1" s="1"/>
  <c r="E317" i="1"/>
  <c r="F317" i="1" s="1"/>
  <c r="G317" i="1"/>
  <c r="K317" i="1" s="1"/>
  <c r="E322" i="1"/>
  <c r="F322" i="1" s="1"/>
  <c r="G322" i="1" s="1"/>
  <c r="E333" i="1"/>
  <c r="F333" i="1" s="1"/>
  <c r="E335" i="1"/>
  <c r="E336" i="1"/>
  <c r="F336" i="1" s="1"/>
  <c r="G336" i="1" s="1"/>
  <c r="K336" i="1" s="1"/>
  <c r="E337" i="1"/>
  <c r="F337" i="1"/>
  <c r="G337" i="1" s="1"/>
  <c r="E338" i="1"/>
  <c r="F338" i="1" s="1"/>
  <c r="G338" i="1" s="1"/>
  <c r="E339" i="1"/>
  <c r="F339" i="1" s="1"/>
  <c r="E340" i="1"/>
  <c r="F340" i="1" s="1"/>
  <c r="G340" i="1" s="1"/>
  <c r="K340" i="1" s="1"/>
  <c r="E341" i="1"/>
  <c r="F341" i="1" s="1"/>
  <c r="G341" i="1" s="1"/>
  <c r="I341" i="1" s="1"/>
  <c r="E342" i="1"/>
  <c r="F342" i="1" s="1"/>
  <c r="G342" i="1" s="1"/>
  <c r="K342" i="1" s="1"/>
  <c r="E343" i="1"/>
  <c r="F343" i="1" s="1"/>
  <c r="G343" i="1" s="1"/>
  <c r="E344" i="1"/>
  <c r="F344" i="1" s="1"/>
  <c r="G344" i="1" s="1"/>
  <c r="K344" i="1" s="1"/>
  <c r="E345" i="1"/>
  <c r="F345" i="1" s="1"/>
  <c r="G345" i="1" s="1"/>
  <c r="K345" i="1" s="1"/>
  <c r="E346" i="1"/>
  <c r="F346" i="1" s="1"/>
  <c r="G346" i="1" s="1"/>
  <c r="E349" i="1"/>
  <c r="F349" i="1" s="1"/>
  <c r="G349" i="1" s="1"/>
  <c r="K349" i="1" s="1"/>
  <c r="E352" i="1"/>
  <c r="E343" i="4" s="1"/>
  <c r="E353" i="1"/>
  <c r="F353" i="1" s="1"/>
  <c r="G353" i="1" s="1"/>
  <c r="K353" i="1" s="1"/>
  <c r="E354" i="1"/>
  <c r="F354" i="1" s="1"/>
  <c r="G354" i="1" s="1"/>
  <c r="E355" i="1"/>
  <c r="F355" i="1"/>
  <c r="E357" i="1"/>
  <c r="F357" i="1" s="1"/>
  <c r="G357" i="1" s="1"/>
  <c r="E358" i="1"/>
  <c r="F358" i="1" s="1"/>
  <c r="E360" i="1"/>
  <c r="F360" i="1" s="1"/>
  <c r="G360" i="1" s="1"/>
  <c r="K360" i="1" s="1"/>
  <c r="E361" i="1"/>
  <c r="F361" i="1" s="1"/>
  <c r="E362" i="1"/>
  <c r="F362" i="1"/>
  <c r="E363" i="1"/>
  <c r="F363" i="1"/>
  <c r="E364" i="1"/>
  <c r="F364" i="1"/>
  <c r="G364" i="1" s="1"/>
  <c r="K364" i="1" s="1"/>
  <c r="E366" i="1"/>
  <c r="F366" i="1" s="1"/>
  <c r="G366" i="1" s="1"/>
  <c r="E367" i="1"/>
  <c r="F367" i="1" s="1"/>
  <c r="E368" i="1"/>
  <c r="F368" i="1" s="1"/>
  <c r="G368" i="1" s="1"/>
  <c r="K368" i="1" s="1"/>
  <c r="E210" i="1"/>
  <c r="F210" i="1"/>
  <c r="G210" i="1" s="1"/>
  <c r="E211" i="1"/>
  <c r="F211" i="1" s="1"/>
  <c r="G211" i="1" s="1"/>
  <c r="E212" i="1"/>
  <c r="F212" i="1" s="1"/>
  <c r="G212" i="1" s="1"/>
  <c r="I212" i="1" s="1"/>
  <c r="E213" i="1"/>
  <c r="F213" i="1" s="1"/>
  <c r="G213" i="1" s="1"/>
  <c r="I213" i="1" s="1"/>
  <c r="E215" i="1"/>
  <c r="F215" i="1" s="1"/>
  <c r="G215" i="1" s="1"/>
  <c r="E216" i="1"/>
  <c r="F216" i="1" s="1"/>
  <c r="G216" i="1" s="1"/>
  <c r="E217" i="1"/>
  <c r="F217" i="1"/>
  <c r="G217" i="1" s="1"/>
  <c r="E219" i="1"/>
  <c r="F219" i="1" s="1"/>
  <c r="G219" i="1"/>
  <c r="E220" i="1"/>
  <c r="F220" i="1"/>
  <c r="G220" i="1" s="1"/>
  <c r="I220" i="1" s="1"/>
  <c r="E221" i="1"/>
  <c r="F221" i="1"/>
  <c r="G221" i="1" s="1"/>
  <c r="E222" i="1"/>
  <c r="F222" i="1"/>
  <c r="G222" i="1" s="1"/>
  <c r="I222" i="1" s="1"/>
  <c r="E224" i="1"/>
  <c r="F224" i="1" s="1"/>
  <c r="G224" i="1"/>
  <c r="E225" i="1"/>
  <c r="F225" i="1" s="1"/>
  <c r="G225" i="1" s="1"/>
  <c r="E226" i="1"/>
  <c r="F226" i="1" s="1"/>
  <c r="G226" i="1" s="1"/>
  <c r="I226" i="1" s="1"/>
  <c r="E227" i="1"/>
  <c r="F227" i="1"/>
  <c r="G227" i="1" s="1"/>
  <c r="I227" i="1" s="1"/>
  <c r="E228" i="1"/>
  <c r="F228" i="1" s="1"/>
  <c r="G228" i="1" s="1"/>
  <c r="I228" i="1" s="1"/>
  <c r="E229" i="1"/>
  <c r="F229" i="1" s="1"/>
  <c r="G229" i="1" s="1"/>
  <c r="I229" i="1" s="1"/>
  <c r="E230" i="1"/>
  <c r="F230" i="1" s="1"/>
  <c r="E231" i="1"/>
  <c r="F231" i="1"/>
  <c r="G231" i="1" s="1"/>
  <c r="I231" i="1" s="1"/>
  <c r="E232" i="1"/>
  <c r="F232" i="1" s="1"/>
  <c r="G232" i="1" s="1"/>
  <c r="I232" i="1" s="1"/>
  <c r="E233" i="1"/>
  <c r="F233" i="1" s="1"/>
  <c r="G233" i="1" s="1"/>
  <c r="E234" i="1"/>
  <c r="F234" i="1" s="1"/>
  <c r="G234" i="1" s="1"/>
  <c r="E235" i="1"/>
  <c r="F235" i="1" s="1"/>
  <c r="G235" i="1" s="1"/>
  <c r="I235" i="1" s="1"/>
  <c r="E236" i="1"/>
  <c r="F236" i="1" s="1"/>
  <c r="G236" i="1"/>
  <c r="I236" i="1" s="1"/>
  <c r="E237" i="1"/>
  <c r="F237" i="1"/>
  <c r="G237" i="1" s="1"/>
  <c r="E238" i="1"/>
  <c r="F238" i="1" s="1"/>
  <c r="E239" i="1"/>
  <c r="F239" i="1" s="1"/>
  <c r="G239" i="1" s="1"/>
  <c r="I239" i="1" s="1"/>
  <c r="E240" i="1"/>
  <c r="F240" i="1" s="1"/>
  <c r="G240" i="1" s="1"/>
  <c r="I240" i="1" s="1"/>
  <c r="E241" i="1"/>
  <c r="F241" i="1" s="1"/>
  <c r="G241" i="1" s="1"/>
  <c r="J241" i="1" s="1"/>
  <c r="E242" i="1"/>
  <c r="F242" i="1" s="1"/>
  <c r="G242" i="1"/>
  <c r="E243" i="1"/>
  <c r="F243" i="1"/>
  <c r="G243" i="1" s="1"/>
  <c r="E244" i="1"/>
  <c r="F244" i="1" s="1"/>
  <c r="G244" i="1" s="1"/>
  <c r="I244" i="1" s="1"/>
  <c r="E245" i="1"/>
  <c r="F245" i="1" s="1"/>
  <c r="G245" i="1" s="1"/>
  <c r="I245" i="1" s="1"/>
  <c r="E246" i="1"/>
  <c r="F246" i="1" s="1"/>
  <c r="G246" i="1" s="1"/>
  <c r="I246" i="1" s="1"/>
  <c r="E247" i="1"/>
  <c r="F247" i="1" s="1"/>
  <c r="E248" i="1"/>
  <c r="F248" i="1" s="1"/>
  <c r="G248" i="1" s="1"/>
  <c r="E249" i="1"/>
  <c r="F249" i="1" s="1"/>
  <c r="G249" i="1" s="1"/>
  <c r="I249" i="1" s="1"/>
  <c r="E250" i="1"/>
  <c r="F250" i="1" s="1"/>
  <c r="G250" i="1" s="1"/>
  <c r="I250" i="1" s="1"/>
  <c r="E251" i="1"/>
  <c r="F251" i="1" s="1"/>
  <c r="E252" i="1"/>
  <c r="F252" i="1" s="1"/>
  <c r="G252" i="1" s="1"/>
  <c r="I252" i="1" s="1"/>
  <c r="E253" i="1"/>
  <c r="F253" i="1"/>
  <c r="G253" i="1" s="1"/>
  <c r="E254" i="1"/>
  <c r="F254" i="1" s="1"/>
  <c r="G254" i="1" s="1"/>
  <c r="I254" i="1" s="1"/>
  <c r="E256" i="1"/>
  <c r="F256" i="1" s="1"/>
  <c r="E257" i="1"/>
  <c r="F257" i="1" s="1"/>
  <c r="G257" i="1" s="1"/>
  <c r="I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E261" i="1"/>
  <c r="F261" i="1" s="1"/>
  <c r="G261" i="1" s="1"/>
  <c r="I261" i="1" s="1"/>
  <c r="E262" i="1"/>
  <c r="F262" i="1"/>
  <c r="G262" i="1" s="1"/>
  <c r="E263" i="1"/>
  <c r="F263" i="1" s="1"/>
  <c r="G263" i="1"/>
  <c r="E264" i="1"/>
  <c r="F264" i="1"/>
  <c r="G264" i="1" s="1"/>
  <c r="I264" i="1" s="1"/>
  <c r="E265" i="1"/>
  <c r="F265" i="1" s="1"/>
  <c r="G265" i="1"/>
  <c r="E266" i="1"/>
  <c r="F266" i="1"/>
  <c r="G266" i="1" s="1"/>
  <c r="I266" i="1" s="1"/>
  <c r="E267" i="1"/>
  <c r="F267" i="1" s="1"/>
  <c r="G267" i="1" s="1"/>
  <c r="I267" i="1" s="1"/>
  <c r="E268" i="1"/>
  <c r="F268" i="1" s="1"/>
  <c r="E269" i="1"/>
  <c r="F269" i="1" s="1"/>
  <c r="G269" i="1" s="1"/>
  <c r="I269" i="1" s="1"/>
  <c r="E270" i="1"/>
  <c r="F270" i="1" s="1"/>
  <c r="G270" i="1" s="1"/>
  <c r="I270" i="1" s="1"/>
  <c r="E271" i="1"/>
  <c r="F271" i="1" s="1"/>
  <c r="G271" i="1" s="1"/>
  <c r="I271" i="1" s="1"/>
  <c r="E272" i="1"/>
  <c r="F272" i="1" s="1"/>
  <c r="E273" i="1"/>
  <c r="F273" i="1" s="1"/>
  <c r="G273" i="1" s="1"/>
  <c r="I273" i="1" s="1"/>
  <c r="E274" i="1"/>
  <c r="F274" i="1"/>
  <c r="G274" i="1" s="1"/>
  <c r="I274" i="1" s="1"/>
  <c r="E275" i="1"/>
  <c r="F275" i="1" s="1"/>
  <c r="G275" i="1" s="1"/>
  <c r="I275" i="1" s="1"/>
  <c r="E276" i="1"/>
  <c r="F276" i="1" s="1"/>
  <c r="E277" i="1"/>
  <c r="F277" i="1" s="1"/>
  <c r="G277" i="1" s="1"/>
  <c r="I277" i="1" s="1"/>
  <c r="E278" i="1"/>
  <c r="F278" i="1"/>
  <c r="G278" i="1" s="1"/>
  <c r="I278" i="1" s="1"/>
  <c r="E279" i="1"/>
  <c r="F279" i="1" s="1"/>
  <c r="G279" i="1"/>
  <c r="I279" i="1" s="1"/>
  <c r="E280" i="1"/>
  <c r="F280" i="1" s="1"/>
  <c r="E281" i="1"/>
  <c r="F281" i="1" s="1"/>
  <c r="G281" i="1" s="1"/>
  <c r="I281" i="1" s="1"/>
  <c r="E282" i="1"/>
  <c r="F282" i="1" s="1"/>
  <c r="G282" i="1" s="1"/>
  <c r="I282" i="1" s="1"/>
  <c r="E283" i="1"/>
  <c r="F283" i="1" s="1"/>
  <c r="G283" i="1" s="1"/>
  <c r="I283" i="1" s="1"/>
  <c r="E284" i="1"/>
  <c r="F284" i="1" s="1"/>
  <c r="E285" i="1"/>
  <c r="F285" i="1" s="1"/>
  <c r="G285" i="1" s="1"/>
  <c r="I285" i="1" s="1"/>
  <c r="E286" i="1"/>
  <c r="F286" i="1"/>
  <c r="G286" i="1" s="1"/>
  <c r="E287" i="1"/>
  <c r="F287" i="1" s="1"/>
  <c r="G287" i="1" s="1"/>
  <c r="I287" i="1" s="1"/>
  <c r="E288" i="1"/>
  <c r="F288" i="1" s="1"/>
  <c r="E289" i="1"/>
  <c r="F289" i="1" s="1"/>
  <c r="G289" i="1" s="1"/>
  <c r="I289" i="1" s="1"/>
  <c r="E290" i="1"/>
  <c r="F290" i="1" s="1"/>
  <c r="G290" i="1" s="1"/>
  <c r="I290" i="1" s="1"/>
  <c r="E291" i="1"/>
  <c r="F291" i="1" s="1"/>
  <c r="G291" i="1" s="1"/>
  <c r="I291" i="1" s="1"/>
  <c r="E292" i="1"/>
  <c r="F292" i="1" s="1"/>
  <c r="E293" i="1"/>
  <c r="F293" i="1" s="1"/>
  <c r="G293" i="1" s="1"/>
  <c r="I293" i="1" s="1"/>
  <c r="E294" i="1"/>
  <c r="F294" i="1"/>
  <c r="G294" i="1" s="1"/>
  <c r="E295" i="1"/>
  <c r="F295" i="1" s="1"/>
  <c r="G295" i="1"/>
  <c r="E296" i="1"/>
  <c r="F296" i="1"/>
  <c r="G296" i="1" s="1"/>
  <c r="I296" i="1" s="1"/>
  <c r="E297" i="1"/>
  <c r="F297" i="1" s="1"/>
  <c r="G297" i="1"/>
  <c r="I297" i="1" s="1"/>
  <c r="E298" i="1"/>
  <c r="F298" i="1"/>
  <c r="G298" i="1" s="1"/>
  <c r="I298" i="1" s="1"/>
  <c r="E299" i="1"/>
  <c r="F299" i="1" s="1"/>
  <c r="G299" i="1" s="1"/>
  <c r="I299" i="1" s="1"/>
  <c r="E300" i="1"/>
  <c r="F300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G303" i="1" s="1"/>
  <c r="I303" i="1" s="1"/>
  <c r="E304" i="1"/>
  <c r="F304" i="1" s="1"/>
  <c r="E305" i="1"/>
  <c r="F305" i="1" s="1"/>
  <c r="G305" i="1" s="1"/>
  <c r="I305" i="1" s="1"/>
  <c r="E306" i="1"/>
  <c r="F306" i="1"/>
  <c r="G306" i="1" s="1"/>
  <c r="I306" i="1" s="1"/>
  <c r="E307" i="1"/>
  <c r="F307" i="1" s="1"/>
  <c r="G307" i="1" s="1"/>
  <c r="I307" i="1" s="1"/>
  <c r="E308" i="1"/>
  <c r="F308" i="1" s="1"/>
  <c r="E311" i="1"/>
  <c r="F311" i="1" s="1"/>
  <c r="G311" i="1" s="1"/>
  <c r="I311" i="1" s="1"/>
  <c r="E312" i="1"/>
  <c r="F312" i="1"/>
  <c r="G312" i="1" s="1"/>
  <c r="I312" i="1" s="1"/>
  <c r="E313" i="1"/>
  <c r="F313" i="1" s="1"/>
  <c r="G313" i="1"/>
  <c r="E314" i="1"/>
  <c r="F314" i="1" s="1"/>
  <c r="E315" i="1"/>
  <c r="F315" i="1" s="1"/>
  <c r="G315" i="1" s="1"/>
  <c r="I315" i="1" s="1"/>
  <c r="E316" i="1"/>
  <c r="F316" i="1" s="1"/>
  <c r="G316" i="1" s="1"/>
  <c r="I316" i="1" s="1"/>
  <c r="E318" i="1"/>
  <c r="F318" i="1" s="1"/>
  <c r="G318" i="1" s="1"/>
  <c r="I318" i="1" s="1"/>
  <c r="E319" i="1"/>
  <c r="F319" i="1" s="1"/>
  <c r="E320" i="1"/>
  <c r="F320" i="1" s="1"/>
  <c r="G320" i="1" s="1"/>
  <c r="I320" i="1" s="1"/>
  <c r="E321" i="1"/>
  <c r="F321" i="1"/>
  <c r="G321" i="1" s="1"/>
  <c r="E323" i="1"/>
  <c r="F323" i="1" s="1"/>
  <c r="G323" i="1" s="1"/>
  <c r="I323" i="1" s="1"/>
  <c r="E324" i="1"/>
  <c r="F324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28" i="1"/>
  <c r="F328" i="1" s="1"/>
  <c r="E329" i="1"/>
  <c r="E197" i="4" s="1"/>
  <c r="E330" i="1"/>
  <c r="F330" i="1"/>
  <c r="G330" i="1" s="1"/>
  <c r="E331" i="1"/>
  <c r="F331" i="1" s="1"/>
  <c r="G331" i="1"/>
  <c r="E332" i="1"/>
  <c r="F332" i="1"/>
  <c r="G332" i="1" s="1"/>
  <c r="K332" i="1" s="1"/>
  <c r="E334" i="1"/>
  <c r="F334" i="1" s="1"/>
  <c r="G334" i="1"/>
  <c r="I334" i="1" s="1"/>
  <c r="E347" i="1"/>
  <c r="F347" i="1"/>
  <c r="G347" i="1" s="1"/>
  <c r="I347" i="1" s="1"/>
  <c r="E348" i="1"/>
  <c r="F348" i="1" s="1"/>
  <c r="G348" i="1" s="1"/>
  <c r="J348" i="1" s="1"/>
  <c r="E350" i="1"/>
  <c r="F350" i="1" s="1"/>
  <c r="G350" i="1" s="1"/>
  <c r="K350" i="1" s="1"/>
  <c r="E351" i="1"/>
  <c r="F351" i="1" s="1"/>
  <c r="E356" i="1"/>
  <c r="F356" i="1" s="1"/>
  <c r="G356" i="1" s="1"/>
  <c r="I356" i="1" s="1"/>
  <c r="E359" i="1"/>
  <c r="F359" i="1" s="1"/>
  <c r="G359" i="1" s="1"/>
  <c r="J359" i="1" s="1"/>
  <c r="E365" i="1"/>
  <c r="F365" i="1" s="1"/>
  <c r="G365" i="1" s="1"/>
  <c r="K365" i="1" s="1"/>
  <c r="E369" i="1"/>
  <c r="F369" i="1" s="1"/>
  <c r="G369" i="1" s="1"/>
  <c r="K369" i="1" s="1"/>
  <c r="E370" i="1"/>
  <c r="F370" i="1"/>
  <c r="G370" i="1" s="1"/>
  <c r="K370" i="1" s="1"/>
  <c r="E371" i="1"/>
  <c r="F371" i="1" s="1"/>
  <c r="G371" i="1" s="1"/>
  <c r="J371" i="1" s="1"/>
  <c r="E372" i="1"/>
  <c r="F372" i="1" s="1"/>
  <c r="G372" i="1" s="1"/>
  <c r="K372" i="1" s="1"/>
  <c r="E209" i="1"/>
  <c r="F209" i="1" s="1"/>
  <c r="E214" i="1"/>
  <c r="F214" i="1" s="1"/>
  <c r="E223" i="1"/>
  <c r="F223" i="1" s="1"/>
  <c r="E179" i="1"/>
  <c r="F179" i="1"/>
  <c r="G179" i="1" s="1"/>
  <c r="I179" i="1" s="1"/>
  <c r="E181" i="1"/>
  <c r="F181" i="1"/>
  <c r="G181" i="1" s="1"/>
  <c r="I181" i="1" s="1"/>
  <c r="E182" i="1"/>
  <c r="E66" i="4" s="1"/>
  <c r="E183" i="1"/>
  <c r="F183" i="1" s="1"/>
  <c r="G183" i="1" s="1"/>
  <c r="I183" i="1" s="1"/>
  <c r="E184" i="1"/>
  <c r="F184" i="1" s="1"/>
  <c r="E185" i="1"/>
  <c r="F185" i="1" s="1"/>
  <c r="G185" i="1" s="1"/>
  <c r="I185" i="1" s="1"/>
  <c r="E186" i="1"/>
  <c r="F186" i="1" s="1"/>
  <c r="G186" i="1" s="1"/>
  <c r="I186" i="1" s="1"/>
  <c r="E187" i="1"/>
  <c r="F187" i="1" s="1"/>
  <c r="G187" i="1" s="1"/>
  <c r="I187" i="1" s="1"/>
  <c r="E188" i="1"/>
  <c r="F188" i="1" s="1"/>
  <c r="E194" i="1"/>
  <c r="F194" i="1" s="1"/>
  <c r="G194" i="1" s="1"/>
  <c r="I194" i="1" s="1"/>
  <c r="E195" i="1"/>
  <c r="F195" i="1" s="1"/>
  <c r="E199" i="1"/>
  <c r="F199" i="1"/>
  <c r="G199" i="1" s="1"/>
  <c r="I199" i="1" s="1"/>
  <c r="E200" i="1"/>
  <c r="F200" i="1" s="1"/>
  <c r="G200" i="1" s="1"/>
  <c r="I200" i="1" s="1"/>
  <c r="E202" i="1"/>
  <c r="F202" i="1"/>
  <c r="G202" i="1" s="1"/>
  <c r="I202" i="1" s="1"/>
  <c r="E204" i="1"/>
  <c r="F204" i="1"/>
  <c r="G204" i="1" s="1"/>
  <c r="I204" i="1" s="1"/>
  <c r="E205" i="1"/>
  <c r="F205" i="1"/>
  <c r="G205" i="1" s="1"/>
  <c r="I205" i="1" s="1"/>
  <c r="E206" i="1"/>
  <c r="E86" i="4" s="1"/>
  <c r="E207" i="1"/>
  <c r="F207" i="1" s="1"/>
  <c r="G207" i="1" s="1"/>
  <c r="I207" i="1" s="1"/>
  <c r="E168" i="1"/>
  <c r="F168" i="1" s="1"/>
  <c r="G168" i="1" s="1"/>
  <c r="I168" i="1" s="1"/>
  <c r="E137" i="1"/>
  <c r="F137" i="1" s="1"/>
  <c r="G137" i="1" s="1"/>
  <c r="H137" i="1" s="1"/>
  <c r="E138" i="1"/>
  <c r="F138" i="1" s="1"/>
  <c r="G138" i="1" s="1"/>
  <c r="J138" i="1" s="1"/>
  <c r="E147" i="1"/>
  <c r="F147" i="1"/>
  <c r="G147" i="1" s="1"/>
  <c r="J147" i="1" s="1"/>
  <c r="E150" i="1"/>
  <c r="F150" i="1" s="1"/>
  <c r="G150" i="1" s="1"/>
  <c r="J150" i="1" s="1"/>
  <c r="E154" i="1"/>
  <c r="F154" i="1" s="1"/>
  <c r="G154" i="1" s="1"/>
  <c r="J154" i="1" s="1"/>
  <c r="E157" i="1"/>
  <c r="E49" i="4" s="1"/>
  <c r="E158" i="1"/>
  <c r="F158" i="1" s="1"/>
  <c r="G158" i="1" s="1"/>
  <c r="I158" i="1" s="1"/>
  <c r="E159" i="1"/>
  <c r="F159" i="1" s="1"/>
  <c r="G159" i="1" s="1"/>
  <c r="I159" i="1" s="1"/>
  <c r="E161" i="1"/>
  <c r="F161" i="1" s="1"/>
  <c r="G161" i="1" s="1"/>
  <c r="I161" i="1" s="1"/>
  <c r="E156" i="1"/>
  <c r="F156" i="1" s="1"/>
  <c r="G156" i="1" s="1"/>
  <c r="J156" i="1" s="1"/>
  <c r="E160" i="1"/>
  <c r="F160" i="1"/>
  <c r="G160" i="1" s="1"/>
  <c r="J160" i="1" s="1"/>
  <c r="E167" i="1"/>
  <c r="F167" i="1"/>
  <c r="G167" i="1" s="1"/>
  <c r="J167" i="1" s="1"/>
  <c r="E170" i="1"/>
  <c r="F170" i="1" s="1"/>
  <c r="G170" i="1" s="1"/>
  <c r="J170" i="1" s="1"/>
  <c r="E171" i="1"/>
  <c r="F171" i="1" s="1"/>
  <c r="E201" i="1"/>
  <c r="F201" i="1" s="1"/>
  <c r="G201" i="1" s="1"/>
  <c r="J201" i="1" s="1"/>
  <c r="E208" i="1"/>
  <c r="F208" i="1" s="1"/>
  <c r="G208" i="1" s="1"/>
  <c r="J208" i="1" s="1"/>
  <c r="E203" i="1"/>
  <c r="E83" i="4" s="1"/>
  <c r="E197" i="1"/>
  <c r="F197" i="1" s="1"/>
  <c r="D11" i="1"/>
  <c r="D12" i="1"/>
  <c r="D13" i="1"/>
  <c r="Q22" i="1"/>
  <c r="H23" i="1"/>
  <c r="Q23" i="1"/>
  <c r="H24" i="1"/>
  <c r="Q24" i="1"/>
  <c r="Q25" i="1"/>
  <c r="Q26" i="1"/>
  <c r="Q27" i="1"/>
  <c r="Q28" i="1"/>
  <c r="Q29" i="1"/>
  <c r="H30" i="1"/>
  <c r="Q30" i="1"/>
  <c r="Q31" i="1"/>
  <c r="K32" i="1"/>
  <c r="Q32" i="1"/>
  <c r="K33" i="1"/>
  <c r="Q33" i="1"/>
  <c r="Q34" i="1"/>
  <c r="Q35" i="1"/>
  <c r="Q36" i="1"/>
  <c r="H37" i="1"/>
  <c r="Q37" i="1"/>
  <c r="H38" i="1"/>
  <c r="Q38" i="1"/>
  <c r="Q39" i="1"/>
  <c r="Q40" i="1"/>
  <c r="H41" i="1"/>
  <c r="Q41" i="1"/>
  <c r="H42" i="1"/>
  <c r="Q42" i="1"/>
  <c r="Q43" i="1"/>
  <c r="Q44" i="1"/>
  <c r="H45" i="1"/>
  <c r="Q45" i="1"/>
  <c r="Q46" i="1"/>
  <c r="H47" i="1"/>
  <c r="Q47" i="1"/>
  <c r="Q48" i="1"/>
  <c r="Q49" i="1"/>
  <c r="Q50" i="1"/>
  <c r="Q51" i="1"/>
  <c r="Q52" i="1"/>
  <c r="H53" i="1"/>
  <c r="Q53" i="1"/>
  <c r="Q54" i="1"/>
  <c r="Q55" i="1"/>
  <c r="Q56" i="1"/>
  <c r="Q57" i="1"/>
  <c r="Q58" i="1"/>
  <c r="Q62" i="1"/>
  <c r="Q63" i="1"/>
  <c r="Q67" i="1"/>
  <c r="Q71" i="1"/>
  <c r="H72" i="1"/>
  <c r="Q72" i="1"/>
  <c r="Q73" i="1"/>
  <c r="Q74" i="1"/>
  <c r="Q75" i="1"/>
  <c r="H76" i="1"/>
  <c r="Q76" i="1"/>
  <c r="Q77" i="1"/>
  <c r="Q78" i="1"/>
  <c r="Q79" i="1"/>
  <c r="H80" i="1"/>
  <c r="Q80" i="1"/>
  <c r="H81" i="1"/>
  <c r="Q81" i="1"/>
  <c r="H85" i="1"/>
  <c r="Q85" i="1"/>
  <c r="Q86" i="1"/>
  <c r="Q89" i="1"/>
  <c r="Q90" i="1"/>
  <c r="H91" i="1"/>
  <c r="Q91" i="1"/>
  <c r="H92" i="1"/>
  <c r="Q92" i="1"/>
  <c r="Q93" i="1"/>
  <c r="Q95" i="1"/>
  <c r="Q96" i="1"/>
  <c r="Q98" i="1"/>
  <c r="Q103" i="1"/>
  <c r="Q104" i="1"/>
  <c r="Q105" i="1"/>
  <c r="H106" i="1"/>
  <c r="Q106" i="1"/>
  <c r="H107" i="1"/>
  <c r="Q107" i="1"/>
  <c r="H109" i="1"/>
  <c r="Q109" i="1"/>
  <c r="Q110" i="1"/>
  <c r="Q111" i="1"/>
  <c r="H112" i="1"/>
  <c r="Q112" i="1"/>
  <c r="Q114" i="1"/>
  <c r="H115" i="1"/>
  <c r="Q115" i="1"/>
  <c r="Q116" i="1"/>
  <c r="Q119" i="1"/>
  <c r="H120" i="1"/>
  <c r="Q120" i="1"/>
  <c r="Q121" i="1"/>
  <c r="I134" i="1"/>
  <c r="Q134" i="1"/>
  <c r="Q139" i="1"/>
  <c r="Q140" i="1"/>
  <c r="Q141" i="1"/>
  <c r="Q142" i="1"/>
  <c r="Q143" i="1"/>
  <c r="Q144" i="1"/>
  <c r="Q145" i="1"/>
  <c r="Q146" i="1"/>
  <c r="H148" i="1"/>
  <c r="Q148" i="1"/>
  <c r="Q149" i="1"/>
  <c r="Q151" i="1"/>
  <c r="Q152" i="1"/>
  <c r="H153" i="1"/>
  <c r="Q153" i="1"/>
  <c r="Q155" i="1"/>
  <c r="Q175" i="1"/>
  <c r="Q177" i="1"/>
  <c r="Q178" i="1"/>
  <c r="Q180" i="1"/>
  <c r="I198" i="1"/>
  <c r="Q198" i="1"/>
  <c r="Q218" i="1"/>
  <c r="Q255" i="1"/>
  <c r="Q309" i="1"/>
  <c r="Q310" i="1"/>
  <c r="Q317" i="1"/>
  <c r="K322" i="1"/>
  <c r="Q322" i="1"/>
  <c r="Q333" i="1"/>
  <c r="Q335" i="1"/>
  <c r="Q336" i="1"/>
  <c r="I337" i="1"/>
  <c r="Q337" i="1"/>
  <c r="K338" i="1"/>
  <c r="Q338" i="1"/>
  <c r="Q339" i="1"/>
  <c r="Q340" i="1"/>
  <c r="Q341" i="1"/>
  <c r="Q342" i="1"/>
  <c r="K343" i="1"/>
  <c r="Q343" i="1"/>
  <c r="Q344" i="1"/>
  <c r="Q345" i="1"/>
  <c r="K346" i="1"/>
  <c r="Q346" i="1"/>
  <c r="Q349" i="1"/>
  <c r="Q352" i="1"/>
  <c r="Q353" i="1"/>
  <c r="K354" i="1"/>
  <c r="Q354" i="1"/>
  <c r="Q355" i="1"/>
  <c r="K357" i="1"/>
  <c r="Q357" i="1"/>
  <c r="Q358" i="1"/>
  <c r="Q360" i="1"/>
  <c r="Q361" i="1"/>
  <c r="Q362" i="1"/>
  <c r="Q363" i="1"/>
  <c r="Q364" i="1"/>
  <c r="K366" i="1"/>
  <c r="Q366" i="1"/>
  <c r="Q367" i="1"/>
  <c r="Q368" i="1"/>
  <c r="K374" i="1"/>
  <c r="Q374" i="1"/>
  <c r="K379" i="1"/>
  <c r="Q379" i="1"/>
  <c r="Q381" i="1"/>
  <c r="Q388" i="1"/>
  <c r="Q391" i="1"/>
  <c r="E21" i="1"/>
  <c r="F21" i="1" s="1"/>
  <c r="G361" i="4"/>
  <c r="C361" i="4"/>
  <c r="E361" i="4"/>
  <c r="G224" i="4"/>
  <c r="C224" i="4"/>
  <c r="E224" i="4"/>
  <c r="G223" i="4"/>
  <c r="C223" i="4"/>
  <c r="E223" i="4"/>
  <c r="G360" i="4"/>
  <c r="C360" i="4"/>
  <c r="E360" i="4"/>
  <c r="G222" i="4"/>
  <c r="C222" i="4"/>
  <c r="G221" i="4"/>
  <c r="C221" i="4"/>
  <c r="E221" i="4"/>
  <c r="G220" i="4"/>
  <c r="C220" i="4"/>
  <c r="E220" i="4"/>
  <c r="G219" i="4"/>
  <c r="C219" i="4"/>
  <c r="E219" i="4"/>
  <c r="G218" i="4"/>
  <c r="C218" i="4"/>
  <c r="E218" i="4"/>
  <c r="G359" i="4"/>
  <c r="C359" i="4"/>
  <c r="E359" i="4"/>
  <c r="G217" i="4"/>
  <c r="C217" i="4"/>
  <c r="E217" i="4"/>
  <c r="G358" i="4"/>
  <c r="C358" i="4"/>
  <c r="E358" i="4"/>
  <c r="G216" i="4"/>
  <c r="C216" i="4"/>
  <c r="E216" i="4"/>
  <c r="G215" i="4"/>
  <c r="C215" i="4"/>
  <c r="E215" i="4"/>
  <c r="G214" i="4"/>
  <c r="C214" i="4"/>
  <c r="G213" i="4"/>
  <c r="C213" i="4"/>
  <c r="E213" i="4"/>
  <c r="G357" i="4"/>
  <c r="C357" i="4"/>
  <c r="E357" i="4"/>
  <c r="G212" i="4"/>
  <c r="C212" i="4"/>
  <c r="E212" i="4"/>
  <c r="G211" i="4"/>
  <c r="C211" i="4"/>
  <c r="E211" i="4"/>
  <c r="G210" i="4"/>
  <c r="C210" i="4"/>
  <c r="G209" i="4"/>
  <c r="C209" i="4"/>
  <c r="E209" i="4"/>
  <c r="G208" i="4"/>
  <c r="C208" i="4"/>
  <c r="E208" i="4"/>
  <c r="G356" i="4"/>
  <c r="C356" i="4"/>
  <c r="E356" i="4"/>
  <c r="G355" i="4"/>
  <c r="C355" i="4"/>
  <c r="G354" i="4"/>
  <c r="C354" i="4"/>
  <c r="E354" i="4"/>
  <c r="G207" i="4"/>
  <c r="C207" i="4"/>
  <c r="E207" i="4"/>
  <c r="G353" i="4"/>
  <c r="C353" i="4"/>
  <c r="E353" i="4"/>
  <c r="G352" i="4"/>
  <c r="C352" i="4"/>
  <c r="E352" i="4"/>
  <c r="G351" i="4"/>
  <c r="C351" i="4"/>
  <c r="G350" i="4"/>
  <c r="C350" i="4"/>
  <c r="G349" i="4"/>
  <c r="C349" i="4"/>
  <c r="E349" i="4"/>
  <c r="G206" i="4"/>
  <c r="C206" i="4"/>
  <c r="E206" i="4"/>
  <c r="G348" i="4"/>
  <c r="C348" i="4"/>
  <c r="E348" i="4"/>
  <c r="G347" i="4"/>
  <c r="C347" i="4"/>
  <c r="E347" i="4"/>
  <c r="G205" i="4"/>
  <c r="C205" i="4"/>
  <c r="G346" i="4"/>
  <c r="C346" i="4"/>
  <c r="E346" i="4"/>
  <c r="G345" i="4"/>
  <c r="C345" i="4"/>
  <c r="E345" i="4"/>
  <c r="G344" i="4"/>
  <c r="C344" i="4"/>
  <c r="E344" i="4"/>
  <c r="G343" i="4"/>
  <c r="C343" i="4"/>
  <c r="G204" i="4"/>
  <c r="C204" i="4"/>
  <c r="E204" i="4"/>
  <c r="G203" i="4"/>
  <c r="C203" i="4"/>
  <c r="E203" i="4"/>
  <c r="G342" i="4"/>
  <c r="C342" i="4"/>
  <c r="E342" i="4"/>
  <c r="G202" i="4"/>
  <c r="C202" i="4"/>
  <c r="E202" i="4"/>
  <c r="G201" i="4"/>
  <c r="C201" i="4"/>
  <c r="E201" i="4"/>
  <c r="G341" i="4"/>
  <c r="C341" i="4"/>
  <c r="E341" i="4"/>
  <c r="G340" i="4"/>
  <c r="C340" i="4"/>
  <c r="E340" i="4"/>
  <c r="G339" i="4"/>
  <c r="C339" i="4"/>
  <c r="E339" i="4"/>
  <c r="G338" i="4"/>
  <c r="C338" i="4"/>
  <c r="E338" i="4"/>
  <c r="G337" i="4"/>
  <c r="C337" i="4"/>
  <c r="G336" i="4"/>
  <c r="C336" i="4"/>
  <c r="E336" i="4"/>
  <c r="G335" i="4"/>
  <c r="C335" i="4"/>
  <c r="E335" i="4"/>
  <c r="G334" i="4"/>
  <c r="C334" i="4"/>
  <c r="E334" i="4"/>
  <c r="G333" i="4"/>
  <c r="C333" i="4"/>
  <c r="E333" i="4"/>
  <c r="G332" i="4"/>
  <c r="C332" i="4"/>
  <c r="E332" i="4"/>
  <c r="G331" i="4"/>
  <c r="C331" i="4"/>
  <c r="G330" i="4"/>
  <c r="C330" i="4"/>
  <c r="G200" i="4"/>
  <c r="C200" i="4"/>
  <c r="E200" i="4"/>
  <c r="G329" i="4"/>
  <c r="C329" i="4"/>
  <c r="E329" i="4"/>
  <c r="G328" i="4"/>
  <c r="C328" i="4"/>
  <c r="E328" i="4"/>
  <c r="G199" i="4"/>
  <c r="C199" i="4"/>
  <c r="E199" i="4"/>
  <c r="G198" i="4"/>
  <c r="C198" i="4"/>
  <c r="E198" i="4"/>
  <c r="G197" i="4"/>
  <c r="C197" i="4"/>
  <c r="G196" i="4"/>
  <c r="C196" i="4"/>
  <c r="E196" i="4"/>
  <c r="G195" i="4"/>
  <c r="C195" i="4"/>
  <c r="E195" i="4"/>
  <c r="G194" i="4"/>
  <c r="C194" i="4"/>
  <c r="E194" i="4"/>
  <c r="G193" i="4"/>
  <c r="C193" i="4"/>
  <c r="E193" i="4"/>
  <c r="G192" i="4"/>
  <c r="C192" i="4"/>
  <c r="E192" i="4"/>
  <c r="G191" i="4"/>
  <c r="C191" i="4"/>
  <c r="E191" i="4"/>
  <c r="G327" i="4"/>
  <c r="C327" i="4"/>
  <c r="E327" i="4"/>
  <c r="G190" i="4"/>
  <c r="C190" i="4"/>
  <c r="E190" i="4"/>
  <c r="G189" i="4"/>
  <c r="C189" i="4"/>
  <c r="E189" i="4"/>
  <c r="G188" i="4"/>
  <c r="C188" i="4"/>
  <c r="G187" i="4"/>
  <c r="C187" i="4"/>
  <c r="E187" i="4"/>
  <c r="G326" i="4"/>
  <c r="C326" i="4"/>
  <c r="E326" i="4"/>
  <c r="G186" i="4"/>
  <c r="C186" i="4"/>
  <c r="E186" i="4"/>
  <c r="G185" i="4"/>
  <c r="C185" i="4"/>
  <c r="E185" i="4"/>
  <c r="G184" i="4"/>
  <c r="C184" i="4"/>
  <c r="E184" i="4"/>
  <c r="G183" i="4"/>
  <c r="C183" i="4"/>
  <c r="E183" i="4"/>
  <c r="G182" i="4"/>
  <c r="C182" i="4"/>
  <c r="E182" i="4"/>
  <c r="G181" i="4"/>
  <c r="C181" i="4"/>
  <c r="E181" i="4"/>
  <c r="G325" i="4"/>
  <c r="C325" i="4"/>
  <c r="G324" i="4"/>
  <c r="C324" i="4"/>
  <c r="E324" i="4"/>
  <c r="G180" i="4"/>
  <c r="C180" i="4"/>
  <c r="E180" i="4"/>
  <c r="G179" i="4"/>
  <c r="C179" i="4"/>
  <c r="E179" i="4"/>
  <c r="G178" i="4"/>
  <c r="C178" i="4"/>
  <c r="E178" i="4"/>
  <c r="G177" i="4"/>
  <c r="C177" i="4"/>
  <c r="E177" i="4"/>
  <c r="G176" i="4"/>
  <c r="C176" i="4"/>
  <c r="E176" i="4"/>
  <c r="G175" i="4"/>
  <c r="C175" i="4"/>
  <c r="E175" i="4"/>
  <c r="G174" i="4"/>
  <c r="C174" i="4"/>
  <c r="G173" i="4"/>
  <c r="C173" i="4"/>
  <c r="E173" i="4"/>
  <c r="G172" i="4"/>
  <c r="C172" i="4"/>
  <c r="E172" i="4"/>
  <c r="G171" i="4"/>
  <c r="C171" i="4"/>
  <c r="E171" i="4"/>
  <c r="G170" i="4"/>
  <c r="C170" i="4"/>
  <c r="E170" i="4"/>
  <c r="G169" i="4"/>
  <c r="C169" i="4"/>
  <c r="E169" i="4"/>
  <c r="G168" i="4"/>
  <c r="C168" i="4"/>
  <c r="E168" i="4"/>
  <c r="G167" i="4"/>
  <c r="C167" i="4"/>
  <c r="E167" i="4"/>
  <c r="G166" i="4"/>
  <c r="C166" i="4"/>
  <c r="G165" i="4"/>
  <c r="C165" i="4"/>
  <c r="G164" i="4"/>
  <c r="C164" i="4"/>
  <c r="E164" i="4"/>
  <c r="G163" i="4"/>
  <c r="C163" i="4"/>
  <c r="E163" i="4"/>
  <c r="G162" i="4"/>
  <c r="C162" i="4"/>
  <c r="E162" i="4"/>
  <c r="G161" i="4"/>
  <c r="C161" i="4"/>
  <c r="G160" i="4"/>
  <c r="C160" i="4"/>
  <c r="E160" i="4"/>
  <c r="G159" i="4"/>
  <c r="C159" i="4"/>
  <c r="E159" i="4"/>
  <c r="G158" i="4"/>
  <c r="C158" i="4"/>
  <c r="E158" i="4"/>
  <c r="G157" i="4"/>
  <c r="C157" i="4"/>
  <c r="E157" i="4"/>
  <c r="G156" i="4"/>
  <c r="C156" i="4"/>
  <c r="G155" i="4"/>
  <c r="C155" i="4"/>
  <c r="E155" i="4"/>
  <c r="G154" i="4"/>
  <c r="C154" i="4"/>
  <c r="E154" i="4"/>
  <c r="G153" i="4"/>
  <c r="C153" i="4"/>
  <c r="E153" i="4"/>
  <c r="G152" i="4"/>
  <c r="C152" i="4"/>
  <c r="E152" i="4"/>
  <c r="G151" i="4"/>
  <c r="C151" i="4"/>
  <c r="E151" i="4"/>
  <c r="G150" i="4"/>
  <c r="C150" i="4"/>
  <c r="E150" i="4"/>
  <c r="G149" i="4"/>
  <c r="C149" i="4"/>
  <c r="E149" i="4"/>
  <c r="G148" i="4"/>
  <c r="C148" i="4"/>
  <c r="E148" i="4"/>
  <c r="G147" i="4"/>
  <c r="C147" i="4"/>
  <c r="G146" i="4"/>
  <c r="C146" i="4"/>
  <c r="E146" i="4"/>
  <c r="G145" i="4"/>
  <c r="C145" i="4"/>
  <c r="E145" i="4"/>
  <c r="G144" i="4"/>
  <c r="C144" i="4"/>
  <c r="E144" i="4"/>
  <c r="G143" i="4"/>
  <c r="C143" i="4"/>
  <c r="E143" i="4"/>
  <c r="G142" i="4"/>
  <c r="C142" i="4"/>
  <c r="G141" i="4"/>
  <c r="C141" i="4"/>
  <c r="E141" i="4"/>
  <c r="G140" i="4"/>
  <c r="C140" i="4"/>
  <c r="E140" i="4"/>
  <c r="G139" i="4"/>
  <c r="C139" i="4"/>
  <c r="E139" i="4"/>
  <c r="G138" i="4"/>
  <c r="C138" i="4"/>
  <c r="E138" i="4"/>
  <c r="G137" i="4"/>
  <c r="C137" i="4"/>
  <c r="E137" i="4"/>
  <c r="G136" i="4"/>
  <c r="C136" i="4"/>
  <c r="E136" i="4"/>
  <c r="G135" i="4"/>
  <c r="C135" i="4"/>
  <c r="E135" i="4"/>
  <c r="G134" i="4"/>
  <c r="C134" i="4"/>
  <c r="E134" i="4"/>
  <c r="G133" i="4"/>
  <c r="C133" i="4"/>
  <c r="E133" i="4"/>
  <c r="G132" i="4"/>
  <c r="C132" i="4"/>
  <c r="E132" i="4"/>
  <c r="G131" i="4"/>
  <c r="C131" i="4"/>
  <c r="E131" i="4"/>
  <c r="G130" i="4"/>
  <c r="C130" i="4"/>
  <c r="E130" i="4"/>
  <c r="G129" i="4"/>
  <c r="C129" i="4"/>
  <c r="G128" i="4"/>
  <c r="C128" i="4"/>
  <c r="E128" i="4"/>
  <c r="G323" i="4"/>
  <c r="C323" i="4"/>
  <c r="E323" i="4"/>
  <c r="G127" i="4"/>
  <c r="C127" i="4"/>
  <c r="E127" i="4"/>
  <c r="G126" i="4"/>
  <c r="C126" i="4"/>
  <c r="E126" i="4"/>
  <c r="G125" i="4"/>
  <c r="C125" i="4"/>
  <c r="E125" i="4"/>
  <c r="G124" i="4"/>
  <c r="C124" i="4"/>
  <c r="E124" i="4"/>
  <c r="G123" i="4"/>
  <c r="C123" i="4"/>
  <c r="E123" i="4"/>
  <c r="G122" i="4"/>
  <c r="C122" i="4"/>
  <c r="E122" i="4"/>
  <c r="G121" i="4"/>
  <c r="C121" i="4"/>
  <c r="E121" i="4"/>
  <c r="G120" i="4"/>
  <c r="C120" i="4"/>
  <c r="E120" i="4"/>
  <c r="G119" i="4"/>
  <c r="C119" i="4"/>
  <c r="G118" i="4"/>
  <c r="C118" i="4"/>
  <c r="E118" i="4"/>
  <c r="G117" i="4"/>
  <c r="C117" i="4"/>
  <c r="E117" i="4"/>
  <c r="G116" i="4"/>
  <c r="C116" i="4"/>
  <c r="E116" i="4"/>
  <c r="G115" i="4"/>
  <c r="C115" i="4"/>
  <c r="E115" i="4"/>
  <c r="G114" i="4"/>
  <c r="C114" i="4"/>
  <c r="G113" i="4"/>
  <c r="C113" i="4"/>
  <c r="E113" i="4"/>
  <c r="G112" i="4"/>
  <c r="C112" i="4"/>
  <c r="E112" i="4"/>
  <c r="G111" i="4"/>
  <c r="C111" i="4"/>
  <c r="E111" i="4"/>
  <c r="G110" i="4"/>
  <c r="C110" i="4"/>
  <c r="E110" i="4"/>
  <c r="G109" i="4"/>
  <c r="C109" i="4"/>
  <c r="E109" i="4"/>
  <c r="G108" i="4"/>
  <c r="C108" i="4"/>
  <c r="E108" i="4"/>
  <c r="G107" i="4"/>
  <c r="C107" i="4"/>
  <c r="E107" i="4"/>
  <c r="G106" i="4"/>
  <c r="C106" i="4"/>
  <c r="E106" i="4"/>
  <c r="G105" i="4"/>
  <c r="C105" i="4"/>
  <c r="E105" i="4"/>
  <c r="G104" i="4"/>
  <c r="C104" i="4"/>
  <c r="E104" i="4"/>
  <c r="G103" i="4"/>
  <c r="C103" i="4"/>
  <c r="E103" i="4"/>
  <c r="G102" i="4"/>
  <c r="C102" i="4"/>
  <c r="E102" i="4"/>
  <c r="G101" i="4"/>
  <c r="C101" i="4"/>
  <c r="E101" i="4"/>
  <c r="G100" i="4"/>
  <c r="C100" i="4"/>
  <c r="E100" i="4"/>
  <c r="G99" i="4"/>
  <c r="C99" i="4"/>
  <c r="E99" i="4"/>
  <c r="G98" i="4"/>
  <c r="C98" i="4"/>
  <c r="E98" i="4"/>
  <c r="G97" i="4"/>
  <c r="C97" i="4"/>
  <c r="E97" i="4"/>
  <c r="G96" i="4"/>
  <c r="C96" i="4"/>
  <c r="E96" i="4"/>
  <c r="G95" i="4"/>
  <c r="C95" i="4"/>
  <c r="E95" i="4"/>
  <c r="G94" i="4"/>
  <c r="C94" i="4"/>
  <c r="E94" i="4"/>
  <c r="G322" i="4"/>
  <c r="C322" i="4"/>
  <c r="E322" i="4"/>
  <c r="G93" i="4"/>
  <c r="C93" i="4"/>
  <c r="E93" i="4"/>
  <c r="G92" i="4"/>
  <c r="C92" i="4"/>
  <c r="E92" i="4"/>
  <c r="G91" i="4"/>
  <c r="C91" i="4"/>
  <c r="E91" i="4"/>
  <c r="G90" i="4"/>
  <c r="C90" i="4"/>
  <c r="E90" i="4"/>
  <c r="G89" i="4"/>
  <c r="C89" i="4"/>
  <c r="G88" i="4"/>
  <c r="C88" i="4"/>
  <c r="E88" i="4"/>
  <c r="G87" i="4"/>
  <c r="C87" i="4"/>
  <c r="E87" i="4"/>
  <c r="G86" i="4"/>
  <c r="C86" i="4"/>
  <c r="G85" i="4"/>
  <c r="C85" i="4"/>
  <c r="E85" i="4"/>
  <c r="G84" i="4"/>
  <c r="C84" i="4"/>
  <c r="E84" i="4"/>
  <c r="G83" i="4"/>
  <c r="C83" i="4"/>
  <c r="G82" i="4"/>
  <c r="C82" i="4"/>
  <c r="E82" i="4"/>
  <c r="G81" i="4"/>
  <c r="C81" i="4"/>
  <c r="E81" i="4"/>
  <c r="G80" i="4"/>
  <c r="C80" i="4"/>
  <c r="E80" i="4"/>
  <c r="G321" i="4"/>
  <c r="C321" i="4"/>
  <c r="E321" i="4"/>
  <c r="G79" i="4"/>
  <c r="C79" i="4"/>
  <c r="E79" i="4"/>
  <c r="E196" i="1"/>
  <c r="F196" i="1"/>
  <c r="G78" i="4"/>
  <c r="C78" i="4"/>
  <c r="G77" i="4"/>
  <c r="C77" i="4"/>
  <c r="E77" i="4"/>
  <c r="G76" i="4"/>
  <c r="C76" i="4"/>
  <c r="E76" i="4"/>
  <c r="G75" i="4"/>
  <c r="C75" i="4"/>
  <c r="E75" i="4"/>
  <c r="G74" i="4"/>
  <c r="C74" i="4"/>
  <c r="E74" i="4"/>
  <c r="G73" i="4"/>
  <c r="C73" i="4"/>
  <c r="E73" i="4"/>
  <c r="G72" i="4"/>
  <c r="C72" i="4"/>
  <c r="E72" i="4"/>
  <c r="G71" i="4"/>
  <c r="C71" i="4"/>
  <c r="E71" i="4"/>
  <c r="G70" i="4"/>
  <c r="C70" i="4"/>
  <c r="E70" i="4"/>
  <c r="G69" i="4"/>
  <c r="C69" i="4"/>
  <c r="E69" i="4"/>
  <c r="G68" i="4"/>
  <c r="C68" i="4"/>
  <c r="E68" i="4"/>
  <c r="G67" i="4"/>
  <c r="C67" i="4"/>
  <c r="E67" i="4"/>
  <c r="G66" i="4"/>
  <c r="C66" i="4"/>
  <c r="G65" i="4"/>
  <c r="C65" i="4"/>
  <c r="G64" i="4"/>
  <c r="C64" i="4"/>
  <c r="E64" i="4"/>
  <c r="G320" i="4"/>
  <c r="C320" i="4"/>
  <c r="E320" i="4"/>
  <c r="G63" i="4"/>
  <c r="C63" i="4"/>
  <c r="E63" i="4"/>
  <c r="G319" i="4"/>
  <c r="C319" i="4"/>
  <c r="G318" i="4"/>
  <c r="C318" i="4"/>
  <c r="E318" i="4"/>
  <c r="G62" i="4"/>
  <c r="C62" i="4"/>
  <c r="E176" i="1"/>
  <c r="F176" i="1" s="1"/>
  <c r="G176" i="1" s="1"/>
  <c r="I176" i="1" s="1"/>
  <c r="G317" i="4"/>
  <c r="C317" i="4"/>
  <c r="E317" i="4"/>
  <c r="G61" i="4"/>
  <c r="C61" i="4"/>
  <c r="E174" i="1"/>
  <c r="E61" i="4" s="1"/>
  <c r="G60" i="4"/>
  <c r="C60" i="4"/>
  <c r="E60" i="4"/>
  <c r="E173" i="1"/>
  <c r="G59" i="4"/>
  <c r="C59" i="4"/>
  <c r="E172" i="1"/>
  <c r="E59" i="4" s="1"/>
  <c r="G58" i="4"/>
  <c r="C58" i="4"/>
  <c r="E169" i="1"/>
  <c r="E58" i="4" s="1"/>
  <c r="G57" i="4"/>
  <c r="C57" i="4"/>
  <c r="E57" i="4"/>
  <c r="G56" i="4"/>
  <c r="C56" i="4"/>
  <c r="E166" i="1"/>
  <c r="E56" i="4" s="1"/>
  <c r="G55" i="4"/>
  <c r="C55" i="4"/>
  <c r="E165" i="1"/>
  <c r="E55" i="4" s="1"/>
  <c r="G54" i="4"/>
  <c r="C54" i="4"/>
  <c r="E54" i="4"/>
  <c r="E164" i="1"/>
  <c r="G53" i="4"/>
  <c r="C53" i="4"/>
  <c r="E53" i="4"/>
  <c r="E162" i="1"/>
  <c r="G52" i="4"/>
  <c r="C52" i="4"/>
  <c r="E52" i="4"/>
  <c r="G51" i="4"/>
  <c r="C51" i="4"/>
  <c r="E51" i="4"/>
  <c r="G50" i="4"/>
  <c r="C50" i="4"/>
  <c r="E50" i="4"/>
  <c r="G49" i="4"/>
  <c r="C49" i="4"/>
  <c r="G316" i="4"/>
  <c r="C316" i="4"/>
  <c r="E316" i="4"/>
  <c r="G315" i="4"/>
  <c r="C315" i="4"/>
  <c r="E315" i="4"/>
  <c r="G314" i="4"/>
  <c r="C314" i="4"/>
  <c r="E314" i="4"/>
  <c r="G313" i="4"/>
  <c r="C313" i="4"/>
  <c r="G312" i="4"/>
  <c r="C312" i="4"/>
  <c r="E312" i="4"/>
  <c r="G311" i="4"/>
  <c r="C311" i="4"/>
  <c r="E311" i="4"/>
  <c r="G310" i="4"/>
  <c r="C310" i="4"/>
  <c r="E310" i="4"/>
  <c r="G309" i="4"/>
  <c r="C309" i="4"/>
  <c r="E309" i="4"/>
  <c r="G308" i="4"/>
  <c r="C308" i="4"/>
  <c r="E308" i="4"/>
  <c r="G307" i="4"/>
  <c r="C307" i="4"/>
  <c r="E307" i="4"/>
  <c r="G306" i="4"/>
  <c r="C306" i="4"/>
  <c r="G305" i="4"/>
  <c r="C305" i="4"/>
  <c r="E305" i="4"/>
  <c r="G304" i="4"/>
  <c r="C304" i="4"/>
  <c r="E304" i="4"/>
  <c r="G303" i="4"/>
  <c r="C303" i="4"/>
  <c r="E303" i="4"/>
  <c r="G48" i="4"/>
  <c r="C48" i="4"/>
  <c r="E48" i="4"/>
  <c r="G47" i="4"/>
  <c r="C47" i="4"/>
  <c r="E136" i="1"/>
  <c r="E47" i="4" s="1"/>
  <c r="G46" i="4"/>
  <c r="C46" i="4"/>
  <c r="E135" i="1"/>
  <c r="F135" i="1" s="1"/>
  <c r="G135" i="1" s="1"/>
  <c r="H135" i="1" s="1"/>
  <c r="G302" i="4"/>
  <c r="C302" i="4"/>
  <c r="E302" i="4"/>
  <c r="G45" i="4"/>
  <c r="C45" i="4"/>
  <c r="E133" i="1"/>
  <c r="E45" i="4" s="1"/>
  <c r="G44" i="4"/>
  <c r="C44" i="4"/>
  <c r="E132" i="1"/>
  <c r="E44" i="4" s="1"/>
  <c r="G43" i="4"/>
  <c r="C43" i="4"/>
  <c r="E131" i="1"/>
  <c r="E43" i="4" s="1"/>
  <c r="G42" i="4"/>
  <c r="C42" i="4"/>
  <c r="E130" i="1"/>
  <c r="G41" i="4"/>
  <c r="C41" i="4"/>
  <c r="E41" i="4"/>
  <c r="E129" i="1"/>
  <c r="G40" i="4"/>
  <c r="C40" i="4"/>
  <c r="E128" i="1"/>
  <c r="E40" i="4" s="1"/>
  <c r="G39" i="4"/>
  <c r="C39" i="4"/>
  <c r="E127" i="1"/>
  <c r="E39" i="4" s="1"/>
  <c r="G38" i="4"/>
  <c r="C38" i="4"/>
  <c r="E126" i="1"/>
  <c r="G37" i="4"/>
  <c r="C37" i="4"/>
  <c r="E125" i="1"/>
  <c r="E37" i="4" s="1"/>
  <c r="G36" i="4"/>
  <c r="C36" i="4"/>
  <c r="E124" i="1"/>
  <c r="E36" i="4" s="1"/>
  <c r="G35" i="4"/>
  <c r="C35" i="4"/>
  <c r="E35" i="4"/>
  <c r="E123" i="1"/>
  <c r="G34" i="4"/>
  <c r="C34" i="4"/>
  <c r="E122" i="1"/>
  <c r="E34" i="4" s="1"/>
  <c r="G301" i="4"/>
  <c r="C301" i="4"/>
  <c r="E301" i="4"/>
  <c r="G300" i="4"/>
  <c r="C300" i="4"/>
  <c r="E300" i="4"/>
  <c r="G299" i="4"/>
  <c r="C299" i="4"/>
  <c r="E299" i="4"/>
  <c r="G33" i="4"/>
  <c r="C33" i="4"/>
  <c r="E33" i="4"/>
  <c r="E118" i="1"/>
  <c r="G32" i="4"/>
  <c r="C32" i="4"/>
  <c r="E32" i="4"/>
  <c r="E117" i="1"/>
  <c r="G298" i="4"/>
  <c r="C298" i="4"/>
  <c r="E298" i="4"/>
  <c r="G297" i="4"/>
  <c r="C297" i="4"/>
  <c r="E297" i="4"/>
  <c r="G296" i="4"/>
  <c r="C296" i="4"/>
  <c r="G31" i="4"/>
  <c r="C31" i="4"/>
  <c r="E113" i="1"/>
  <c r="E31" i="4" s="1"/>
  <c r="G295" i="4"/>
  <c r="C295" i="4"/>
  <c r="E295" i="4"/>
  <c r="G294" i="4"/>
  <c r="C294" i="4"/>
  <c r="E294" i="4"/>
  <c r="G293" i="4"/>
  <c r="C293" i="4"/>
  <c r="E293" i="4"/>
  <c r="G292" i="4"/>
  <c r="C292" i="4"/>
  <c r="E292" i="4"/>
  <c r="G30" i="4"/>
  <c r="C30" i="4"/>
  <c r="E108" i="1"/>
  <c r="F108" i="1" s="1"/>
  <c r="G108" i="1" s="1"/>
  <c r="H108" i="1" s="1"/>
  <c r="G291" i="4"/>
  <c r="C291" i="4"/>
  <c r="E291" i="4"/>
  <c r="G290" i="4"/>
  <c r="C290" i="4"/>
  <c r="E290" i="4"/>
  <c r="G289" i="4"/>
  <c r="C289" i="4"/>
  <c r="G288" i="4"/>
  <c r="C288" i="4"/>
  <c r="E288" i="4"/>
  <c r="G287" i="4"/>
  <c r="C287" i="4"/>
  <c r="E287" i="4"/>
  <c r="G29" i="4"/>
  <c r="C29" i="4"/>
  <c r="E102" i="1"/>
  <c r="F102" i="1" s="1"/>
  <c r="G28" i="4"/>
  <c r="C28" i="4"/>
  <c r="E101" i="1"/>
  <c r="E28" i="4" s="1"/>
  <c r="G27" i="4"/>
  <c r="C27" i="4"/>
  <c r="E100" i="1"/>
  <c r="F100" i="1"/>
  <c r="G26" i="4"/>
  <c r="C26" i="4"/>
  <c r="E99" i="1"/>
  <c r="E26" i="4" s="1"/>
  <c r="G286" i="4"/>
  <c r="C286" i="4"/>
  <c r="G25" i="4"/>
  <c r="C25" i="4"/>
  <c r="E97" i="1"/>
  <c r="F97" i="1" s="1"/>
  <c r="G97" i="1" s="1"/>
  <c r="H97" i="1" s="1"/>
  <c r="G285" i="4"/>
  <c r="C285" i="4"/>
  <c r="E285" i="4"/>
  <c r="G284" i="4"/>
  <c r="C284" i="4"/>
  <c r="E284" i="4"/>
  <c r="G24" i="4"/>
  <c r="C24" i="4"/>
  <c r="E24" i="4"/>
  <c r="E94" i="1"/>
  <c r="G283" i="4"/>
  <c r="C283" i="4"/>
  <c r="E283" i="4"/>
  <c r="G282" i="4"/>
  <c r="C282" i="4"/>
  <c r="E282" i="4"/>
  <c r="G281" i="4"/>
  <c r="C281" i="4"/>
  <c r="E281" i="4"/>
  <c r="G280" i="4"/>
  <c r="C280" i="4"/>
  <c r="E280" i="4"/>
  <c r="G279" i="4"/>
  <c r="C279" i="4"/>
  <c r="E279" i="4"/>
  <c r="G23" i="4"/>
  <c r="C23" i="4"/>
  <c r="E88" i="1"/>
  <c r="F88" i="1"/>
  <c r="G88" i="1" s="1"/>
  <c r="H88" i="1" s="1"/>
  <c r="G22" i="4"/>
  <c r="C22" i="4"/>
  <c r="E87" i="1"/>
  <c r="F87" i="1" s="1"/>
  <c r="G87" i="1" s="1"/>
  <c r="H87" i="1" s="1"/>
  <c r="G278" i="4"/>
  <c r="C278" i="4"/>
  <c r="E278" i="4"/>
  <c r="G277" i="4"/>
  <c r="C277" i="4"/>
  <c r="E277" i="4"/>
  <c r="G21" i="4"/>
  <c r="C21" i="4"/>
  <c r="E84" i="1"/>
  <c r="E21" i="4"/>
  <c r="G20" i="4"/>
  <c r="C20" i="4"/>
  <c r="E83" i="1"/>
  <c r="G19" i="4"/>
  <c r="C19" i="4"/>
  <c r="E82" i="1"/>
  <c r="E19" i="4" s="1"/>
  <c r="G276" i="4"/>
  <c r="C276" i="4"/>
  <c r="E276" i="4"/>
  <c r="G275" i="4"/>
  <c r="C275" i="4"/>
  <c r="E275" i="4"/>
  <c r="G274" i="4"/>
  <c r="C274" i="4"/>
  <c r="E274" i="4"/>
  <c r="G273" i="4"/>
  <c r="C273" i="4"/>
  <c r="E273" i="4"/>
  <c r="G272" i="4"/>
  <c r="C272" i="4"/>
  <c r="E272" i="4"/>
  <c r="G271" i="4"/>
  <c r="C271" i="4"/>
  <c r="E271" i="4"/>
  <c r="G270" i="4"/>
  <c r="C270" i="4"/>
  <c r="E270" i="4"/>
  <c r="G269" i="4"/>
  <c r="C269" i="4"/>
  <c r="E269" i="4"/>
  <c r="G268" i="4"/>
  <c r="C268" i="4"/>
  <c r="E268" i="4"/>
  <c r="G267" i="4"/>
  <c r="C267" i="4"/>
  <c r="E267" i="4"/>
  <c r="G266" i="4"/>
  <c r="C266" i="4"/>
  <c r="E266" i="4"/>
  <c r="G18" i="4"/>
  <c r="C18" i="4"/>
  <c r="E70" i="1"/>
  <c r="F70" i="1" s="1"/>
  <c r="G70" i="1" s="1"/>
  <c r="H70" i="1" s="1"/>
  <c r="G17" i="4"/>
  <c r="C17" i="4"/>
  <c r="E68" i="1"/>
  <c r="E17" i="4" s="1"/>
  <c r="G265" i="4"/>
  <c r="C265" i="4"/>
  <c r="E265" i="4"/>
  <c r="G16" i="4"/>
  <c r="C16" i="4"/>
  <c r="E66" i="1"/>
  <c r="F66" i="1" s="1"/>
  <c r="G66" i="1" s="1"/>
  <c r="H66" i="1" s="1"/>
  <c r="E16" i="4"/>
  <c r="G15" i="4"/>
  <c r="C15" i="4"/>
  <c r="E65" i="1"/>
  <c r="E15" i="4" s="1"/>
  <c r="G14" i="4"/>
  <c r="C14" i="4"/>
  <c r="E14" i="4"/>
  <c r="E64" i="1"/>
  <c r="F64" i="1" s="1"/>
  <c r="G64" i="1" s="1"/>
  <c r="H64" i="1" s="1"/>
  <c r="G264" i="4"/>
  <c r="C264" i="4"/>
  <c r="E264" i="4"/>
  <c r="G263" i="4"/>
  <c r="C263" i="4"/>
  <c r="E263" i="4"/>
  <c r="G13" i="4"/>
  <c r="C13" i="4"/>
  <c r="E61" i="1"/>
  <c r="F61" i="1" s="1"/>
  <c r="G61" i="1" s="1"/>
  <c r="H61" i="1" s="1"/>
  <c r="G12" i="4"/>
  <c r="C12" i="4"/>
  <c r="E60" i="1"/>
  <c r="F60" i="1" s="1"/>
  <c r="G60" i="1" s="1"/>
  <c r="H60" i="1" s="1"/>
  <c r="G11" i="4"/>
  <c r="C11" i="4"/>
  <c r="E59" i="1"/>
  <c r="E11" i="4" s="1"/>
  <c r="G262" i="4"/>
  <c r="C262" i="4"/>
  <c r="E262" i="4"/>
  <c r="G261" i="4"/>
  <c r="C261" i="4"/>
  <c r="G260" i="4"/>
  <c r="C260" i="4"/>
  <c r="E260" i="4"/>
  <c r="G259" i="4"/>
  <c r="C259" i="4"/>
  <c r="E259" i="4"/>
  <c r="G258" i="4"/>
  <c r="C258" i="4"/>
  <c r="E258" i="4"/>
  <c r="G257" i="4"/>
  <c r="C257" i="4"/>
  <c r="E257" i="4"/>
  <c r="G256" i="4"/>
  <c r="C256" i="4"/>
  <c r="E256" i="4"/>
  <c r="G255" i="4"/>
  <c r="C255" i="4"/>
  <c r="G254" i="4"/>
  <c r="C254" i="4"/>
  <c r="E254" i="4"/>
  <c r="G253" i="4"/>
  <c r="C253" i="4"/>
  <c r="E253" i="4"/>
  <c r="G252" i="4"/>
  <c r="C252" i="4"/>
  <c r="E252" i="4"/>
  <c r="G251" i="4"/>
  <c r="C251" i="4"/>
  <c r="E251" i="4"/>
  <c r="G250" i="4"/>
  <c r="C250" i="4"/>
  <c r="G249" i="4"/>
  <c r="C249" i="4"/>
  <c r="E249" i="4"/>
  <c r="G248" i="4"/>
  <c r="C248" i="4"/>
  <c r="E248" i="4"/>
  <c r="G247" i="4"/>
  <c r="C247" i="4"/>
  <c r="E247" i="4"/>
  <c r="G246" i="4"/>
  <c r="C246" i="4"/>
  <c r="E246" i="4"/>
  <c r="G245" i="4"/>
  <c r="C245" i="4"/>
  <c r="E245" i="4"/>
  <c r="G244" i="4"/>
  <c r="C244" i="4"/>
  <c r="E244" i="4"/>
  <c r="G243" i="4"/>
  <c r="C243" i="4"/>
  <c r="E243" i="4"/>
  <c r="G242" i="4"/>
  <c r="C242" i="4"/>
  <c r="E242" i="4"/>
  <c r="G241" i="4"/>
  <c r="C241" i="4"/>
  <c r="E241" i="4"/>
  <c r="G240" i="4"/>
  <c r="C240" i="4"/>
  <c r="E240" i="4"/>
  <c r="G239" i="4"/>
  <c r="C239" i="4"/>
  <c r="E239" i="4"/>
  <c r="G238" i="4"/>
  <c r="C238" i="4"/>
  <c r="E238" i="4"/>
  <c r="G237" i="4"/>
  <c r="C237" i="4"/>
  <c r="E237" i="4"/>
  <c r="G236" i="4"/>
  <c r="C236" i="4"/>
  <c r="E236" i="4"/>
  <c r="G235" i="4"/>
  <c r="C235" i="4"/>
  <c r="G234" i="4"/>
  <c r="C234" i="4"/>
  <c r="E234" i="4"/>
  <c r="G233" i="4"/>
  <c r="C233" i="4"/>
  <c r="E233" i="4"/>
  <c r="G232" i="4"/>
  <c r="C232" i="4"/>
  <c r="E232" i="4"/>
  <c r="G231" i="4"/>
  <c r="C231" i="4"/>
  <c r="G230" i="4"/>
  <c r="C230" i="4"/>
  <c r="E230" i="4"/>
  <c r="G229" i="4"/>
  <c r="C229" i="4"/>
  <c r="E229" i="4"/>
  <c r="G228" i="4"/>
  <c r="C228" i="4"/>
  <c r="E228" i="4"/>
  <c r="G227" i="4"/>
  <c r="C227" i="4"/>
  <c r="E227" i="4"/>
  <c r="G226" i="4"/>
  <c r="C226" i="4"/>
  <c r="E226" i="4"/>
  <c r="G225" i="4"/>
  <c r="C225" i="4"/>
  <c r="E225" i="4"/>
  <c r="A92" i="4"/>
  <c r="H92" i="4"/>
  <c r="B92" i="4"/>
  <c r="D92" i="4"/>
  <c r="A93" i="4"/>
  <c r="H93" i="4"/>
  <c r="B93" i="4"/>
  <c r="D93" i="4"/>
  <c r="A322" i="4"/>
  <c r="H322" i="4"/>
  <c r="B322" i="4"/>
  <c r="D322" i="4"/>
  <c r="A94" i="4"/>
  <c r="H94" i="4"/>
  <c r="B94" i="4"/>
  <c r="D94" i="4"/>
  <c r="A95" i="4"/>
  <c r="H95" i="4"/>
  <c r="B95" i="4"/>
  <c r="D95" i="4"/>
  <c r="A96" i="4"/>
  <c r="H96" i="4"/>
  <c r="B96" i="4"/>
  <c r="D96" i="4"/>
  <c r="A97" i="4"/>
  <c r="H97" i="4"/>
  <c r="B97" i="4"/>
  <c r="D97" i="4"/>
  <c r="A98" i="4"/>
  <c r="H98" i="4"/>
  <c r="B98" i="4"/>
  <c r="D98" i="4"/>
  <c r="A99" i="4"/>
  <c r="H99" i="4"/>
  <c r="B99" i="4"/>
  <c r="D99" i="4"/>
  <c r="A100" i="4"/>
  <c r="H100" i="4"/>
  <c r="B100" i="4"/>
  <c r="D100" i="4"/>
  <c r="A101" i="4"/>
  <c r="H101" i="4"/>
  <c r="B101" i="4"/>
  <c r="D101" i="4"/>
  <c r="A102" i="4"/>
  <c r="H102" i="4"/>
  <c r="B102" i="4"/>
  <c r="D102" i="4"/>
  <c r="A103" i="4"/>
  <c r="H103" i="4"/>
  <c r="B103" i="4"/>
  <c r="D103" i="4"/>
  <c r="A104" i="4"/>
  <c r="H104" i="4"/>
  <c r="B104" i="4"/>
  <c r="D104" i="4"/>
  <c r="A105" i="4"/>
  <c r="H105" i="4"/>
  <c r="B105" i="4"/>
  <c r="D105" i="4"/>
  <c r="A106" i="4"/>
  <c r="H106" i="4"/>
  <c r="B106" i="4"/>
  <c r="D106" i="4"/>
  <c r="A107" i="4"/>
  <c r="H107" i="4"/>
  <c r="B107" i="4"/>
  <c r="D107" i="4"/>
  <c r="A108" i="4"/>
  <c r="H108" i="4"/>
  <c r="B108" i="4"/>
  <c r="D108" i="4"/>
  <c r="A109" i="4"/>
  <c r="H109" i="4"/>
  <c r="B109" i="4"/>
  <c r="D109" i="4"/>
  <c r="A110" i="4"/>
  <c r="H110" i="4"/>
  <c r="B110" i="4"/>
  <c r="D110" i="4"/>
  <c r="A111" i="4"/>
  <c r="H111" i="4"/>
  <c r="B111" i="4"/>
  <c r="D111" i="4"/>
  <c r="A112" i="4"/>
  <c r="H112" i="4"/>
  <c r="B112" i="4"/>
  <c r="D112" i="4"/>
  <c r="A113" i="4"/>
  <c r="H113" i="4"/>
  <c r="B113" i="4"/>
  <c r="D113" i="4"/>
  <c r="A114" i="4"/>
  <c r="H114" i="4"/>
  <c r="B114" i="4"/>
  <c r="D114" i="4"/>
  <c r="A115" i="4"/>
  <c r="H115" i="4"/>
  <c r="B115" i="4"/>
  <c r="D115" i="4"/>
  <c r="A116" i="4"/>
  <c r="H116" i="4"/>
  <c r="B116" i="4"/>
  <c r="D116" i="4"/>
  <c r="A117" i="4"/>
  <c r="H117" i="4"/>
  <c r="B117" i="4"/>
  <c r="D117" i="4"/>
  <c r="A118" i="4"/>
  <c r="H118" i="4"/>
  <c r="B118" i="4"/>
  <c r="D118" i="4"/>
  <c r="A119" i="4"/>
  <c r="H119" i="4"/>
  <c r="B119" i="4"/>
  <c r="D119" i="4"/>
  <c r="A120" i="4"/>
  <c r="H120" i="4"/>
  <c r="B120" i="4"/>
  <c r="D120" i="4"/>
  <c r="A121" i="4"/>
  <c r="H121" i="4"/>
  <c r="B121" i="4"/>
  <c r="D121" i="4"/>
  <c r="A122" i="4"/>
  <c r="H122" i="4"/>
  <c r="B122" i="4"/>
  <c r="D122" i="4"/>
  <c r="A123" i="4"/>
  <c r="H123" i="4"/>
  <c r="B123" i="4"/>
  <c r="D123" i="4"/>
  <c r="A124" i="4"/>
  <c r="H124" i="4"/>
  <c r="B124" i="4"/>
  <c r="D124" i="4"/>
  <c r="A125" i="4"/>
  <c r="H125" i="4"/>
  <c r="B125" i="4"/>
  <c r="D125" i="4"/>
  <c r="A126" i="4"/>
  <c r="H126" i="4"/>
  <c r="B126" i="4"/>
  <c r="D126" i="4"/>
  <c r="A127" i="4"/>
  <c r="H127" i="4"/>
  <c r="B127" i="4"/>
  <c r="D127" i="4"/>
  <c r="A323" i="4"/>
  <c r="H323" i="4"/>
  <c r="B323" i="4"/>
  <c r="D323" i="4"/>
  <c r="A128" i="4"/>
  <c r="H128" i="4"/>
  <c r="B128" i="4"/>
  <c r="D128" i="4"/>
  <c r="A129" i="4"/>
  <c r="H129" i="4"/>
  <c r="B129" i="4"/>
  <c r="D129" i="4"/>
  <c r="A130" i="4"/>
  <c r="H130" i="4"/>
  <c r="B130" i="4"/>
  <c r="D130" i="4"/>
  <c r="A131" i="4"/>
  <c r="H131" i="4"/>
  <c r="B131" i="4"/>
  <c r="D131" i="4"/>
  <c r="A132" i="4"/>
  <c r="H132" i="4"/>
  <c r="B132" i="4"/>
  <c r="D132" i="4"/>
  <c r="A133" i="4"/>
  <c r="H133" i="4"/>
  <c r="B133" i="4"/>
  <c r="D133" i="4"/>
  <c r="A134" i="4"/>
  <c r="H134" i="4"/>
  <c r="B134" i="4"/>
  <c r="D134" i="4"/>
  <c r="A135" i="4"/>
  <c r="H135" i="4"/>
  <c r="B135" i="4"/>
  <c r="D135" i="4"/>
  <c r="A136" i="4"/>
  <c r="H136" i="4"/>
  <c r="B136" i="4"/>
  <c r="D136" i="4"/>
  <c r="A137" i="4"/>
  <c r="H137" i="4"/>
  <c r="B137" i="4"/>
  <c r="D137" i="4"/>
  <c r="A138" i="4"/>
  <c r="H138" i="4"/>
  <c r="B138" i="4"/>
  <c r="D138" i="4"/>
  <c r="A139" i="4"/>
  <c r="H139" i="4"/>
  <c r="B139" i="4"/>
  <c r="D139" i="4"/>
  <c r="A140" i="4"/>
  <c r="H140" i="4"/>
  <c r="B140" i="4"/>
  <c r="D140" i="4"/>
  <c r="A141" i="4"/>
  <c r="H141" i="4"/>
  <c r="B141" i="4"/>
  <c r="D141" i="4"/>
  <c r="A142" i="4"/>
  <c r="H142" i="4"/>
  <c r="B142" i="4"/>
  <c r="D142" i="4"/>
  <c r="A143" i="4"/>
  <c r="H143" i="4"/>
  <c r="B143" i="4"/>
  <c r="D143" i="4"/>
  <c r="A144" i="4"/>
  <c r="H144" i="4"/>
  <c r="B144" i="4"/>
  <c r="D144" i="4"/>
  <c r="A145" i="4"/>
  <c r="H145" i="4"/>
  <c r="B145" i="4"/>
  <c r="D145" i="4"/>
  <c r="A146" i="4"/>
  <c r="H146" i="4"/>
  <c r="B146" i="4"/>
  <c r="D146" i="4"/>
  <c r="A147" i="4"/>
  <c r="H147" i="4"/>
  <c r="B147" i="4"/>
  <c r="D147" i="4"/>
  <c r="A148" i="4"/>
  <c r="H148" i="4"/>
  <c r="B148" i="4"/>
  <c r="D148" i="4"/>
  <c r="A149" i="4"/>
  <c r="H149" i="4"/>
  <c r="B149" i="4"/>
  <c r="D149" i="4"/>
  <c r="A150" i="4"/>
  <c r="H150" i="4"/>
  <c r="B150" i="4"/>
  <c r="D150" i="4"/>
  <c r="A151" i="4"/>
  <c r="H151" i="4"/>
  <c r="B151" i="4"/>
  <c r="D151" i="4"/>
  <c r="A152" i="4"/>
  <c r="H152" i="4"/>
  <c r="B152" i="4"/>
  <c r="D152" i="4"/>
  <c r="A153" i="4"/>
  <c r="H153" i="4"/>
  <c r="B153" i="4"/>
  <c r="D153" i="4"/>
  <c r="A154" i="4"/>
  <c r="H154" i="4"/>
  <c r="B154" i="4"/>
  <c r="D154" i="4"/>
  <c r="A155" i="4"/>
  <c r="H155" i="4"/>
  <c r="B155" i="4"/>
  <c r="D155" i="4"/>
  <c r="A156" i="4"/>
  <c r="H156" i="4"/>
  <c r="B156" i="4"/>
  <c r="D156" i="4"/>
  <c r="A157" i="4"/>
  <c r="H157" i="4"/>
  <c r="B157" i="4"/>
  <c r="D157" i="4"/>
  <c r="A158" i="4"/>
  <c r="H158" i="4"/>
  <c r="B158" i="4"/>
  <c r="D158" i="4"/>
  <c r="A159" i="4"/>
  <c r="H159" i="4"/>
  <c r="B159" i="4"/>
  <c r="D159" i="4"/>
  <c r="A160" i="4"/>
  <c r="H160" i="4"/>
  <c r="B160" i="4"/>
  <c r="D160" i="4"/>
  <c r="A161" i="4"/>
  <c r="H161" i="4"/>
  <c r="B161" i="4"/>
  <c r="D161" i="4"/>
  <c r="A162" i="4"/>
  <c r="H162" i="4"/>
  <c r="B162" i="4"/>
  <c r="D162" i="4"/>
  <c r="A163" i="4"/>
  <c r="H163" i="4"/>
  <c r="B163" i="4"/>
  <c r="D163" i="4"/>
  <c r="A164" i="4"/>
  <c r="H164" i="4"/>
  <c r="B164" i="4"/>
  <c r="D164" i="4"/>
  <c r="A165" i="4"/>
  <c r="H165" i="4"/>
  <c r="B165" i="4"/>
  <c r="D165" i="4"/>
  <c r="A166" i="4"/>
  <c r="H166" i="4"/>
  <c r="B166" i="4"/>
  <c r="D166" i="4"/>
  <c r="A167" i="4"/>
  <c r="H167" i="4"/>
  <c r="B167" i="4"/>
  <c r="D167" i="4"/>
  <c r="A168" i="4"/>
  <c r="H168" i="4"/>
  <c r="B168" i="4"/>
  <c r="D168" i="4"/>
  <c r="A169" i="4"/>
  <c r="H169" i="4"/>
  <c r="B169" i="4"/>
  <c r="D169" i="4"/>
  <c r="A170" i="4"/>
  <c r="H170" i="4"/>
  <c r="B170" i="4"/>
  <c r="D170" i="4"/>
  <c r="A171" i="4"/>
  <c r="H171" i="4"/>
  <c r="B171" i="4"/>
  <c r="D171" i="4"/>
  <c r="A172" i="4"/>
  <c r="H172" i="4"/>
  <c r="B172" i="4"/>
  <c r="D172" i="4"/>
  <c r="A173" i="4"/>
  <c r="H173" i="4"/>
  <c r="B173" i="4"/>
  <c r="D173" i="4"/>
  <c r="A174" i="4"/>
  <c r="H174" i="4"/>
  <c r="B174" i="4"/>
  <c r="D174" i="4"/>
  <c r="A175" i="4"/>
  <c r="H175" i="4"/>
  <c r="B175" i="4"/>
  <c r="D175" i="4"/>
  <c r="A176" i="4"/>
  <c r="H176" i="4"/>
  <c r="B176" i="4"/>
  <c r="D176" i="4"/>
  <c r="A177" i="4"/>
  <c r="H177" i="4"/>
  <c r="B177" i="4"/>
  <c r="D177" i="4"/>
  <c r="A178" i="4"/>
  <c r="H178" i="4"/>
  <c r="B178" i="4"/>
  <c r="D178" i="4"/>
  <c r="A179" i="4"/>
  <c r="H179" i="4"/>
  <c r="B179" i="4"/>
  <c r="D179" i="4"/>
  <c r="A180" i="4"/>
  <c r="H180" i="4"/>
  <c r="B180" i="4"/>
  <c r="D180" i="4"/>
  <c r="A324" i="4"/>
  <c r="H324" i="4"/>
  <c r="B324" i="4"/>
  <c r="D324" i="4"/>
  <c r="A325" i="4"/>
  <c r="H325" i="4"/>
  <c r="B325" i="4"/>
  <c r="D325" i="4"/>
  <c r="A181" i="4"/>
  <c r="H181" i="4"/>
  <c r="B181" i="4"/>
  <c r="D181" i="4"/>
  <c r="A182" i="4"/>
  <c r="H182" i="4"/>
  <c r="B182" i="4"/>
  <c r="D182" i="4"/>
  <c r="A183" i="4"/>
  <c r="H183" i="4"/>
  <c r="B183" i="4"/>
  <c r="D183" i="4"/>
  <c r="A184" i="4"/>
  <c r="H184" i="4"/>
  <c r="B184" i="4"/>
  <c r="D184" i="4"/>
  <c r="A185" i="4"/>
  <c r="H185" i="4"/>
  <c r="B185" i="4"/>
  <c r="D185" i="4"/>
  <c r="A186" i="4"/>
  <c r="H186" i="4"/>
  <c r="B186" i="4"/>
  <c r="D186" i="4"/>
  <c r="A326" i="4"/>
  <c r="H326" i="4"/>
  <c r="B326" i="4"/>
  <c r="D326" i="4"/>
  <c r="A187" i="4"/>
  <c r="H187" i="4"/>
  <c r="B187" i="4"/>
  <c r="D187" i="4"/>
  <c r="A188" i="4"/>
  <c r="H188" i="4"/>
  <c r="B188" i="4"/>
  <c r="D188" i="4"/>
  <c r="A189" i="4"/>
  <c r="H189" i="4"/>
  <c r="B189" i="4"/>
  <c r="D189" i="4"/>
  <c r="A190" i="4"/>
  <c r="H190" i="4"/>
  <c r="B190" i="4"/>
  <c r="D190" i="4"/>
  <c r="A327" i="4"/>
  <c r="H327" i="4"/>
  <c r="B327" i="4"/>
  <c r="D327" i="4"/>
  <c r="A191" i="4"/>
  <c r="H191" i="4"/>
  <c r="B191" i="4"/>
  <c r="D191" i="4"/>
  <c r="A192" i="4"/>
  <c r="H192" i="4"/>
  <c r="B192" i="4"/>
  <c r="D192" i="4"/>
  <c r="A193" i="4"/>
  <c r="H193" i="4"/>
  <c r="B193" i="4"/>
  <c r="D193" i="4"/>
  <c r="A194" i="4"/>
  <c r="H194" i="4"/>
  <c r="B194" i="4"/>
  <c r="D194" i="4"/>
  <c r="A195" i="4"/>
  <c r="H195" i="4"/>
  <c r="B195" i="4"/>
  <c r="D195" i="4"/>
  <c r="A196" i="4"/>
  <c r="H196" i="4"/>
  <c r="B196" i="4"/>
  <c r="D196" i="4"/>
  <c r="A197" i="4"/>
  <c r="H197" i="4"/>
  <c r="B197" i="4"/>
  <c r="D197" i="4"/>
  <c r="A198" i="4"/>
  <c r="H198" i="4"/>
  <c r="B198" i="4"/>
  <c r="D198" i="4"/>
  <c r="A199" i="4"/>
  <c r="H199" i="4"/>
  <c r="B199" i="4"/>
  <c r="D199" i="4"/>
  <c r="A328" i="4"/>
  <c r="H328" i="4"/>
  <c r="B328" i="4"/>
  <c r="D328" i="4"/>
  <c r="A329" i="4"/>
  <c r="H329" i="4"/>
  <c r="B329" i="4"/>
  <c r="D329" i="4"/>
  <c r="A200" i="4"/>
  <c r="H200" i="4"/>
  <c r="B200" i="4"/>
  <c r="D200" i="4"/>
  <c r="A330" i="4"/>
  <c r="H330" i="4"/>
  <c r="B330" i="4"/>
  <c r="D330" i="4"/>
  <c r="A331" i="4"/>
  <c r="H331" i="4"/>
  <c r="B331" i="4"/>
  <c r="D331" i="4"/>
  <c r="A332" i="4"/>
  <c r="H332" i="4"/>
  <c r="B332" i="4"/>
  <c r="D332" i="4"/>
  <c r="A333" i="4"/>
  <c r="H333" i="4"/>
  <c r="B333" i="4"/>
  <c r="D333" i="4"/>
  <c r="A334" i="4"/>
  <c r="H334" i="4"/>
  <c r="B334" i="4"/>
  <c r="D334" i="4"/>
  <c r="A335" i="4"/>
  <c r="H335" i="4"/>
  <c r="B335" i="4"/>
  <c r="D335" i="4"/>
  <c r="A336" i="4"/>
  <c r="H336" i="4"/>
  <c r="B336" i="4"/>
  <c r="D336" i="4"/>
  <c r="A337" i="4"/>
  <c r="H337" i="4"/>
  <c r="B337" i="4"/>
  <c r="D337" i="4"/>
  <c r="A338" i="4"/>
  <c r="H338" i="4"/>
  <c r="B338" i="4"/>
  <c r="D338" i="4"/>
  <c r="A339" i="4"/>
  <c r="H339" i="4"/>
  <c r="B339" i="4"/>
  <c r="D339" i="4"/>
  <c r="A340" i="4"/>
  <c r="H340" i="4"/>
  <c r="B340" i="4"/>
  <c r="D340" i="4"/>
  <c r="A341" i="4"/>
  <c r="H341" i="4"/>
  <c r="B341" i="4"/>
  <c r="D341" i="4"/>
  <c r="A201" i="4"/>
  <c r="H201" i="4"/>
  <c r="B201" i="4"/>
  <c r="D201" i="4"/>
  <c r="A202" i="4"/>
  <c r="H202" i="4"/>
  <c r="B202" i="4"/>
  <c r="D202" i="4"/>
  <c r="A342" i="4"/>
  <c r="H342" i="4"/>
  <c r="B342" i="4"/>
  <c r="D342" i="4"/>
  <c r="A203" i="4"/>
  <c r="H203" i="4"/>
  <c r="B203" i="4"/>
  <c r="D203" i="4"/>
  <c r="A204" i="4"/>
  <c r="H204" i="4"/>
  <c r="B204" i="4"/>
  <c r="D204" i="4"/>
  <c r="A343" i="4"/>
  <c r="H343" i="4"/>
  <c r="B343" i="4"/>
  <c r="D343" i="4"/>
  <c r="A344" i="4"/>
  <c r="H344" i="4"/>
  <c r="B344" i="4"/>
  <c r="D344" i="4"/>
  <c r="A345" i="4"/>
  <c r="H345" i="4"/>
  <c r="B345" i="4"/>
  <c r="D345" i="4"/>
  <c r="A346" i="4"/>
  <c r="H346" i="4"/>
  <c r="B346" i="4"/>
  <c r="D346" i="4"/>
  <c r="A205" i="4"/>
  <c r="H205" i="4"/>
  <c r="B205" i="4"/>
  <c r="D205" i="4"/>
  <c r="A347" i="4"/>
  <c r="H347" i="4"/>
  <c r="B347" i="4"/>
  <c r="D347" i="4"/>
  <c r="A348" i="4"/>
  <c r="H348" i="4"/>
  <c r="B348" i="4"/>
  <c r="D348" i="4"/>
  <c r="A206" i="4"/>
  <c r="H206" i="4"/>
  <c r="B206" i="4"/>
  <c r="D206" i="4"/>
  <c r="A349" i="4"/>
  <c r="H349" i="4"/>
  <c r="B349" i="4"/>
  <c r="D349" i="4"/>
  <c r="A350" i="4"/>
  <c r="H350" i="4"/>
  <c r="B350" i="4"/>
  <c r="D350" i="4"/>
  <c r="A351" i="4"/>
  <c r="H351" i="4"/>
  <c r="B351" i="4"/>
  <c r="D351" i="4"/>
  <c r="A352" i="4"/>
  <c r="H352" i="4"/>
  <c r="B352" i="4"/>
  <c r="D352" i="4"/>
  <c r="A353" i="4"/>
  <c r="H353" i="4"/>
  <c r="B353" i="4"/>
  <c r="D353" i="4"/>
  <c r="A207" i="4"/>
  <c r="H207" i="4"/>
  <c r="B207" i="4"/>
  <c r="D207" i="4"/>
  <c r="A354" i="4"/>
  <c r="H354" i="4"/>
  <c r="B354" i="4"/>
  <c r="D354" i="4"/>
  <c r="A355" i="4"/>
  <c r="H355" i="4"/>
  <c r="B355" i="4"/>
  <c r="D355" i="4"/>
  <c r="A356" i="4"/>
  <c r="H356" i="4"/>
  <c r="B356" i="4"/>
  <c r="D356" i="4"/>
  <c r="A208" i="4"/>
  <c r="H208" i="4"/>
  <c r="B208" i="4"/>
  <c r="D208" i="4"/>
  <c r="A209" i="4"/>
  <c r="H209" i="4"/>
  <c r="B209" i="4"/>
  <c r="D209" i="4"/>
  <c r="A210" i="4"/>
  <c r="H210" i="4"/>
  <c r="B210" i="4"/>
  <c r="D210" i="4"/>
  <c r="A211" i="4"/>
  <c r="H211" i="4"/>
  <c r="B211" i="4"/>
  <c r="D211" i="4"/>
  <c r="A212" i="4"/>
  <c r="H212" i="4"/>
  <c r="B212" i="4"/>
  <c r="D212" i="4"/>
  <c r="A357" i="4"/>
  <c r="H357" i="4"/>
  <c r="B357" i="4"/>
  <c r="D357" i="4"/>
  <c r="A213" i="4"/>
  <c r="H213" i="4"/>
  <c r="B213" i="4"/>
  <c r="D213" i="4"/>
  <c r="A214" i="4"/>
  <c r="H214" i="4"/>
  <c r="B214" i="4"/>
  <c r="D214" i="4"/>
  <c r="A215" i="4"/>
  <c r="H215" i="4"/>
  <c r="B215" i="4"/>
  <c r="D215" i="4"/>
  <c r="A216" i="4"/>
  <c r="H216" i="4"/>
  <c r="B216" i="4"/>
  <c r="D216" i="4"/>
  <c r="A358" i="4"/>
  <c r="H358" i="4"/>
  <c r="B358" i="4"/>
  <c r="D358" i="4"/>
  <c r="A217" i="4"/>
  <c r="H217" i="4"/>
  <c r="B217" i="4"/>
  <c r="D217" i="4"/>
  <c r="A359" i="4"/>
  <c r="H359" i="4"/>
  <c r="B359" i="4"/>
  <c r="D359" i="4"/>
  <c r="A218" i="4"/>
  <c r="H218" i="4"/>
  <c r="B218" i="4"/>
  <c r="D218" i="4"/>
  <c r="A219" i="4"/>
  <c r="H219" i="4"/>
  <c r="B219" i="4"/>
  <c r="D219" i="4"/>
  <c r="A220" i="4"/>
  <c r="H220" i="4"/>
  <c r="B220" i="4"/>
  <c r="D220" i="4"/>
  <c r="A221" i="4"/>
  <c r="H221" i="4"/>
  <c r="B221" i="4"/>
  <c r="D221" i="4"/>
  <c r="A222" i="4"/>
  <c r="H222" i="4"/>
  <c r="B222" i="4"/>
  <c r="D222" i="4"/>
  <c r="A360" i="4"/>
  <c r="H360" i="4"/>
  <c r="B360" i="4"/>
  <c r="D360" i="4"/>
  <c r="A223" i="4"/>
  <c r="H223" i="4"/>
  <c r="B223" i="4"/>
  <c r="D223" i="4"/>
  <c r="A224" i="4"/>
  <c r="H224" i="4"/>
  <c r="B224" i="4"/>
  <c r="D224" i="4"/>
  <c r="A361" i="4"/>
  <c r="H361" i="4"/>
  <c r="B361" i="4"/>
  <c r="D361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D83" i="4"/>
  <c r="B83" i="4"/>
  <c r="A83" i="4"/>
  <c r="H82" i="4"/>
  <c r="B82" i="4"/>
  <c r="D82" i="4"/>
  <c r="A82" i="4"/>
  <c r="H81" i="4"/>
  <c r="D81" i="4"/>
  <c r="B81" i="4"/>
  <c r="A81" i="4"/>
  <c r="H80" i="4"/>
  <c r="B80" i="4"/>
  <c r="D80" i="4"/>
  <c r="A80" i="4"/>
  <c r="H321" i="4"/>
  <c r="B321" i="4"/>
  <c r="D321" i="4"/>
  <c r="A321" i="4"/>
  <c r="H79" i="4"/>
  <c r="B79" i="4"/>
  <c r="D79" i="4"/>
  <c r="A79" i="4"/>
  <c r="H78" i="4"/>
  <c r="D78" i="4"/>
  <c r="B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D72" i="4"/>
  <c r="B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D68" i="4"/>
  <c r="B68" i="4"/>
  <c r="A68" i="4"/>
  <c r="H67" i="4"/>
  <c r="B67" i="4"/>
  <c r="D67" i="4"/>
  <c r="A67" i="4"/>
  <c r="H66" i="4"/>
  <c r="D66" i="4"/>
  <c r="B66" i="4"/>
  <c r="A66" i="4"/>
  <c r="H65" i="4"/>
  <c r="B65" i="4"/>
  <c r="D65" i="4"/>
  <c r="A65" i="4"/>
  <c r="H64" i="4"/>
  <c r="B64" i="4"/>
  <c r="D64" i="4"/>
  <c r="A64" i="4"/>
  <c r="H320" i="4"/>
  <c r="B320" i="4"/>
  <c r="D320" i="4"/>
  <c r="A320" i="4"/>
  <c r="H63" i="4"/>
  <c r="D63" i="4"/>
  <c r="B63" i="4"/>
  <c r="A63" i="4"/>
  <c r="H319" i="4"/>
  <c r="B319" i="4"/>
  <c r="D319" i="4"/>
  <c r="A319" i="4"/>
  <c r="H318" i="4"/>
  <c r="B318" i="4"/>
  <c r="D318" i="4"/>
  <c r="A318" i="4"/>
  <c r="H62" i="4"/>
  <c r="B62" i="4"/>
  <c r="D62" i="4"/>
  <c r="A62" i="4"/>
  <c r="H317" i="4"/>
  <c r="B317" i="4"/>
  <c r="D317" i="4"/>
  <c r="A317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D56" i="4"/>
  <c r="B56" i="4"/>
  <c r="A56" i="4"/>
  <c r="H55" i="4"/>
  <c r="B55" i="4"/>
  <c r="D55" i="4"/>
  <c r="A55" i="4"/>
  <c r="H54" i="4"/>
  <c r="D54" i="4"/>
  <c r="B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D50" i="4"/>
  <c r="B50" i="4"/>
  <c r="A50" i="4"/>
  <c r="H49" i="4"/>
  <c r="B49" i="4"/>
  <c r="D49" i="4"/>
  <c r="A49" i="4"/>
  <c r="H316" i="4"/>
  <c r="B316" i="4"/>
  <c r="D316" i="4"/>
  <c r="A316" i="4"/>
  <c r="H315" i="4"/>
  <c r="B315" i="4"/>
  <c r="D315" i="4"/>
  <c r="A315" i="4"/>
  <c r="H314" i="4"/>
  <c r="B314" i="4"/>
  <c r="D314" i="4"/>
  <c r="A314" i="4"/>
  <c r="H313" i="4"/>
  <c r="B313" i="4"/>
  <c r="D313" i="4"/>
  <c r="A313" i="4"/>
  <c r="H312" i="4"/>
  <c r="D312" i="4"/>
  <c r="B312" i="4"/>
  <c r="A312" i="4"/>
  <c r="H311" i="4"/>
  <c r="B311" i="4"/>
  <c r="D311" i="4"/>
  <c r="A311" i="4"/>
  <c r="H310" i="4"/>
  <c r="B310" i="4"/>
  <c r="D310" i="4"/>
  <c r="A310" i="4"/>
  <c r="H309" i="4"/>
  <c r="B309" i="4"/>
  <c r="D309" i="4"/>
  <c r="A309" i="4"/>
  <c r="H308" i="4"/>
  <c r="D308" i="4"/>
  <c r="B308" i="4"/>
  <c r="A308" i="4"/>
  <c r="H307" i="4"/>
  <c r="B307" i="4"/>
  <c r="D307" i="4"/>
  <c r="A307" i="4"/>
  <c r="H306" i="4"/>
  <c r="D306" i="4"/>
  <c r="B306" i="4"/>
  <c r="A306" i="4"/>
  <c r="H305" i="4"/>
  <c r="B305" i="4"/>
  <c r="D305" i="4"/>
  <c r="A305" i="4"/>
  <c r="H304" i="4"/>
  <c r="B304" i="4"/>
  <c r="D304" i="4"/>
  <c r="A304" i="4"/>
  <c r="H303" i="4"/>
  <c r="B303" i="4"/>
  <c r="D303" i="4"/>
  <c r="A303" i="4"/>
  <c r="H48" i="4"/>
  <c r="D48" i="4"/>
  <c r="B48" i="4"/>
  <c r="A48" i="4"/>
  <c r="H47" i="4"/>
  <c r="B47" i="4"/>
  <c r="D47" i="4"/>
  <c r="A47" i="4"/>
  <c r="H46" i="4"/>
  <c r="B46" i="4"/>
  <c r="D46" i="4"/>
  <c r="A46" i="4"/>
  <c r="H302" i="4"/>
  <c r="B302" i="4"/>
  <c r="D302" i="4"/>
  <c r="A302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D39" i="4"/>
  <c r="B39" i="4"/>
  <c r="A39" i="4"/>
  <c r="H38" i="4"/>
  <c r="B38" i="4"/>
  <c r="D38" i="4"/>
  <c r="A38" i="4"/>
  <c r="H37" i="4"/>
  <c r="D37" i="4"/>
  <c r="B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01" i="4"/>
  <c r="D301" i="4"/>
  <c r="B301" i="4"/>
  <c r="A301" i="4"/>
  <c r="H300" i="4"/>
  <c r="B300" i="4"/>
  <c r="D300" i="4"/>
  <c r="A300" i="4"/>
  <c r="H299" i="4"/>
  <c r="B299" i="4"/>
  <c r="D299" i="4"/>
  <c r="A299" i="4"/>
  <c r="H33" i="4"/>
  <c r="B33" i="4"/>
  <c r="D33" i="4"/>
  <c r="A33" i="4"/>
  <c r="H32" i="4"/>
  <c r="B32" i="4"/>
  <c r="D32" i="4"/>
  <c r="A32" i="4"/>
  <c r="H298" i="4"/>
  <c r="B298" i="4"/>
  <c r="D298" i="4"/>
  <c r="A298" i="4"/>
  <c r="H297" i="4"/>
  <c r="D297" i="4"/>
  <c r="B297" i="4"/>
  <c r="A297" i="4"/>
  <c r="H296" i="4"/>
  <c r="B296" i="4"/>
  <c r="D296" i="4"/>
  <c r="A296" i="4"/>
  <c r="H31" i="4"/>
  <c r="B31" i="4"/>
  <c r="D31" i="4"/>
  <c r="A31" i="4"/>
  <c r="H295" i="4"/>
  <c r="B295" i="4"/>
  <c r="D295" i="4"/>
  <c r="A295" i="4"/>
  <c r="H294" i="4"/>
  <c r="D294" i="4"/>
  <c r="B294" i="4"/>
  <c r="A294" i="4"/>
  <c r="H293" i="4"/>
  <c r="B293" i="4"/>
  <c r="D293" i="4"/>
  <c r="A293" i="4"/>
  <c r="H292" i="4"/>
  <c r="D292" i="4"/>
  <c r="B292" i="4"/>
  <c r="A292" i="4"/>
  <c r="H30" i="4"/>
  <c r="B30" i="4"/>
  <c r="D30" i="4"/>
  <c r="A30" i="4"/>
  <c r="H291" i="4"/>
  <c r="B291" i="4"/>
  <c r="D291" i="4"/>
  <c r="A291" i="4"/>
  <c r="H290" i="4"/>
  <c r="B290" i="4"/>
  <c r="D290" i="4"/>
  <c r="A290" i="4"/>
  <c r="H289" i="4"/>
  <c r="D289" i="4"/>
  <c r="B289" i="4"/>
  <c r="A289" i="4"/>
  <c r="H288" i="4"/>
  <c r="B288" i="4"/>
  <c r="D288" i="4"/>
  <c r="A288" i="4"/>
  <c r="H287" i="4"/>
  <c r="B287" i="4"/>
  <c r="D287" i="4"/>
  <c r="A287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86" i="4"/>
  <c r="B286" i="4"/>
  <c r="D286" i="4"/>
  <c r="A286" i="4"/>
  <c r="H25" i="4"/>
  <c r="B25" i="4"/>
  <c r="D25" i="4"/>
  <c r="A25" i="4"/>
  <c r="H285" i="4"/>
  <c r="B285" i="4"/>
  <c r="D285" i="4"/>
  <c r="A285" i="4"/>
  <c r="H284" i="4"/>
  <c r="D284" i="4"/>
  <c r="B284" i="4"/>
  <c r="A284" i="4"/>
  <c r="H24" i="4"/>
  <c r="B24" i="4"/>
  <c r="D24" i="4"/>
  <c r="A24" i="4"/>
  <c r="H283" i="4"/>
  <c r="B283" i="4"/>
  <c r="F283" i="4"/>
  <c r="D283" i="4"/>
  <c r="A283" i="4"/>
  <c r="H282" i="4"/>
  <c r="B282" i="4"/>
  <c r="F282" i="4"/>
  <c r="D282" i="4"/>
  <c r="A282" i="4"/>
  <c r="H281" i="4"/>
  <c r="B281" i="4"/>
  <c r="F281" i="4"/>
  <c r="D281" i="4"/>
  <c r="A281" i="4"/>
  <c r="H280" i="4"/>
  <c r="B280" i="4"/>
  <c r="F280" i="4"/>
  <c r="D280" i="4"/>
  <c r="A280" i="4"/>
  <c r="H279" i="4"/>
  <c r="B279" i="4"/>
  <c r="F279" i="4"/>
  <c r="D279" i="4"/>
  <c r="A279" i="4"/>
  <c r="H23" i="4"/>
  <c r="D23" i="4"/>
  <c r="B23" i="4"/>
  <c r="A23" i="4"/>
  <c r="H22" i="4"/>
  <c r="B22" i="4"/>
  <c r="D22" i="4"/>
  <c r="A22" i="4"/>
  <c r="H278" i="4"/>
  <c r="D278" i="4"/>
  <c r="B278" i="4"/>
  <c r="A278" i="4"/>
  <c r="H277" i="4"/>
  <c r="B277" i="4"/>
  <c r="D277" i="4"/>
  <c r="A277" i="4"/>
  <c r="H21" i="4"/>
  <c r="D21" i="4"/>
  <c r="B21" i="4"/>
  <c r="A21" i="4"/>
  <c r="H20" i="4"/>
  <c r="B20" i="4"/>
  <c r="D20" i="4"/>
  <c r="A20" i="4"/>
  <c r="H19" i="4"/>
  <c r="D19" i="4"/>
  <c r="B19" i="4"/>
  <c r="A19" i="4"/>
  <c r="H276" i="4"/>
  <c r="B276" i="4"/>
  <c r="D276" i="4"/>
  <c r="A276" i="4"/>
  <c r="H275" i="4"/>
  <c r="D275" i="4"/>
  <c r="B275" i="4"/>
  <c r="A275" i="4"/>
  <c r="H274" i="4"/>
  <c r="B274" i="4"/>
  <c r="D274" i="4"/>
  <c r="A274" i="4"/>
  <c r="H273" i="4"/>
  <c r="D273" i="4"/>
  <c r="B273" i="4"/>
  <c r="A273" i="4"/>
  <c r="H272" i="4"/>
  <c r="B272" i="4"/>
  <c r="D272" i="4"/>
  <c r="A272" i="4"/>
  <c r="H271" i="4"/>
  <c r="D271" i="4"/>
  <c r="B271" i="4"/>
  <c r="A271" i="4"/>
  <c r="H270" i="4"/>
  <c r="B270" i="4"/>
  <c r="D270" i="4"/>
  <c r="A270" i="4"/>
  <c r="H269" i="4"/>
  <c r="D269" i="4"/>
  <c r="B269" i="4"/>
  <c r="A269" i="4"/>
  <c r="H268" i="4"/>
  <c r="B268" i="4"/>
  <c r="D268" i="4"/>
  <c r="A268" i="4"/>
  <c r="H267" i="4"/>
  <c r="D267" i="4"/>
  <c r="B267" i="4"/>
  <c r="A267" i="4"/>
  <c r="H266" i="4"/>
  <c r="B266" i="4"/>
  <c r="D266" i="4"/>
  <c r="A266" i="4"/>
  <c r="H18" i="4"/>
  <c r="D18" i="4"/>
  <c r="B18" i="4"/>
  <c r="A18" i="4"/>
  <c r="H17" i="4"/>
  <c r="B17" i="4"/>
  <c r="D17" i="4"/>
  <c r="A17" i="4"/>
  <c r="H265" i="4"/>
  <c r="D265" i="4"/>
  <c r="B265" i="4"/>
  <c r="A265" i="4"/>
  <c r="H16" i="4"/>
  <c r="B16" i="4"/>
  <c r="D16" i="4"/>
  <c r="A16" i="4"/>
  <c r="H15" i="4"/>
  <c r="D15" i="4"/>
  <c r="B15" i="4"/>
  <c r="A15" i="4"/>
  <c r="H14" i="4"/>
  <c r="B14" i="4"/>
  <c r="D14" i="4"/>
  <c r="A14" i="4"/>
  <c r="H264" i="4"/>
  <c r="D264" i="4"/>
  <c r="B264" i="4"/>
  <c r="A264" i="4"/>
  <c r="H263" i="4"/>
  <c r="B263" i="4"/>
  <c r="D263" i="4"/>
  <c r="A263" i="4"/>
  <c r="H13" i="4"/>
  <c r="D13" i="4"/>
  <c r="B13" i="4"/>
  <c r="A13" i="4"/>
  <c r="H12" i="4"/>
  <c r="B12" i="4"/>
  <c r="D12" i="4"/>
  <c r="A12" i="4"/>
  <c r="H11" i="4"/>
  <c r="D11" i="4"/>
  <c r="B11" i="4"/>
  <c r="A11" i="4"/>
  <c r="H262" i="4"/>
  <c r="B262" i="4"/>
  <c r="D262" i="4"/>
  <c r="A262" i="4"/>
  <c r="H261" i="4"/>
  <c r="D261" i="4"/>
  <c r="B261" i="4"/>
  <c r="A261" i="4"/>
  <c r="H260" i="4"/>
  <c r="B260" i="4"/>
  <c r="D260" i="4"/>
  <c r="A260" i="4"/>
  <c r="H259" i="4"/>
  <c r="D259" i="4"/>
  <c r="B259" i="4"/>
  <c r="A259" i="4"/>
  <c r="H258" i="4"/>
  <c r="B258" i="4"/>
  <c r="D258" i="4"/>
  <c r="A258" i="4"/>
  <c r="H257" i="4"/>
  <c r="D257" i="4"/>
  <c r="B257" i="4"/>
  <c r="A257" i="4"/>
  <c r="H256" i="4"/>
  <c r="B256" i="4"/>
  <c r="D256" i="4"/>
  <c r="A256" i="4"/>
  <c r="H255" i="4"/>
  <c r="D255" i="4"/>
  <c r="B255" i="4"/>
  <c r="A255" i="4"/>
  <c r="H254" i="4"/>
  <c r="B254" i="4"/>
  <c r="D254" i="4"/>
  <c r="A254" i="4"/>
  <c r="H253" i="4"/>
  <c r="D253" i="4"/>
  <c r="B253" i="4"/>
  <c r="A253" i="4"/>
  <c r="H252" i="4"/>
  <c r="B252" i="4"/>
  <c r="D252" i="4"/>
  <c r="A252" i="4"/>
  <c r="H251" i="4"/>
  <c r="D251" i="4"/>
  <c r="B251" i="4"/>
  <c r="A251" i="4"/>
  <c r="H250" i="4"/>
  <c r="B250" i="4"/>
  <c r="D250" i="4"/>
  <c r="A250" i="4"/>
  <c r="H249" i="4"/>
  <c r="D249" i="4"/>
  <c r="B249" i="4"/>
  <c r="A249" i="4"/>
  <c r="H248" i="4"/>
  <c r="B248" i="4"/>
  <c r="D248" i="4"/>
  <c r="A248" i="4"/>
  <c r="H247" i="4"/>
  <c r="D247" i="4"/>
  <c r="B247" i="4"/>
  <c r="A247" i="4"/>
  <c r="H246" i="4"/>
  <c r="B246" i="4"/>
  <c r="D246" i="4"/>
  <c r="A246" i="4"/>
  <c r="H245" i="4"/>
  <c r="D245" i="4"/>
  <c r="B245" i="4"/>
  <c r="A245" i="4"/>
  <c r="H244" i="4"/>
  <c r="B244" i="4"/>
  <c r="D244" i="4"/>
  <c r="A244" i="4"/>
  <c r="H243" i="4"/>
  <c r="D243" i="4"/>
  <c r="B243" i="4"/>
  <c r="A243" i="4"/>
  <c r="H242" i="4"/>
  <c r="B242" i="4"/>
  <c r="D242" i="4"/>
  <c r="A242" i="4"/>
  <c r="H241" i="4"/>
  <c r="D241" i="4"/>
  <c r="B241" i="4"/>
  <c r="A241" i="4"/>
  <c r="H240" i="4"/>
  <c r="B240" i="4"/>
  <c r="D240" i="4"/>
  <c r="A240" i="4"/>
  <c r="H239" i="4"/>
  <c r="D239" i="4"/>
  <c r="B239" i="4"/>
  <c r="A239" i="4"/>
  <c r="H238" i="4"/>
  <c r="B238" i="4"/>
  <c r="D238" i="4"/>
  <c r="A238" i="4"/>
  <c r="H237" i="4"/>
  <c r="D237" i="4"/>
  <c r="B237" i="4"/>
  <c r="A237" i="4"/>
  <c r="H236" i="4"/>
  <c r="B236" i="4"/>
  <c r="D236" i="4"/>
  <c r="A236" i="4"/>
  <c r="H235" i="4"/>
  <c r="D235" i="4"/>
  <c r="B235" i="4"/>
  <c r="A235" i="4"/>
  <c r="H234" i="4"/>
  <c r="B234" i="4"/>
  <c r="D234" i="4"/>
  <c r="A234" i="4"/>
  <c r="H233" i="4"/>
  <c r="D233" i="4"/>
  <c r="B233" i="4"/>
  <c r="A233" i="4"/>
  <c r="H232" i="4"/>
  <c r="B232" i="4"/>
  <c r="D232" i="4"/>
  <c r="A232" i="4"/>
  <c r="H231" i="4"/>
  <c r="D231" i="4"/>
  <c r="B231" i="4"/>
  <c r="A231" i="4"/>
  <c r="H230" i="4"/>
  <c r="B230" i="4"/>
  <c r="D230" i="4"/>
  <c r="A230" i="4"/>
  <c r="H229" i="4"/>
  <c r="D229" i="4"/>
  <c r="B229" i="4"/>
  <c r="A229" i="4"/>
  <c r="H228" i="4"/>
  <c r="B228" i="4"/>
  <c r="D228" i="4"/>
  <c r="A228" i="4"/>
  <c r="H227" i="4"/>
  <c r="D227" i="4"/>
  <c r="B227" i="4"/>
  <c r="A227" i="4"/>
  <c r="H226" i="4"/>
  <c r="B226" i="4"/>
  <c r="D226" i="4"/>
  <c r="A226" i="4"/>
  <c r="H225" i="4"/>
  <c r="D225" i="4"/>
  <c r="B225" i="4"/>
  <c r="A225" i="4"/>
  <c r="Q390" i="1"/>
  <c r="K390" i="1"/>
  <c r="Q389" i="1"/>
  <c r="J389" i="1"/>
  <c r="F59" i="1"/>
  <c r="E69" i="1"/>
  <c r="F69" i="1" s="1"/>
  <c r="G69" i="1" s="1"/>
  <c r="H69" i="1" s="1"/>
  <c r="F83" i="1"/>
  <c r="G83" i="1" s="1"/>
  <c r="H83" i="1" s="1"/>
  <c r="F84" i="1"/>
  <c r="G84" i="1" s="1"/>
  <c r="H84" i="1" s="1"/>
  <c r="F94" i="1"/>
  <c r="F99" i="1"/>
  <c r="G99" i="1" s="1"/>
  <c r="H99" i="1" s="1"/>
  <c r="F117" i="1"/>
  <c r="G117" i="1" s="1"/>
  <c r="H117" i="1" s="1"/>
  <c r="F118" i="1"/>
  <c r="F122" i="1"/>
  <c r="F123" i="1"/>
  <c r="F124" i="1"/>
  <c r="F126" i="1"/>
  <c r="G126" i="1" s="1"/>
  <c r="H126" i="1" s="1"/>
  <c r="F127" i="1"/>
  <c r="G127" i="1" s="1"/>
  <c r="H127" i="1" s="1"/>
  <c r="F129" i="1"/>
  <c r="G129" i="1" s="1"/>
  <c r="H129" i="1" s="1"/>
  <c r="F130" i="1"/>
  <c r="F131" i="1"/>
  <c r="G131" i="1" s="1"/>
  <c r="H131" i="1" s="1"/>
  <c r="F132" i="1"/>
  <c r="F133" i="1"/>
  <c r="F136" i="1"/>
  <c r="F162" i="1"/>
  <c r="G162" i="1" s="1"/>
  <c r="I162" i="1" s="1"/>
  <c r="E163" i="1"/>
  <c r="F163" i="1" s="1"/>
  <c r="F164" i="1"/>
  <c r="G164" i="1" s="1"/>
  <c r="H164" i="1" s="1"/>
  <c r="F165" i="1"/>
  <c r="F169" i="1"/>
  <c r="F173" i="1"/>
  <c r="G173" i="1" s="1"/>
  <c r="I173" i="1" s="1"/>
  <c r="F174" i="1"/>
  <c r="F16" i="1"/>
  <c r="F17" i="1" s="1"/>
  <c r="Q387" i="1"/>
  <c r="Q386" i="1"/>
  <c r="Q384" i="1"/>
  <c r="Q369" i="1"/>
  <c r="Q370" i="1"/>
  <c r="Q383" i="1"/>
  <c r="Q372" i="1"/>
  <c r="Q375" i="1"/>
  <c r="Q378" i="1"/>
  <c r="K380" i="1"/>
  <c r="Q380" i="1"/>
  <c r="Q138" i="1"/>
  <c r="J373" i="1"/>
  <c r="Q373" i="1"/>
  <c r="Q376" i="1"/>
  <c r="J382" i="1"/>
  <c r="Q382" i="1"/>
  <c r="K385" i="1"/>
  <c r="Q385" i="1"/>
  <c r="Q356" i="1"/>
  <c r="Q377" i="1"/>
  <c r="E244" i="3"/>
  <c r="E16" i="3"/>
  <c r="E15" i="3"/>
  <c r="E12" i="3"/>
  <c r="A13" i="3"/>
  <c r="C13" i="3"/>
  <c r="F13" i="3"/>
  <c r="E21" i="3"/>
  <c r="E22" i="3"/>
  <c r="E23" i="3"/>
  <c r="E24" i="3"/>
  <c r="E25" i="3"/>
  <c r="E26" i="3"/>
  <c r="I26" i="3" s="1"/>
  <c r="J26" i="3" s="1"/>
  <c r="D26" i="3"/>
  <c r="F26" i="3" s="1"/>
  <c r="E27" i="3"/>
  <c r="E28" i="3"/>
  <c r="E29" i="3"/>
  <c r="E30" i="3"/>
  <c r="E31" i="3"/>
  <c r="E32" i="3"/>
  <c r="E33" i="3"/>
  <c r="E34" i="3"/>
  <c r="D34" i="3"/>
  <c r="F34" i="3" s="1"/>
  <c r="E35" i="3"/>
  <c r="E36" i="3"/>
  <c r="E37" i="3"/>
  <c r="E38" i="3"/>
  <c r="E39" i="3"/>
  <c r="E40" i="3"/>
  <c r="E41" i="3"/>
  <c r="E42" i="3"/>
  <c r="D42" i="3"/>
  <c r="F42" i="3" s="1"/>
  <c r="G42" i="3" s="1"/>
  <c r="E43" i="3"/>
  <c r="E44" i="3"/>
  <c r="E45" i="3"/>
  <c r="E46" i="3"/>
  <c r="E47" i="3"/>
  <c r="I47" i="3" s="1"/>
  <c r="J47" i="3" s="1"/>
  <c r="E48" i="3"/>
  <c r="E49" i="3"/>
  <c r="E50" i="3"/>
  <c r="D50" i="3"/>
  <c r="F50" i="3" s="1"/>
  <c r="E51" i="3"/>
  <c r="E52" i="3"/>
  <c r="E53" i="3"/>
  <c r="E54" i="3"/>
  <c r="E55" i="3"/>
  <c r="E56" i="3"/>
  <c r="I56" i="3"/>
  <c r="J56" i="3"/>
  <c r="E57" i="3"/>
  <c r="E58" i="3"/>
  <c r="I58" i="3"/>
  <c r="J58" i="3"/>
  <c r="E59" i="3"/>
  <c r="E60" i="3"/>
  <c r="E61" i="3"/>
  <c r="E62" i="3"/>
  <c r="I62" i="3"/>
  <c r="E63" i="3"/>
  <c r="I63" i="3"/>
  <c r="J63" i="3"/>
  <c r="E64" i="3"/>
  <c r="E65" i="3"/>
  <c r="E66" i="3"/>
  <c r="I66" i="3"/>
  <c r="J66" i="3"/>
  <c r="E67" i="3"/>
  <c r="E68" i="3"/>
  <c r="E69" i="3"/>
  <c r="E70" i="3"/>
  <c r="E71" i="3"/>
  <c r="I71" i="3"/>
  <c r="J71" i="3"/>
  <c r="E72" i="3"/>
  <c r="E73" i="3"/>
  <c r="E74" i="3"/>
  <c r="I74" i="3"/>
  <c r="J74" i="3"/>
  <c r="E75" i="3"/>
  <c r="E76" i="3"/>
  <c r="E77" i="3"/>
  <c r="I77" i="3"/>
  <c r="J77" i="3"/>
  <c r="E78" i="3"/>
  <c r="E79" i="3"/>
  <c r="E80" i="3"/>
  <c r="E81" i="3"/>
  <c r="E82" i="3"/>
  <c r="I82" i="3"/>
  <c r="J82" i="3"/>
  <c r="E83" i="3"/>
  <c r="E84" i="3"/>
  <c r="E85" i="3"/>
  <c r="E86" i="3"/>
  <c r="E87" i="3"/>
  <c r="E88" i="3"/>
  <c r="I88" i="3"/>
  <c r="J88" i="3"/>
  <c r="E89" i="3"/>
  <c r="E90" i="3"/>
  <c r="I90" i="3"/>
  <c r="J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I103" i="3"/>
  <c r="J103" i="3"/>
  <c r="E104" i="3"/>
  <c r="E105" i="3"/>
  <c r="E106" i="3"/>
  <c r="E107" i="3"/>
  <c r="E108" i="3"/>
  <c r="I108" i="3"/>
  <c r="J108" i="3"/>
  <c r="E109" i="3"/>
  <c r="E110" i="3"/>
  <c r="E111" i="3"/>
  <c r="E112" i="3"/>
  <c r="E113" i="3"/>
  <c r="E114" i="3"/>
  <c r="I114" i="3"/>
  <c r="E115" i="3"/>
  <c r="I115" i="3"/>
  <c r="J115" i="3"/>
  <c r="E116" i="3"/>
  <c r="E117" i="3"/>
  <c r="E118" i="3"/>
  <c r="E119" i="3"/>
  <c r="E120" i="3"/>
  <c r="E121" i="3"/>
  <c r="E122" i="3"/>
  <c r="I122" i="3"/>
  <c r="J122" i="3"/>
  <c r="E123" i="3"/>
  <c r="E124" i="3"/>
  <c r="E125" i="3"/>
  <c r="E126" i="3"/>
  <c r="E127" i="3"/>
  <c r="E128" i="3"/>
  <c r="E129" i="3"/>
  <c r="I129" i="3"/>
  <c r="J129" i="3"/>
  <c r="E130" i="3"/>
  <c r="E131" i="3"/>
  <c r="E132" i="3"/>
  <c r="E133" i="3"/>
  <c r="E134" i="3"/>
  <c r="E135" i="3"/>
  <c r="E136" i="3"/>
  <c r="E137" i="3"/>
  <c r="I137" i="3"/>
  <c r="J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I169" i="3"/>
  <c r="J169" i="3"/>
  <c r="E170" i="3"/>
  <c r="E171" i="3"/>
  <c r="E172" i="3"/>
  <c r="E173" i="3"/>
  <c r="E174" i="3"/>
  <c r="I174" i="3"/>
  <c r="J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I188" i="3"/>
  <c r="J188" i="3"/>
  <c r="E189" i="3"/>
  <c r="E190" i="3"/>
  <c r="E191" i="3"/>
  <c r="E192" i="3"/>
  <c r="E193" i="3"/>
  <c r="E194" i="3"/>
  <c r="E195" i="3"/>
  <c r="E196" i="3"/>
  <c r="I196" i="3"/>
  <c r="J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I220" i="3"/>
  <c r="E221" i="3"/>
  <c r="E222" i="3"/>
  <c r="E223" i="3"/>
  <c r="E224" i="3"/>
  <c r="E225" i="3"/>
  <c r="E226" i="3"/>
  <c r="E227" i="3"/>
  <c r="F16" i="3"/>
  <c r="F15" i="3"/>
  <c r="F12" i="3"/>
  <c r="D21" i="3"/>
  <c r="D22" i="3"/>
  <c r="F22" i="3" s="1"/>
  <c r="H22" i="3" s="1"/>
  <c r="D23" i="3"/>
  <c r="F23" i="3" s="1"/>
  <c r="H23" i="3" s="1"/>
  <c r="D24" i="3"/>
  <c r="F24" i="3" s="1"/>
  <c r="H24" i="3" s="1"/>
  <c r="D25" i="3"/>
  <c r="F25" i="3" s="1"/>
  <c r="H25" i="3" s="1"/>
  <c r="D27" i="3"/>
  <c r="F27" i="3" s="1"/>
  <c r="D28" i="3"/>
  <c r="F28" i="3" s="1"/>
  <c r="D29" i="3"/>
  <c r="F29" i="3" s="1"/>
  <c r="D30" i="3"/>
  <c r="F30" i="3" s="1"/>
  <c r="H30" i="3" s="1"/>
  <c r="D31" i="3"/>
  <c r="F31" i="3" s="1"/>
  <c r="D32" i="3"/>
  <c r="F32" i="3" s="1"/>
  <c r="H32" i="3" s="1"/>
  <c r="D33" i="3"/>
  <c r="F33" i="3" s="1"/>
  <c r="D35" i="3"/>
  <c r="D36" i="3"/>
  <c r="F36" i="3" s="1"/>
  <c r="H36" i="3" s="1"/>
  <c r="D37" i="3"/>
  <c r="D38" i="3"/>
  <c r="F38" i="3" s="1"/>
  <c r="H38" i="3" s="1"/>
  <c r="D39" i="3"/>
  <c r="F39" i="3" s="1"/>
  <c r="D40" i="3"/>
  <c r="F40" i="3" s="1"/>
  <c r="D41" i="3"/>
  <c r="D43" i="3"/>
  <c r="F43" i="3" s="1"/>
  <c r="H43" i="3" s="1"/>
  <c r="D44" i="3"/>
  <c r="F44" i="3" s="1"/>
  <c r="H44" i="3" s="1"/>
  <c r="D45" i="3"/>
  <c r="F45" i="3" s="1"/>
  <c r="H45" i="3" s="1"/>
  <c r="D46" i="3"/>
  <c r="F46" i="3" s="1"/>
  <c r="H46" i="3" s="1"/>
  <c r="D47" i="3"/>
  <c r="F47" i="3" s="1"/>
  <c r="D48" i="3"/>
  <c r="F48" i="3" s="1"/>
  <c r="H48" i="3" s="1"/>
  <c r="D49" i="3"/>
  <c r="F49" i="3"/>
  <c r="G49" i="3" s="1"/>
  <c r="D51" i="3"/>
  <c r="F51" i="3" s="1"/>
  <c r="H51" i="3" s="1"/>
  <c r="D52" i="3"/>
  <c r="D53" i="3"/>
  <c r="D54" i="3"/>
  <c r="F54" i="3"/>
  <c r="H54" i="3"/>
  <c r="D55" i="3"/>
  <c r="F55" i="3"/>
  <c r="D56" i="3"/>
  <c r="F56" i="3"/>
  <c r="D57" i="3"/>
  <c r="F57" i="3"/>
  <c r="D58" i="3"/>
  <c r="F58" i="3"/>
  <c r="D59" i="3"/>
  <c r="F59" i="3"/>
  <c r="H59" i="3"/>
  <c r="D60" i="3"/>
  <c r="F60" i="3"/>
  <c r="H60" i="3"/>
  <c r="D61" i="3"/>
  <c r="F61" i="3"/>
  <c r="D62" i="3"/>
  <c r="F62" i="3"/>
  <c r="D63" i="3"/>
  <c r="F63" i="3"/>
  <c r="H63" i="3"/>
  <c r="D64" i="3"/>
  <c r="F64" i="3"/>
  <c r="D65" i="3"/>
  <c r="G65" i="3"/>
  <c r="F65" i="3"/>
  <c r="D66" i="3"/>
  <c r="F66" i="3"/>
  <c r="D67" i="3"/>
  <c r="D68" i="3"/>
  <c r="F68" i="3"/>
  <c r="H68" i="3"/>
  <c r="D69" i="3"/>
  <c r="F69" i="3"/>
  <c r="H69" i="3"/>
  <c r="D70" i="3"/>
  <c r="F70" i="3"/>
  <c r="H70" i="3"/>
  <c r="D71" i="3"/>
  <c r="F71" i="3"/>
  <c r="D72" i="3"/>
  <c r="F72" i="3"/>
  <c r="H72" i="3"/>
  <c r="D73" i="3"/>
  <c r="F73" i="3"/>
  <c r="D74" i="3"/>
  <c r="F74" i="3"/>
  <c r="D75" i="3"/>
  <c r="F75" i="3"/>
  <c r="G75" i="3"/>
  <c r="D76" i="3"/>
  <c r="F76" i="3"/>
  <c r="H76" i="3"/>
  <c r="D77" i="3"/>
  <c r="F77" i="3"/>
  <c r="D78" i="3"/>
  <c r="F78" i="3"/>
  <c r="H78" i="3"/>
  <c r="D79" i="3"/>
  <c r="F79" i="3"/>
  <c r="G79" i="3"/>
  <c r="D80" i="3"/>
  <c r="F80" i="3"/>
  <c r="D81" i="3"/>
  <c r="G81" i="3"/>
  <c r="F81" i="3"/>
  <c r="H81" i="3"/>
  <c r="D82" i="3"/>
  <c r="F82" i="3"/>
  <c r="D83" i="3"/>
  <c r="F83" i="3"/>
  <c r="D84" i="3"/>
  <c r="F84" i="3"/>
  <c r="D85" i="3"/>
  <c r="F85" i="3"/>
  <c r="D86" i="3"/>
  <c r="F86" i="3"/>
  <c r="H86" i="3"/>
  <c r="D87" i="3"/>
  <c r="F87" i="3"/>
  <c r="D88" i="3"/>
  <c r="F88" i="3"/>
  <c r="H88" i="3"/>
  <c r="D89" i="3"/>
  <c r="F89" i="3"/>
  <c r="D90" i="3"/>
  <c r="G90" i="3"/>
  <c r="F90" i="3"/>
  <c r="D91" i="3"/>
  <c r="F91" i="3"/>
  <c r="I91" i="3"/>
  <c r="D92" i="3"/>
  <c r="F92" i="3"/>
  <c r="D93" i="3"/>
  <c r="F93" i="3"/>
  <c r="H93" i="3"/>
  <c r="D94" i="3"/>
  <c r="I94" i="3"/>
  <c r="J94" i="3"/>
  <c r="F94" i="3"/>
  <c r="H94" i="3"/>
  <c r="D95" i="3"/>
  <c r="D96" i="3"/>
  <c r="F96" i="3"/>
  <c r="H96" i="3"/>
  <c r="D97" i="3"/>
  <c r="D98" i="3"/>
  <c r="F98" i="3"/>
  <c r="H98" i="3"/>
  <c r="D99" i="3"/>
  <c r="I99" i="3"/>
  <c r="J99" i="3"/>
  <c r="F99" i="3"/>
  <c r="H99" i="3"/>
  <c r="D100" i="3"/>
  <c r="F100" i="3"/>
  <c r="H100" i="3"/>
  <c r="D101" i="3"/>
  <c r="F101" i="3"/>
  <c r="G101" i="3"/>
  <c r="D102" i="3"/>
  <c r="F102" i="3"/>
  <c r="D103" i="3"/>
  <c r="F103" i="3"/>
  <c r="H103" i="3"/>
  <c r="D104" i="3"/>
  <c r="F104" i="3"/>
  <c r="H104" i="3"/>
  <c r="D105" i="3"/>
  <c r="D106" i="3"/>
  <c r="F106" i="3"/>
  <c r="H106" i="3"/>
  <c r="D107" i="3"/>
  <c r="F107" i="3"/>
  <c r="I107" i="3"/>
  <c r="D108" i="3"/>
  <c r="F108" i="3"/>
  <c r="D109" i="3"/>
  <c r="F109" i="3"/>
  <c r="H109" i="3"/>
  <c r="D110" i="3"/>
  <c r="F110" i="3"/>
  <c r="D111" i="3"/>
  <c r="F111" i="3"/>
  <c r="D112" i="3"/>
  <c r="F112" i="3"/>
  <c r="H112" i="3"/>
  <c r="D113" i="3"/>
  <c r="F113" i="3"/>
  <c r="D114" i="3"/>
  <c r="F114" i="3"/>
  <c r="H114" i="3"/>
  <c r="D115" i="3"/>
  <c r="F115" i="3"/>
  <c r="D116" i="3"/>
  <c r="F116" i="3"/>
  <c r="H116" i="3"/>
  <c r="D117" i="3"/>
  <c r="F117" i="3"/>
  <c r="G117" i="3"/>
  <c r="D118" i="3"/>
  <c r="F118" i="3"/>
  <c r="H118" i="3"/>
  <c r="D119" i="3"/>
  <c r="F119" i="3"/>
  <c r="D120" i="3"/>
  <c r="F120" i="3"/>
  <c r="D121" i="3"/>
  <c r="F121" i="3"/>
  <c r="H121" i="3"/>
  <c r="D122" i="3"/>
  <c r="F122" i="3"/>
  <c r="D123" i="3"/>
  <c r="I123" i="3"/>
  <c r="F123" i="3"/>
  <c r="H123" i="3"/>
  <c r="D124" i="3"/>
  <c r="F124" i="3"/>
  <c r="H124" i="3"/>
  <c r="D125" i="3"/>
  <c r="F125" i="3"/>
  <c r="H125" i="3"/>
  <c r="D126" i="3"/>
  <c r="I126" i="3"/>
  <c r="J126" i="3"/>
  <c r="F126" i="3"/>
  <c r="D127" i="3"/>
  <c r="F127" i="3"/>
  <c r="D128" i="3"/>
  <c r="F128" i="3"/>
  <c r="H128" i="3"/>
  <c r="D129" i="3"/>
  <c r="F129" i="3"/>
  <c r="H129" i="3"/>
  <c r="G129" i="3"/>
  <c r="D130" i="3"/>
  <c r="F130" i="3"/>
  <c r="D131" i="3"/>
  <c r="D132" i="3"/>
  <c r="F132" i="3"/>
  <c r="H132" i="3"/>
  <c r="D133" i="3"/>
  <c r="D134" i="3"/>
  <c r="D135" i="3"/>
  <c r="F135" i="3"/>
  <c r="D136" i="3"/>
  <c r="F136" i="3"/>
  <c r="H136" i="3"/>
  <c r="D137" i="3"/>
  <c r="F137" i="3"/>
  <c r="H137" i="3"/>
  <c r="D138" i="3"/>
  <c r="D139" i="3"/>
  <c r="D140" i="3"/>
  <c r="F140" i="3"/>
  <c r="D141" i="3"/>
  <c r="F141" i="3"/>
  <c r="D142" i="3"/>
  <c r="F142" i="3"/>
  <c r="D143" i="3"/>
  <c r="F143" i="3"/>
  <c r="D144" i="3"/>
  <c r="F144" i="3"/>
  <c r="H144" i="3"/>
  <c r="D145" i="3"/>
  <c r="F145" i="3"/>
  <c r="G145" i="3"/>
  <c r="H145" i="3"/>
  <c r="D146" i="3"/>
  <c r="D147" i="3"/>
  <c r="F147" i="3"/>
  <c r="D148" i="3"/>
  <c r="F148" i="3"/>
  <c r="D149" i="3"/>
  <c r="D150" i="3"/>
  <c r="D151" i="3"/>
  <c r="F151" i="3"/>
  <c r="H151" i="3"/>
  <c r="D152" i="3"/>
  <c r="F152" i="3"/>
  <c r="H152" i="3"/>
  <c r="D153" i="3"/>
  <c r="F153" i="3"/>
  <c r="D154" i="3"/>
  <c r="F154" i="3"/>
  <c r="D155" i="3"/>
  <c r="I155" i="3"/>
  <c r="F155" i="3"/>
  <c r="H155" i="3"/>
  <c r="D156" i="3"/>
  <c r="I156" i="3"/>
  <c r="F156" i="3"/>
  <c r="G156" i="3"/>
  <c r="D157" i="3"/>
  <c r="F157" i="3"/>
  <c r="D158" i="3"/>
  <c r="F158" i="3"/>
  <c r="H158" i="3"/>
  <c r="D159" i="3"/>
  <c r="F159" i="3"/>
  <c r="H159" i="3"/>
  <c r="D160" i="3"/>
  <c r="F160" i="3"/>
  <c r="H160" i="3"/>
  <c r="D161" i="3"/>
  <c r="F161" i="3"/>
  <c r="H161" i="3"/>
  <c r="D162" i="3"/>
  <c r="F162" i="3"/>
  <c r="D163" i="3"/>
  <c r="D164" i="3"/>
  <c r="F164" i="3"/>
  <c r="D165" i="3"/>
  <c r="F165" i="3"/>
  <c r="G165" i="3"/>
  <c r="D166" i="3"/>
  <c r="F166" i="3"/>
  <c r="H166" i="3"/>
  <c r="D167" i="3"/>
  <c r="D168" i="3"/>
  <c r="F168" i="3"/>
  <c r="H168" i="3"/>
  <c r="D169" i="3"/>
  <c r="F169" i="3"/>
  <c r="H169" i="3"/>
  <c r="D170" i="3"/>
  <c r="F170" i="3"/>
  <c r="G170" i="3"/>
  <c r="D171" i="3"/>
  <c r="I171" i="3"/>
  <c r="D172" i="3"/>
  <c r="I172" i="3"/>
  <c r="J172" i="3"/>
  <c r="F172" i="3"/>
  <c r="D173" i="3"/>
  <c r="F173" i="3"/>
  <c r="H173" i="3"/>
  <c r="D174" i="3"/>
  <c r="F174" i="3"/>
  <c r="H174" i="3"/>
  <c r="D175" i="3"/>
  <c r="F175" i="3"/>
  <c r="D176" i="3"/>
  <c r="F176" i="3"/>
  <c r="H176" i="3"/>
  <c r="D177" i="3"/>
  <c r="F177" i="3"/>
  <c r="H177" i="3"/>
  <c r="D178" i="3"/>
  <c r="D179" i="3"/>
  <c r="D180" i="3"/>
  <c r="F180" i="3"/>
  <c r="H180" i="3"/>
  <c r="D181" i="3"/>
  <c r="F181" i="3"/>
  <c r="H181" i="3"/>
  <c r="G181" i="3"/>
  <c r="D182" i="3"/>
  <c r="F182" i="3"/>
  <c r="H182" i="3"/>
  <c r="D183" i="3"/>
  <c r="F183" i="3"/>
  <c r="G183" i="3"/>
  <c r="D184" i="3"/>
  <c r="F184" i="3"/>
  <c r="D185" i="3"/>
  <c r="F185" i="3"/>
  <c r="D186" i="3"/>
  <c r="D187" i="3"/>
  <c r="I187" i="3"/>
  <c r="F187" i="3"/>
  <c r="G187" i="3"/>
  <c r="H187" i="3"/>
  <c r="D188" i="3"/>
  <c r="F188" i="3"/>
  <c r="H188" i="3"/>
  <c r="D189" i="3"/>
  <c r="F189" i="3"/>
  <c r="G189" i="3"/>
  <c r="D190" i="3"/>
  <c r="I190" i="3"/>
  <c r="F190" i="3"/>
  <c r="D191" i="3"/>
  <c r="F191" i="3"/>
  <c r="H191" i="3"/>
  <c r="D192" i="3"/>
  <c r="F192" i="3"/>
  <c r="H192" i="3"/>
  <c r="D193" i="3"/>
  <c r="F193" i="3"/>
  <c r="H193" i="3"/>
  <c r="D194" i="3"/>
  <c r="F194" i="3"/>
  <c r="H194" i="3"/>
  <c r="D195" i="3"/>
  <c r="D196" i="3"/>
  <c r="F196" i="3"/>
  <c r="H196" i="3"/>
  <c r="D197" i="3"/>
  <c r="I197" i="3"/>
  <c r="J197" i="3"/>
  <c r="F197" i="3"/>
  <c r="D198" i="3"/>
  <c r="F198" i="3"/>
  <c r="H198" i="3"/>
  <c r="D199" i="3"/>
  <c r="F199" i="3"/>
  <c r="G199" i="3"/>
  <c r="D200" i="3"/>
  <c r="F200" i="3"/>
  <c r="G200" i="3"/>
  <c r="H200" i="3"/>
  <c r="D201" i="3"/>
  <c r="F201" i="3"/>
  <c r="H201" i="3"/>
  <c r="D202" i="3"/>
  <c r="F202" i="3"/>
  <c r="D203" i="3"/>
  <c r="I203" i="3"/>
  <c r="F203" i="3"/>
  <c r="D204" i="3"/>
  <c r="D205" i="3"/>
  <c r="F205" i="3"/>
  <c r="H205" i="3"/>
  <c r="D206" i="3"/>
  <c r="F206" i="3"/>
  <c r="D207" i="3"/>
  <c r="F207" i="3"/>
  <c r="H207" i="3"/>
  <c r="D208" i="3"/>
  <c r="F208" i="3"/>
  <c r="H208" i="3"/>
  <c r="D209" i="3"/>
  <c r="G209" i="3"/>
  <c r="F209" i="3"/>
  <c r="H209" i="3"/>
  <c r="D210" i="3"/>
  <c r="F210" i="3"/>
  <c r="H210" i="3"/>
  <c r="D211" i="3"/>
  <c r="I211" i="3"/>
  <c r="F211" i="3"/>
  <c r="D212" i="3"/>
  <c r="F212" i="3"/>
  <c r="H212" i="3"/>
  <c r="D213" i="3"/>
  <c r="F213" i="3"/>
  <c r="G213" i="3"/>
  <c r="D214" i="3"/>
  <c r="F214" i="3"/>
  <c r="D215" i="3"/>
  <c r="F215" i="3"/>
  <c r="H215" i="3"/>
  <c r="D216" i="3"/>
  <c r="F216" i="3"/>
  <c r="H216" i="3"/>
  <c r="D217" i="3"/>
  <c r="F217" i="3"/>
  <c r="H217" i="3"/>
  <c r="D218" i="3"/>
  <c r="F218" i="3"/>
  <c r="D219" i="3"/>
  <c r="F219" i="3"/>
  <c r="I219" i="3"/>
  <c r="H219" i="3"/>
  <c r="D220" i="3"/>
  <c r="F220" i="3"/>
  <c r="D221" i="3"/>
  <c r="F221" i="3"/>
  <c r="H221" i="3"/>
  <c r="D222" i="3"/>
  <c r="F222" i="3"/>
  <c r="H222" i="3"/>
  <c r="D223" i="3"/>
  <c r="F223" i="3"/>
  <c r="H223" i="3"/>
  <c r="D224" i="3"/>
  <c r="F224" i="3"/>
  <c r="H224" i="3"/>
  <c r="D225" i="3"/>
  <c r="F225" i="3"/>
  <c r="H225" i="3"/>
  <c r="D226" i="3"/>
  <c r="F226" i="3"/>
  <c r="D227" i="3"/>
  <c r="I227" i="3"/>
  <c r="J227" i="3"/>
  <c r="F227" i="3"/>
  <c r="G227" i="3"/>
  <c r="H16" i="3"/>
  <c r="H15" i="3"/>
  <c r="H61" i="3"/>
  <c r="H65" i="3"/>
  <c r="H66" i="3"/>
  <c r="H73" i="3"/>
  <c r="H75" i="3"/>
  <c r="H77" i="3"/>
  <c r="H79" i="3"/>
  <c r="H85" i="3"/>
  <c r="H87" i="3"/>
  <c r="H89" i="3"/>
  <c r="H91" i="3"/>
  <c r="H101" i="3"/>
  <c r="H107" i="3"/>
  <c r="H115" i="3"/>
  <c r="H117" i="3"/>
  <c r="H141" i="3"/>
  <c r="H157" i="3"/>
  <c r="H165" i="3"/>
  <c r="H175" i="3"/>
  <c r="H183" i="3"/>
  <c r="H185" i="3"/>
  <c r="H189" i="3"/>
  <c r="H197" i="3"/>
  <c r="H199" i="3"/>
  <c r="H206" i="3"/>
  <c r="H213" i="3"/>
  <c r="H227" i="3"/>
  <c r="G16" i="3"/>
  <c r="G15" i="3"/>
  <c r="G13" i="3"/>
  <c r="G59" i="3"/>
  <c r="G60" i="3"/>
  <c r="G61" i="3"/>
  <c r="G63" i="3"/>
  <c r="G68" i="3"/>
  <c r="G70" i="3"/>
  <c r="G73" i="3"/>
  <c r="G76" i="3"/>
  <c r="G77" i="3"/>
  <c r="G85" i="3"/>
  <c r="G86" i="3"/>
  <c r="G87" i="3"/>
  <c r="G89" i="3"/>
  <c r="G91" i="3"/>
  <c r="G93" i="3"/>
  <c r="G100" i="3"/>
  <c r="G103" i="3"/>
  <c r="G106" i="3"/>
  <c r="G107" i="3"/>
  <c r="G109" i="3"/>
  <c r="G116" i="3"/>
  <c r="G118" i="3"/>
  <c r="G121" i="3"/>
  <c r="G123" i="3"/>
  <c r="G124" i="3"/>
  <c r="G125" i="3"/>
  <c r="G132" i="3"/>
  <c r="G137" i="3"/>
  <c r="G141" i="3"/>
  <c r="G151" i="3"/>
  <c r="G155" i="3"/>
  <c r="G157" i="3"/>
  <c r="G159" i="3"/>
  <c r="G161" i="3"/>
  <c r="G169" i="3"/>
  <c r="G173" i="3"/>
  <c r="G175" i="3"/>
  <c r="G177" i="3"/>
  <c r="G185" i="3"/>
  <c r="G191" i="3"/>
  <c r="G194" i="3"/>
  <c r="G197" i="3"/>
  <c r="G201" i="3"/>
  <c r="G206" i="3"/>
  <c r="G207" i="3"/>
  <c r="G215" i="3"/>
  <c r="G219" i="3"/>
  <c r="G222" i="3"/>
  <c r="G223" i="3"/>
  <c r="I16" i="3"/>
  <c r="I15" i="3"/>
  <c r="I12" i="3"/>
  <c r="I46" i="3"/>
  <c r="J46" i="3" s="1"/>
  <c r="I54" i="3"/>
  <c r="J54" i="3"/>
  <c r="I55" i="3"/>
  <c r="I57" i="3"/>
  <c r="J57" i="3"/>
  <c r="I59" i="3"/>
  <c r="I60" i="3"/>
  <c r="J60" i="3"/>
  <c r="I61" i="3"/>
  <c r="J61" i="3"/>
  <c r="J62" i="3"/>
  <c r="I65" i="3"/>
  <c r="J65" i="3"/>
  <c r="I68" i="3"/>
  <c r="J68" i="3"/>
  <c r="I69" i="3"/>
  <c r="J69" i="3"/>
  <c r="I70" i="3"/>
  <c r="J70" i="3"/>
  <c r="I72" i="3"/>
  <c r="I73" i="3"/>
  <c r="J73" i="3"/>
  <c r="I75" i="3"/>
  <c r="J75" i="3"/>
  <c r="I76" i="3"/>
  <c r="J76" i="3"/>
  <c r="I78" i="3"/>
  <c r="J78" i="3"/>
  <c r="I79" i="3"/>
  <c r="I80" i="3"/>
  <c r="J80" i="3"/>
  <c r="I81" i="3"/>
  <c r="J81" i="3"/>
  <c r="I83" i="3"/>
  <c r="J83" i="3"/>
  <c r="I84" i="3"/>
  <c r="J84" i="3"/>
  <c r="I85" i="3"/>
  <c r="J85" i="3"/>
  <c r="I86" i="3"/>
  <c r="J86" i="3"/>
  <c r="I87" i="3"/>
  <c r="I89" i="3"/>
  <c r="J89" i="3"/>
  <c r="I92" i="3"/>
  <c r="J92" i="3"/>
  <c r="I93" i="3"/>
  <c r="J93" i="3"/>
  <c r="I96" i="3"/>
  <c r="I97" i="3"/>
  <c r="J97" i="3"/>
  <c r="I101" i="3"/>
  <c r="J101" i="3"/>
  <c r="I102" i="3"/>
  <c r="I104" i="3"/>
  <c r="J104" i="3"/>
  <c r="I106" i="3"/>
  <c r="J106" i="3"/>
  <c r="I109" i="3"/>
  <c r="J109" i="3"/>
  <c r="I110" i="3"/>
  <c r="J110" i="3"/>
  <c r="I111" i="3"/>
  <c r="J111" i="3"/>
  <c r="I112" i="3"/>
  <c r="I113" i="3"/>
  <c r="J113" i="3"/>
  <c r="I116" i="3"/>
  <c r="J116" i="3"/>
  <c r="I118" i="3"/>
  <c r="J118" i="3"/>
  <c r="I119" i="3"/>
  <c r="I121" i="3"/>
  <c r="J121" i="3"/>
  <c r="I125" i="3"/>
  <c r="J125" i="3"/>
  <c r="I127" i="3"/>
  <c r="I128" i="3"/>
  <c r="J128" i="3"/>
  <c r="I132" i="3"/>
  <c r="J132" i="3"/>
  <c r="I135" i="3"/>
  <c r="I136" i="3"/>
  <c r="J136" i="3"/>
  <c r="I141" i="3"/>
  <c r="J141" i="3"/>
  <c r="I142" i="3"/>
  <c r="I143" i="3"/>
  <c r="J143" i="3"/>
  <c r="I144" i="3"/>
  <c r="J144" i="3"/>
  <c r="I145" i="3"/>
  <c r="J145" i="3"/>
  <c r="I148" i="3"/>
  <c r="J148" i="3"/>
  <c r="I151" i="3"/>
  <c r="I152" i="3"/>
  <c r="I153" i="3"/>
  <c r="J153" i="3"/>
  <c r="I157" i="3"/>
  <c r="J157" i="3"/>
  <c r="I158" i="3"/>
  <c r="J158" i="3"/>
  <c r="I159" i="3"/>
  <c r="J159" i="3"/>
  <c r="I160" i="3"/>
  <c r="I161" i="3"/>
  <c r="J161" i="3"/>
  <c r="I164" i="3"/>
  <c r="I166" i="3"/>
  <c r="J166" i="3"/>
  <c r="I168" i="3"/>
  <c r="I173" i="3"/>
  <c r="J173" i="3"/>
  <c r="I175" i="3"/>
  <c r="J175" i="3"/>
  <c r="I176" i="3"/>
  <c r="J176" i="3"/>
  <c r="I177" i="3"/>
  <c r="J177" i="3"/>
  <c r="I180" i="3"/>
  <c r="J180" i="3"/>
  <c r="I181" i="3"/>
  <c r="J181" i="3"/>
  <c r="I184" i="3"/>
  <c r="J184" i="3"/>
  <c r="I185" i="3"/>
  <c r="J185" i="3"/>
  <c r="I189" i="3"/>
  <c r="J189" i="3"/>
  <c r="I191" i="3"/>
  <c r="I192" i="3"/>
  <c r="J192" i="3"/>
  <c r="I193" i="3"/>
  <c r="J193" i="3"/>
  <c r="I194" i="3"/>
  <c r="J194" i="3"/>
  <c r="I198" i="3"/>
  <c r="I199" i="3"/>
  <c r="J199" i="3"/>
  <c r="I200" i="3"/>
  <c r="I201" i="3"/>
  <c r="J201" i="3"/>
  <c r="I204" i="3"/>
  <c r="J204" i="3"/>
  <c r="I205" i="3"/>
  <c r="J205" i="3"/>
  <c r="I206" i="3"/>
  <c r="I207" i="3"/>
  <c r="I208" i="3"/>
  <c r="J208" i="3"/>
  <c r="I209" i="3"/>
  <c r="J209" i="3"/>
  <c r="I213" i="3"/>
  <c r="J213" i="3"/>
  <c r="I214" i="3"/>
  <c r="J214" i="3"/>
  <c r="I215" i="3"/>
  <c r="I216" i="3"/>
  <c r="J216" i="3"/>
  <c r="I217" i="3"/>
  <c r="J217" i="3"/>
  <c r="I222" i="3"/>
  <c r="I223" i="3"/>
  <c r="J223" i="3"/>
  <c r="I224" i="3"/>
  <c r="J224" i="3"/>
  <c r="I225" i="3"/>
  <c r="J225" i="3"/>
  <c r="D16" i="3"/>
  <c r="D15" i="3"/>
  <c r="D12" i="3"/>
  <c r="J16" i="3"/>
  <c r="J15" i="3"/>
  <c r="J55" i="3"/>
  <c r="J59" i="3"/>
  <c r="J72" i="3"/>
  <c r="J79" i="3"/>
  <c r="J87" i="3"/>
  <c r="J91" i="3"/>
  <c r="J96" i="3"/>
  <c r="J102" i="3"/>
  <c r="J107" i="3"/>
  <c r="J112" i="3"/>
  <c r="J119" i="3"/>
  <c r="J123" i="3"/>
  <c r="J127" i="3"/>
  <c r="J135" i="3"/>
  <c r="J142" i="3"/>
  <c r="J151" i="3"/>
  <c r="J152" i="3"/>
  <c r="J155" i="3"/>
  <c r="J156" i="3"/>
  <c r="J160" i="3"/>
  <c r="J164" i="3"/>
  <c r="J168" i="3"/>
  <c r="J171" i="3"/>
  <c r="J187" i="3"/>
  <c r="J190" i="3"/>
  <c r="J191" i="3"/>
  <c r="J198" i="3"/>
  <c r="J200" i="3"/>
  <c r="J203" i="3"/>
  <c r="J206" i="3"/>
  <c r="J207" i="3"/>
  <c r="J211" i="3"/>
  <c r="J215" i="3"/>
  <c r="J219" i="3"/>
  <c r="J220" i="3"/>
  <c r="J222" i="3"/>
  <c r="D17" i="3"/>
  <c r="D244" i="3"/>
  <c r="I244" i="3"/>
  <c r="J244" i="3"/>
  <c r="E243" i="3"/>
  <c r="D243" i="3"/>
  <c r="E242" i="3"/>
  <c r="D242" i="3"/>
  <c r="F242" i="3"/>
  <c r="I242" i="3"/>
  <c r="J242" i="3"/>
  <c r="E241" i="3"/>
  <c r="D241" i="3"/>
  <c r="E240" i="3"/>
  <c r="D240" i="3"/>
  <c r="E239" i="3"/>
  <c r="I239" i="3"/>
  <c r="J239" i="3"/>
  <c r="D239" i="3"/>
  <c r="F239" i="3"/>
  <c r="G239" i="3"/>
  <c r="E238" i="3"/>
  <c r="D238" i="3"/>
  <c r="F238" i="3"/>
  <c r="H238" i="3"/>
  <c r="G238" i="3"/>
  <c r="I238" i="3"/>
  <c r="J238" i="3"/>
  <c r="E237" i="3"/>
  <c r="D237" i="3"/>
  <c r="F237" i="3"/>
  <c r="H237" i="3"/>
  <c r="G237" i="3"/>
  <c r="E236" i="3"/>
  <c r="I236" i="3"/>
  <c r="J236" i="3"/>
  <c r="D236" i="3"/>
  <c r="E235" i="3"/>
  <c r="D235" i="3"/>
  <c r="F235" i="3"/>
  <c r="H235" i="3"/>
  <c r="E234" i="3"/>
  <c r="I234" i="3"/>
  <c r="J234" i="3"/>
  <c r="D234" i="3"/>
  <c r="E233" i="3"/>
  <c r="I233" i="3"/>
  <c r="J233" i="3"/>
  <c r="D233" i="3"/>
  <c r="E232" i="3"/>
  <c r="D232" i="3"/>
  <c r="G232" i="3"/>
  <c r="F232" i="3"/>
  <c r="H232" i="3"/>
  <c r="I232" i="3"/>
  <c r="J232" i="3"/>
  <c r="E231" i="3"/>
  <c r="D231" i="3"/>
  <c r="F231" i="3"/>
  <c r="E230" i="3"/>
  <c r="D230" i="3"/>
  <c r="E229" i="3"/>
  <c r="D229" i="3"/>
  <c r="F229" i="3"/>
  <c r="H229" i="3"/>
  <c r="E228" i="3"/>
  <c r="D228" i="3"/>
  <c r="O16" i="3"/>
  <c r="O15" i="3"/>
  <c r="O12" i="3"/>
  <c r="O13" i="3"/>
  <c r="N16" i="3"/>
  <c r="N15" i="3"/>
  <c r="N12" i="3"/>
  <c r="M16" i="3"/>
  <c r="M15" i="3"/>
  <c r="L16" i="3"/>
  <c r="L15" i="3"/>
  <c r="K16" i="3"/>
  <c r="K15" i="3"/>
  <c r="K13" i="3"/>
  <c r="K12" i="3"/>
  <c r="G6" i="3"/>
  <c r="G7" i="3"/>
  <c r="G5" i="3"/>
  <c r="G4" i="3"/>
  <c r="G59" i="1"/>
  <c r="H59" i="1" s="1"/>
  <c r="G94" i="1"/>
  <c r="G100" i="1"/>
  <c r="G118" i="1"/>
  <c r="G123" i="1"/>
  <c r="H123" i="1" s="1"/>
  <c r="G130" i="1"/>
  <c r="H130" i="1" s="1"/>
  <c r="G132" i="1"/>
  <c r="H132" i="1" s="1"/>
  <c r="G136" i="1"/>
  <c r="H136" i="1" s="1"/>
  <c r="G165" i="1"/>
  <c r="G169" i="1"/>
  <c r="I169" i="1" s="1"/>
  <c r="G174" i="1"/>
  <c r="I174" i="1" s="1"/>
  <c r="G196" i="1"/>
  <c r="I196" i="1" s="1"/>
  <c r="Q371" i="1"/>
  <c r="Q365" i="1"/>
  <c r="Q347" i="1"/>
  <c r="C17" i="1"/>
  <c r="Q359" i="1"/>
  <c r="J215" i="1"/>
  <c r="Q215" i="1"/>
  <c r="J216" i="1"/>
  <c r="Q216" i="1"/>
  <c r="Q350" i="1"/>
  <c r="Q351" i="1"/>
  <c r="Q348" i="1"/>
  <c r="I248" i="1"/>
  <c r="I286" i="1"/>
  <c r="I210" i="1"/>
  <c r="I225" i="1"/>
  <c r="I294" i="1"/>
  <c r="I313" i="1"/>
  <c r="I321" i="1"/>
  <c r="I211" i="1"/>
  <c r="I219" i="1"/>
  <c r="I221" i="1"/>
  <c r="I233" i="1"/>
  <c r="I234" i="1"/>
  <c r="I243" i="1"/>
  <c r="I263" i="1"/>
  <c r="I265" i="1"/>
  <c r="I237" i="1"/>
  <c r="H94" i="1"/>
  <c r="H100" i="1"/>
  <c r="H118" i="1"/>
  <c r="H165" i="1"/>
  <c r="Q59" i="1"/>
  <c r="Q60" i="1"/>
  <c r="Q61" i="1"/>
  <c r="Q64" i="1"/>
  <c r="Q65" i="1"/>
  <c r="Q66" i="1"/>
  <c r="Q68" i="1"/>
  <c r="Q69" i="1"/>
  <c r="Q70" i="1"/>
  <c r="Q82" i="1"/>
  <c r="Q83" i="1"/>
  <c r="Q84" i="1"/>
  <c r="Q87" i="1"/>
  <c r="Q88" i="1"/>
  <c r="Q94" i="1"/>
  <c r="Q97" i="1"/>
  <c r="Q99" i="1"/>
  <c r="Q100" i="1"/>
  <c r="Q101" i="1"/>
  <c r="Q102" i="1"/>
  <c r="Q108" i="1"/>
  <c r="Q113" i="1"/>
  <c r="Q117" i="1"/>
  <c r="Q118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5" i="1"/>
  <c r="Q136" i="1"/>
  <c r="Q164" i="1"/>
  <c r="Q165" i="1"/>
  <c r="Q166" i="1"/>
  <c r="Q162" i="1"/>
  <c r="Q328" i="1"/>
  <c r="Q196" i="1"/>
  <c r="Q210" i="1"/>
  <c r="Q225" i="1"/>
  <c r="Q227" i="1"/>
  <c r="Q163" i="1"/>
  <c r="Q290" i="1"/>
  <c r="Q293" i="1"/>
  <c r="Q294" i="1"/>
  <c r="Q297" i="1"/>
  <c r="Q299" i="1"/>
  <c r="Q301" i="1"/>
  <c r="Q303" i="1"/>
  <c r="Q304" i="1"/>
  <c r="Q307" i="1"/>
  <c r="Q313" i="1"/>
  <c r="Q314" i="1"/>
  <c r="Q315" i="1"/>
  <c r="Q316" i="1"/>
  <c r="Q320" i="1"/>
  <c r="Q321" i="1"/>
  <c r="Q323" i="1"/>
  <c r="Q324" i="1"/>
  <c r="Q326" i="1"/>
  <c r="Q327" i="1"/>
  <c r="Q169" i="1"/>
  <c r="Q172" i="1"/>
  <c r="Q173" i="1"/>
  <c r="Q174" i="1"/>
  <c r="Q176" i="1"/>
  <c r="Q179" i="1"/>
  <c r="Q181" i="1"/>
  <c r="Q182" i="1"/>
  <c r="Q183" i="1"/>
  <c r="Q184" i="1"/>
  <c r="Q185" i="1"/>
  <c r="Q186" i="1"/>
  <c r="Q187" i="1"/>
  <c r="Q188" i="1"/>
  <c r="Q194" i="1"/>
  <c r="Q195" i="1"/>
  <c r="Q214" i="1"/>
  <c r="Q197" i="1"/>
  <c r="Q199" i="1"/>
  <c r="Q200" i="1"/>
  <c r="Q202" i="1"/>
  <c r="Q204" i="1"/>
  <c r="Q205" i="1"/>
  <c r="Q206" i="1"/>
  <c r="Q207" i="1"/>
  <c r="Q209" i="1"/>
  <c r="Q211" i="1"/>
  <c r="Q212" i="1"/>
  <c r="Q213" i="1"/>
  <c r="Q219" i="1"/>
  <c r="Q220" i="1"/>
  <c r="Q221" i="1"/>
  <c r="Q222" i="1"/>
  <c r="Q223" i="1"/>
  <c r="Q226" i="1"/>
  <c r="Q229" i="1"/>
  <c r="Q230" i="1"/>
  <c r="Q231" i="1"/>
  <c r="Q232" i="1"/>
  <c r="Q233" i="1"/>
  <c r="Q234" i="1"/>
  <c r="Q239" i="1"/>
  <c r="Q243" i="1"/>
  <c r="Q244" i="1"/>
  <c r="Q245" i="1"/>
  <c r="Q246" i="1"/>
  <c r="Q168" i="1"/>
  <c r="Q254" i="1"/>
  <c r="Q257" i="1"/>
  <c r="Q263" i="1"/>
  <c r="Q264" i="1"/>
  <c r="Q265" i="1"/>
  <c r="Q268" i="1"/>
  <c r="Q274" i="1"/>
  <c r="Q278" i="1"/>
  <c r="Q279" i="1"/>
  <c r="Q280" i="1"/>
  <c r="Q281" i="1"/>
  <c r="Q282" i="1"/>
  <c r="Q283" i="1"/>
  <c r="Q284" i="1"/>
  <c r="Q285" i="1"/>
  <c r="Q287" i="1"/>
  <c r="Q288" i="1"/>
  <c r="Q289" i="1"/>
  <c r="Q237" i="1"/>
  <c r="Q235" i="1"/>
  <c r="Q236" i="1"/>
  <c r="Q247" i="1"/>
  <c r="Q248" i="1"/>
  <c r="Q252" i="1"/>
  <c r="Q270" i="1"/>
  <c r="Q286" i="1"/>
  <c r="Q157" i="1"/>
  <c r="Q158" i="1"/>
  <c r="Q159" i="1"/>
  <c r="Q161" i="1"/>
  <c r="Q334" i="1"/>
  <c r="Q331" i="1"/>
  <c r="Q330" i="1"/>
  <c r="Q329" i="1"/>
  <c r="Q325" i="1"/>
  <c r="Q319" i="1"/>
  <c r="Q318" i="1"/>
  <c r="Q312" i="1"/>
  <c r="Q311" i="1"/>
  <c r="Q308" i="1"/>
  <c r="Q306" i="1"/>
  <c r="Q305" i="1"/>
  <c r="Q302" i="1"/>
  <c r="I330" i="1"/>
  <c r="I331" i="1"/>
  <c r="Q147" i="1"/>
  <c r="Q150" i="1"/>
  <c r="Q154" i="1"/>
  <c r="Q156" i="1"/>
  <c r="Q160" i="1"/>
  <c r="Q167" i="1"/>
  <c r="Q170" i="1"/>
  <c r="Q171" i="1"/>
  <c r="Q189" i="1"/>
  <c r="Q190" i="1"/>
  <c r="Q191" i="1"/>
  <c r="Q192" i="1"/>
  <c r="Q193" i="1"/>
  <c r="Q201" i="1"/>
  <c r="Q203" i="1"/>
  <c r="Q208" i="1"/>
  <c r="Q217" i="1"/>
  <c r="Q224" i="1"/>
  <c r="Q228" i="1"/>
  <c r="Q238" i="1"/>
  <c r="Q240" i="1"/>
  <c r="Q241" i="1"/>
  <c r="Q242" i="1"/>
  <c r="Q249" i="1"/>
  <c r="Q250" i="1"/>
  <c r="Q251" i="1"/>
  <c r="Q253" i="1"/>
  <c r="Q256" i="1"/>
  <c r="Q258" i="1"/>
  <c r="Q259" i="1"/>
  <c r="Q260" i="1"/>
  <c r="Q261" i="1"/>
  <c r="Q262" i="1"/>
  <c r="Q266" i="1"/>
  <c r="Q267" i="1"/>
  <c r="Q269" i="1"/>
  <c r="Q271" i="1"/>
  <c r="Q272" i="1"/>
  <c r="Q273" i="1"/>
  <c r="Q275" i="1"/>
  <c r="Q276" i="1"/>
  <c r="Q277" i="1"/>
  <c r="Q291" i="1"/>
  <c r="Q292" i="1"/>
  <c r="Q295" i="1"/>
  <c r="Q296" i="1"/>
  <c r="Q298" i="1"/>
  <c r="Q300" i="1"/>
  <c r="Q332" i="1"/>
  <c r="Q137" i="1"/>
  <c r="J217" i="1"/>
  <c r="I224" i="1"/>
  <c r="I242" i="1"/>
  <c r="I253" i="1"/>
  <c r="I262" i="1"/>
  <c r="I295" i="1"/>
  <c r="G399" i="1"/>
  <c r="K399" i="1" s="1"/>
  <c r="G398" i="1"/>
  <c r="K398" i="1"/>
  <c r="G401" i="1"/>
  <c r="K401" i="1" s="1"/>
  <c r="G397" i="1"/>
  <c r="K397" i="1" s="1"/>
  <c r="G400" i="1"/>
  <c r="K400" i="1"/>
  <c r="N13" i="3"/>
  <c r="H226" i="3"/>
  <c r="G226" i="3"/>
  <c r="L12" i="3"/>
  <c r="L13" i="3"/>
  <c r="H231" i="3"/>
  <c r="G231" i="3"/>
  <c r="U363" i="1"/>
  <c r="G98" i="1"/>
  <c r="H98" i="1" s="1"/>
  <c r="D13" i="3"/>
  <c r="G229" i="3"/>
  <c r="F234" i="3"/>
  <c r="I229" i="3"/>
  <c r="J229" i="3"/>
  <c r="I241" i="3"/>
  <c r="J241" i="3"/>
  <c r="G114" i="3"/>
  <c r="G98" i="3"/>
  <c r="G158" i="3"/>
  <c r="H218" i="3"/>
  <c r="I237" i="3"/>
  <c r="J237" i="3"/>
  <c r="G198" i="3"/>
  <c r="I100" i="3"/>
  <c r="J100" i="3"/>
  <c r="F241" i="3"/>
  <c r="H241" i="3"/>
  <c r="G210" i="3"/>
  <c r="G12" i="3"/>
  <c r="H154" i="3"/>
  <c r="G214" i="3"/>
  <c r="H214" i="3"/>
  <c r="G202" i="3"/>
  <c r="H202" i="3"/>
  <c r="G190" i="3"/>
  <c r="H190" i="3"/>
  <c r="G166" i="3"/>
  <c r="H162" i="3"/>
  <c r="G162" i="3"/>
  <c r="H126" i="3"/>
  <c r="G126" i="3"/>
  <c r="H122" i="3"/>
  <c r="G122" i="3"/>
  <c r="H110" i="3"/>
  <c r="G110" i="3"/>
  <c r="H102" i="3"/>
  <c r="G102" i="3"/>
  <c r="I226" i="3"/>
  <c r="J226" i="3"/>
  <c r="I210" i="3"/>
  <c r="J210" i="3"/>
  <c r="I202" i="3"/>
  <c r="J202" i="3"/>
  <c r="I170" i="3"/>
  <c r="J170" i="3"/>
  <c r="I162" i="3"/>
  <c r="J162" i="3"/>
  <c r="I130" i="3"/>
  <c r="J130" i="3"/>
  <c r="J114" i="3"/>
  <c r="I98" i="3"/>
  <c r="H220" i="3"/>
  <c r="G220" i="3"/>
  <c r="H172" i="3"/>
  <c r="G172" i="3"/>
  <c r="H156" i="3"/>
  <c r="H148" i="3"/>
  <c r="G148" i="3"/>
  <c r="H92" i="3"/>
  <c r="G92" i="3"/>
  <c r="H84" i="3"/>
  <c r="G84" i="3"/>
  <c r="G72" i="3"/>
  <c r="G64" i="3"/>
  <c r="H64" i="3"/>
  <c r="G56" i="3"/>
  <c r="H56" i="3"/>
  <c r="G54" i="3"/>
  <c r="H90" i="3"/>
  <c r="H74" i="3"/>
  <c r="F236" i="3"/>
  <c r="H236" i="3"/>
  <c r="G188" i="3"/>
  <c r="G94" i="3"/>
  <c r="H211" i="3"/>
  <c r="G211" i="3"/>
  <c r="H147" i="3"/>
  <c r="G147" i="3"/>
  <c r="G135" i="3"/>
  <c r="H135" i="3"/>
  <c r="H119" i="3"/>
  <c r="G119" i="3"/>
  <c r="H111" i="3"/>
  <c r="G111" i="3"/>
  <c r="H83" i="3"/>
  <c r="G83" i="3"/>
  <c r="G71" i="3"/>
  <c r="H71" i="3"/>
  <c r="H55" i="3"/>
  <c r="G55" i="3"/>
  <c r="H62" i="3"/>
  <c r="G62" i="3"/>
  <c r="E286" i="4"/>
  <c r="E20" i="4"/>
  <c r="E29" i="4"/>
  <c r="U362" i="1"/>
  <c r="F352" i="1"/>
  <c r="G352" i="1" s="1"/>
  <c r="K352" i="1" s="1"/>
  <c r="G377" i="1"/>
  <c r="K377" i="1" s="1"/>
  <c r="E27" i="4"/>
  <c r="F244" i="3"/>
  <c r="H244" i="3"/>
  <c r="G244" i="3"/>
  <c r="E23" i="4"/>
  <c r="E42" i="4"/>
  <c r="G224" i="3"/>
  <c r="G216" i="3"/>
  <c r="G208" i="3"/>
  <c r="G192" i="3"/>
  <c r="G176" i="3"/>
  <c r="G168" i="3"/>
  <c r="G160" i="3"/>
  <c r="G152" i="3"/>
  <c r="G144" i="3"/>
  <c r="G136" i="3"/>
  <c r="G128" i="3"/>
  <c r="G112" i="3"/>
  <c r="G104" i="3"/>
  <c r="G96" i="3"/>
  <c r="G88" i="3"/>
  <c r="E166" i="4"/>
  <c r="E351" i="4"/>
  <c r="G358" i="1"/>
  <c r="K358" i="1" s="1"/>
  <c r="G236" i="3"/>
  <c r="J98" i="3"/>
  <c r="G241" i="3"/>
  <c r="G403" i="1"/>
  <c r="K403" i="1" s="1"/>
  <c r="G402" i="1"/>
  <c r="K402" i="1" s="1"/>
  <c r="G396" i="1"/>
  <c r="K396" i="1" s="1"/>
  <c r="I134" i="3"/>
  <c r="J134" i="3"/>
  <c r="F134" i="3"/>
  <c r="H134" i="3"/>
  <c r="G108" i="3"/>
  <c r="H108" i="3"/>
  <c r="I182" i="3"/>
  <c r="J182" i="3"/>
  <c r="G104" i="1"/>
  <c r="H104" i="1" s="1"/>
  <c r="G49" i="1"/>
  <c r="H49" i="1" s="1"/>
  <c r="G384" i="1"/>
  <c r="K384" i="1"/>
  <c r="G378" i="1"/>
  <c r="K378" i="1" s="1"/>
  <c r="I34" i="3"/>
  <c r="J34" i="3" s="1"/>
  <c r="J13" i="3"/>
  <c r="J12" i="3"/>
  <c r="G240" i="3"/>
  <c r="F240" i="3"/>
  <c r="H240" i="3"/>
  <c r="F243" i="3"/>
  <c r="H243" i="3"/>
  <c r="I240" i="3"/>
  <c r="J240" i="3"/>
  <c r="I243" i="3"/>
  <c r="J243" i="3"/>
  <c r="G230" i="3"/>
  <c r="F230" i="3"/>
  <c r="H230" i="3"/>
  <c r="G234" i="3"/>
  <c r="H234" i="3"/>
  <c r="I230" i="3"/>
  <c r="J230" i="3"/>
  <c r="H12" i="3"/>
  <c r="H13" i="3"/>
  <c r="G143" i="3"/>
  <c r="H143" i="3"/>
  <c r="F138" i="3"/>
  <c r="I138" i="3"/>
  <c r="J138" i="3"/>
  <c r="G225" i="3"/>
  <c r="I131" i="3"/>
  <c r="J131" i="3"/>
  <c r="F131" i="3"/>
  <c r="H131" i="3"/>
  <c r="G131" i="3"/>
  <c r="H239" i="3"/>
  <c r="G184" i="3"/>
  <c r="H184" i="3"/>
  <c r="H170" i="3"/>
  <c r="G130" i="3"/>
  <c r="H130" i="3"/>
  <c r="F67" i="3"/>
  <c r="H67" i="3"/>
  <c r="I67" i="3"/>
  <c r="J67" i="3"/>
  <c r="H58" i="3"/>
  <c r="G58" i="3"/>
  <c r="F228" i="3"/>
  <c r="H228" i="3"/>
  <c r="G228" i="3"/>
  <c r="I228" i="3"/>
  <c r="J228" i="3"/>
  <c r="H203" i="3"/>
  <c r="G203" i="3"/>
  <c r="G235" i="3"/>
  <c r="I235" i="3"/>
  <c r="J235" i="3"/>
  <c r="I221" i="3"/>
  <c r="J221" i="3"/>
  <c r="G221" i="3"/>
  <c r="H164" i="3"/>
  <c r="G164" i="3"/>
  <c r="H113" i="3"/>
  <c r="G113" i="3"/>
  <c r="F21" i="3"/>
  <c r="G21" i="3" s="1"/>
  <c r="F233" i="3"/>
  <c r="H233" i="3"/>
  <c r="F204" i="3"/>
  <c r="H204" i="3"/>
  <c r="I167" i="3"/>
  <c r="J167" i="3"/>
  <c r="F167" i="3"/>
  <c r="H167" i="3"/>
  <c r="H142" i="3"/>
  <c r="G142" i="3"/>
  <c r="H127" i="3"/>
  <c r="G127" i="3"/>
  <c r="F53" i="3"/>
  <c r="H53" i="3"/>
  <c r="I53" i="3"/>
  <c r="J53" i="3"/>
  <c r="G53" i="3"/>
  <c r="G124" i="1"/>
  <c r="H124" i="1" s="1"/>
  <c r="G133" i="1"/>
  <c r="H133" i="1"/>
  <c r="M13" i="3"/>
  <c r="M12" i="3"/>
  <c r="F179" i="3"/>
  <c r="I179" i="3"/>
  <c r="J179" i="3"/>
  <c r="G174" i="3"/>
  <c r="I150" i="3"/>
  <c r="J150" i="3"/>
  <c r="F150" i="3"/>
  <c r="F95" i="3"/>
  <c r="H95" i="3"/>
  <c r="I95" i="3"/>
  <c r="J95" i="3"/>
  <c r="H57" i="3"/>
  <c r="G57" i="3"/>
  <c r="H242" i="3"/>
  <c r="G242" i="3"/>
  <c r="I117" i="3"/>
  <c r="J117" i="3"/>
  <c r="G218" i="3"/>
  <c r="I218" i="3"/>
  <c r="J218" i="3"/>
  <c r="F195" i="3"/>
  <c r="I195" i="3"/>
  <c r="J195" i="3"/>
  <c r="F178" i="3"/>
  <c r="I178" i="3"/>
  <c r="J178" i="3"/>
  <c r="H153" i="3"/>
  <c r="G153" i="3"/>
  <c r="F149" i="3"/>
  <c r="H149" i="3"/>
  <c r="G149" i="3"/>
  <c r="I149" i="3"/>
  <c r="J149" i="3"/>
  <c r="H140" i="3"/>
  <c r="G140" i="3"/>
  <c r="H120" i="3"/>
  <c r="G120" i="3"/>
  <c r="G105" i="3"/>
  <c r="F105" i="3"/>
  <c r="H105" i="3"/>
  <c r="H80" i="3"/>
  <c r="G80" i="3"/>
  <c r="I64" i="3"/>
  <c r="J64" i="3"/>
  <c r="I29" i="3"/>
  <c r="J29" i="3" s="1"/>
  <c r="G212" i="3"/>
  <c r="G196" i="3"/>
  <c r="G180" i="3"/>
  <c r="G78" i="3"/>
  <c r="I146" i="3"/>
  <c r="J146" i="3"/>
  <c r="F146" i="3"/>
  <c r="I139" i="3"/>
  <c r="J139" i="3"/>
  <c r="I154" i="3"/>
  <c r="J154" i="3"/>
  <c r="I147" i="3"/>
  <c r="J147" i="3"/>
  <c r="G205" i="3"/>
  <c r="I163" i="3"/>
  <c r="J163" i="3"/>
  <c r="F163" i="3"/>
  <c r="G66" i="3"/>
  <c r="I212" i="3"/>
  <c r="J212" i="3"/>
  <c r="E13" i="3"/>
  <c r="I231" i="3"/>
  <c r="J231" i="3"/>
  <c r="I13" i="3"/>
  <c r="G193" i="3"/>
  <c r="I133" i="3"/>
  <c r="J133" i="3"/>
  <c r="F133" i="3"/>
  <c r="I105" i="3"/>
  <c r="J105" i="3"/>
  <c r="I120" i="3"/>
  <c r="J120" i="3"/>
  <c r="G217" i="3"/>
  <c r="G69" i="3"/>
  <c r="F97" i="3"/>
  <c r="H97" i="3"/>
  <c r="G82" i="3"/>
  <c r="H82" i="3"/>
  <c r="I183" i="3"/>
  <c r="J183" i="3"/>
  <c r="I165" i="3"/>
  <c r="J165" i="3"/>
  <c r="G182" i="3"/>
  <c r="G115" i="3"/>
  <c r="I186" i="3"/>
  <c r="J186" i="3"/>
  <c r="F186" i="3"/>
  <c r="F171" i="3"/>
  <c r="G154" i="3"/>
  <c r="F139" i="3"/>
  <c r="H139" i="3"/>
  <c r="I140" i="3"/>
  <c r="J140" i="3"/>
  <c r="I124" i="3"/>
  <c r="J124" i="3"/>
  <c r="G99" i="3"/>
  <c r="E13" i="4"/>
  <c r="G74" i="3"/>
  <c r="F335" i="1"/>
  <c r="G335" i="1" s="1"/>
  <c r="I335" i="1" s="1"/>
  <c r="E330" i="4"/>
  <c r="G63" i="1"/>
  <c r="H63" i="1" s="1"/>
  <c r="G54" i="1"/>
  <c r="H54" i="1" s="1"/>
  <c r="E38" i="4"/>
  <c r="G152" i="1"/>
  <c r="H152" i="1"/>
  <c r="G355" i="1"/>
  <c r="K355" i="1" s="1"/>
  <c r="G95" i="3"/>
  <c r="G233" i="3"/>
  <c r="G67" i="3"/>
  <c r="G243" i="3"/>
  <c r="G134" i="3"/>
  <c r="H150" i="3"/>
  <c r="G150" i="3"/>
  <c r="G171" i="3"/>
  <c r="H171" i="3"/>
  <c r="G139" i="3"/>
  <c r="G167" i="3"/>
  <c r="G186" i="3"/>
  <c r="H186" i="3"/>
  <c r="H178" i="3"/>
  <c r="G178" i="3"/>
  <c r="G97" i="3"/>
  <c r="G204" i="3"/>
  <c r="H138" i="3"/>
  <c r="G138" i="3"/>
  <c r="H146" i="3"/>
  <c r="G146" i="3"/>
  <c r="H133" i="3"/>
  <c r="G133" i="3"/>
  <c r="H163" i="3"/>
  <c r="G163" i="3"/>
  <c r="H195" i="3"/>
  <c r="G195" i="3"/>
  <c r="H179" i="3"/>
  <c r="G179" i="3"/>
  <c r="G22" i="3"/>
  <c r="H50" i="3"/>
  <c r="G50" i="3"/>
  <c r="G29" i="3"/>
  <c r="H29" i="3"/>
  <c r="H28" i="3"/>
  <c r="D18" i="3"/>
  <c r="E18" i="3"/>
  <c r="I48" i="3" l="1"/>
  <c r="J48" i="3" s="1"/>
  <c r="I50" i="3"/>
  <c r="J50" i="3" s="1"/>
  <c r="P63" i="1"/>
  <c r="T63" i="1" s="1"/>
  <c r="G28" i="3"/>
  <c r="G46" i="3"/>
  <c r="G408" i="1"/>
  <c r="K408" i="1" s="1"/>
  <c r="P408" i="1"/>
  <c r="G407" i="1"/>
  <c r="K407" i="1" s="1"/>
  <c r="P407" i="1"/>
  <c r="H27" i="3"/>
  <c r="G27" i="3"/>
  <c r="I33" i="3"/>
  <c r="J33" i="3" s="1"/>
  <c r="I49" i="3"/>
  <c r="J49" i="3" s="1"/>
  <c r="H49" i="3"/>
  <c r="I28" i="3"/>
  <c r="J28" i="3" s="1"/>
  <c r="I21" i="3"/>
  <c r="J21" i="3" s="1"/>
  <c r="G40" i="3"/>
  <c r="H40" i="3"/>
  <c r="P374" i="1"/>
  <c r="T374" i="1" s="1"/>
  <c r="P322" i="1"/>
  <c r="T322" i="1" s="1"/>
  <c r="G51" i="3"/>
  <c r="I35" i="3"/>
  <c r="J35" i="3" s="1"/>
  <c r="P179" i="1"/>
  <c r="I43" i="3"/>
  <c r="J43" i="3" s="1"/>
  <c r="P403" i="1"/>
  <c r="T403" i="1" s="1"/>
  <c r="I40" i="3"/>
  <c r="J40" i="3" s="1"/>
  <c r="G23" i="3"/>
  <c r="I36" i="3"/>
  <c r="J36" i="3" s="1"/>
  <c r="G48" i="3"/>
  <c r="P397" i="1"/>
  <c r="T397" i="1" s="1"/>
  <c r="I23" i="3"/>
  <c r="J23" i="3" s="1"/>
  <c r="P35" i="1"/>
  <c r="T35" i="1" s="1"/>
  <c r="G25" i="3"/>
  <c r="G32" i="3"/>
  <c r="P81" i="1"/>
  <c r="T81" i="1" s="1"/>
  <c r="H42" i="3"/>
  <c r="I38" i="3"/>
  <c r="J38" i="3" s="1"/>
  <c r="P144" i="1"/>
  <c r="T144" i="1" s="1"/>
  <c r="P32" i="1"/>
  <c r="T32" i="1" s="1"/>
  <c r="I52" i="3"/>
  <c r="J52" i="3" s="1"/>
  <c r="P264" i="1"/>
  <c r="T264" i="1" s="1"/>
  <c r="G406" i="1"/>
  <c r="K406" i="1" s="1"/>
  <c r="P406" i="1"/>
  <c r="G39" i="3"/>
  <c r="H39" i="3"/>
  <c r="H26" i="3"/>
  <c r="G26" i="3"/>
  <c r="I39" i="3"/>
  <c r="J39" i="3" s="1"/>
  <c r="I32" i="3"/>
  <c r="J32" i="3" s="1"/>
  <c r="P361" i="1"/>
  <c r="P44" i="1"/>
  <c r="T44" i="1" s="1"/>
  <c r="G44" i="3"/>
  <c r="P116" i="1"/>
  <c r="T116" i="1" s="1"/>
  <c r="P109" i="1"/>
  <c r="T109" i="1" s="1"/>
  <c r="P140" i="1"/>
  <c r="T140" i="1" s="1"/>
  <c r="P149" i="1"/>
  <c r="T149" i="1" s="1"/>
  <c r="P56" i="1"/>
  <c r="T56" i="1" s="1"/>
  <c r="G30" i="3"/>
  <c r="P53" i="1"/>
  <c r="T53" i="1" s="1"/>
  <c r="P340" i="1"/>
  <c r="D16" i="1"/>
  <c r="D19" i="1" s="1"/>
  <c r="P215" i="1"/>
  <c r="T215" i="1" s="1"/>
  <c r="I45" i="3"/>
  <c r="J45" i="3" s="1"/>
  <c r="P30" i="1"/>
  <c r="T30" i="1" s="1"/>
  <c r="P49" i="1"/>
  <c r="T49" i="1" s="1"/>
  <c r="H21" i="3"/>
  <c r="P28" i="1"/>
  <c r="T28" i="1" s="1"/>
  <c r="P155" i="1"/>
  <c r="T155" i="1" s="1"/>
  <c r="P355" i="1"/>
  <c r="T355" i="1" s="1"/>
  <c r="P357" i="1"/>
  <c r="T357" i="1" s="1"/>
  <c r="P337" i="1"/>
  <c r="T337" i="1" s="1"/>
  <c r="P38" i="1"/>
  <c r="T38" i="1" s="1"/>
  <c r="P124" i="1"/>
  <c r="T124" i="1" s="1"/>
  <c r="P104" i="1"/>
  <c r="P62" i="1"/>
  <c r="T62" i="1" s="1"/>
  <c r="P358" i="1"/>
  <c r="P398" i="1"/>
  <c r="P243" i="1"/>
  <c r="T243" i="1" s="1"/>
  <c r="I44" i="3"/>
  <c r="J44" i="3" s="1"/>
  <c r="I24" i="3"/>
  <c r="J24" i="3" s="1"/>
  <c r="I30" i="3"/>
  <c r="J30" i="3" s="1"/>
  <c r="P24" i="1"/>
  <c r="T24" i="1" s="1"/>
  <c r="P41" i="1"/>
  <c r="T41" i="1" s="1"/>
  <c r="G38" i="3"/>
  <c r="G24" i="3"/>
  <c r="P335" i="1"/>
  <c r="T335" i="1" s="1"/>
  <c r="P52" i="1"/>
  <c r="T52" i="1" s="1"/>
  <c r="P309" i="1"/>
  <c r="T309" i="1" s="1"/>
  <c r="P388" i="1"/>
  <c r="T388" i="1" s="1"/>
  <c r="P344" i="1"/>
  <c r="T344" i="1" s="1"/>
  <c r="P338" i="1"/>
  <c r="T338" i="1" s="1"/>
  <c r="P378" i="1"/>
  <c r="T378" i="1" s="1"/>
  <c r="P67" i="1"/>
  <c r="P377" i="1"/>
  <c r="T377" i="1" s="1"/>
  <c r="P98" i="1"/>
  <c r="P234" i="1"/>
  <c r="T234" i="1" s="1"/>
  <c r="I51" i="3"/>
  <c r="J51" i="3" s="1"/>
  <c r="I25" i="3"/>
  <c r="J25" i="3" s="1"/>
  <c r="P106" i="1"/>
  <c r="T106" i="1" s="1"/>
  <c r="P198" i="1"/>
  <c r="T198" i="1" s="1"/>
  <c r="P343" i="1"/>
  <c r="T343" i="1" s="1"/>
  <c r="P120" i="1"/>
  <c r="T120" i="1" s="1"/>
  <c r="P42" i="1"/>
  <c r="T42" i="1" s="1"/>
  <c r="P354" i="1"/>
  <c r="T354" i="1" s="1"/>
  <c r="P23" i="1"/>
  <c r="T23" i="1" s="1"/>
  <c r="P78" i="1"/>
  <c r="T78" i="1" s="1"/>
  <c r="P332" i="1"/>
  <c r="T332" i="1" s="1"/>
  <c r="P210" i="1"/>
  <c r="T210" i="1" s="1"/>
  <c r="P92" i="1"/>
  <c r="T92" i="1" s="1"/>
  <c r="P99" i="1"/>
  <c r="T99" i="1" s="1"/>
  <c r="P394" i="1"/>
  <c r="T394" i="1" s="1"/>
  <c r="I31" i="3"/>
  <c r="J31" i="3" s="1"/>
  <c r="P77" i="1"/>
  <c r="T77" i="1" s="1"/>
  <c r="G45" i="3"/>
  <c r="P58" i="1"/>
  <c r="T58" i="1" s="1"/>
  <c r="P345" i="1"/>
  <c r="P255" i="1"/>
  <c r="T255" i="1" s="1"/>
  <c r="P75" i="1"/>
  <c r="T75" i="1" s="1"/>
  <c r="P379" i="1"/>
  <c r="T379" i="1" s="1"/>
  <c r="P54" i="1"/>
  <c r="T54" i="1" s="1"/>
  <c r="P384" i="1"/>
  <c r="T384" i="1" s="1"/>
  <c r="P33" i="1"/>
  <c r="T33" i="1" s="1"/>
  <c r="P91" i="1"/>
  <c r="T91" i="1" s="1"/>
  <c r="P296" i="1"/>
  <c r="T296" i="1" s="1"/>
  <c r="P205" i="1"/>
  <c r="T205" i="1" s="1"/>
  <c r="I42" i="3"/>
  <c r="J42" i="3" s="1"/>
  <c r="I27" i="3"/>
  <c r="J27" i="3" s="1"/>
  <c r="P133" i="1"/>
  <c r="T133" i="1" s="1"/>
  <c r="P26" i="1"/>
  <c r="T26" i="1" s="1"/>
  <c r="P346" i="1"/>
  <c r="T346" i="1" s="1"/>
  <c r="P152" i="1"/>
  <c r="T152" i="1" s="1"/>
  <c r="P115" i="1"/>
  <c r="T115" i="1" s="1"/>
  <c r="P122" i="1"/>
  <c r="G256" i="1"/>
  <c r="I256" i="1" s="1"/>
  <c r="P256" i="1"/>
  <c r="G79" i="1"/>
  <c r="H79" i="1" s="1"/>
  <c r="P79" i="1"/>
  <c r="T79" i="1" s="1"/>
  <c r="P21" i="1"/>
  <c r="G21" i="1"/>
  <c r="H21" i="1" s="1"/>
  <c r="G333" i="1"/>
  <c r="I333" i="1" s="1"/>
  <c r="P333" i="1"/>
  <c r="G43" i="1"/>
  <c r="H43" i="1" s="1"/>
  <c r="P43" i="1"/>
  <c r="G328" i="1"/>
  <c r="I328" i="1" s="1"/>
  <c r="P328" i="1"/>
  <c r="T328" i="1" s="1"/>
  <c r="G50" i="1"/>
  <c r="H50" i="1" s="1"/>
  <c r="P50" i="1"/>
  <c r="T50" i="1" s="1"/>
  <c r="G319" i="1"/>
  <c r="I319" i="1" s="1"/>
  <c r="P319" i="1"/>
  <c r="G292" i="1"/>
  <c r="I292" i="1" s="1"/>
  <c r="P292" i="1"/>
  <c r="T292" i="1" s="1"/>
  <c r="G272" i="1"/>
  <c r="I272" i="1" s="1"/>
  <c r="P272" i="1"/>
  <c r="T272" i="1" s="1"/>
  <c r="G339" i="1"/>
  <c r="K339" i="1" s="1"/>
  <c r="P339" i="1"/>
  <c r="T339" i="1" s="1"/>
  <c r="G95" i="1"/>
  <c r="H95" i="1" s="1"/>
  <c r="P95" i="1"/>
  <c r="T95" i="1" s="1"/>
  <c r="G36" i="1"/>
  <c r="H36" i="1" s="1"/>
  <c r="P36" i="1"/>
  <c r="T36" i="1" s="1"/>
  <c r="G367" i="1"/>
  <c r="K367" i="1" s="1"/>
  <c r="P367" i="1"/>
  <c r="T367" i="1" s="1"/>
  <c r="P163" i="1"/>
  <c r="T163" i="1" s="1"/>
  <c r="G163" i="1"/>
  <c r="I163" i="1" s="1"/>
  <c r="G351" i="1"/>
  <c r="K351" i="1" s="1"/>
  <c r="P351" i="1"/>
  <c r="T351" i="1" s="1"/>
  <c r="G284" i="1"/>
  <c r="I284" i="1" s="1"/>
  <c r="P284" i="1"/>
  <c r="T284" i="1" s="1"/>
  <c r="G260" i="1"/>
  <c r="I260" i="1" s="1"/>
  <c r="P260" i="1"/>
  <c r="T260" i="1" s="1"/>
  <c r="G141" i="1"/>
  <c r="H141" i="1" s="1"/>
  <c r="P141" i="1"/>
  <c r="T141" i="1" s="1"/>
  <c r="G48" i="1"/>
  <c r="H48" i="1" s="1"/>
  <c r="P48" i="1"/>
  <c r="T48" i="1" s="1"/>
  <c r="G391" i="1"/>
  <c r="K391" i="1" s="1"/>
  <c r="P391" i="1"/>
  <c r="T391" i="1" s="1"/>
  <c r="G395" i="1"/>
  <c r="K395" i="1" s="1"/>
  <c r="P395" i="1"/>
  <c r="T395" i="1" s="1"/>
  <c r="G304" i="1"/>
  <c r="I304" i="1" s="1"/>
  <c r="P304" i="1"/>
  <c r="T304" i="1" s="1"/>
  <c r="G308" i="1"/>
  <c r="I308" i="1" s="1"/>
  <c r="P308" i="1"/>
  <c r="T308" i="1" s="1"/>
  <c r="G251" i="1"/>
  <c r="I251" i="1" s="1"/>
  <c r="P251" i="1"/>
  <c r="T251" i="1" s="1"/>
  <c r="G34" i="1"/>
  <c r="K34" i="1" s="1"/>
  <c r="P34" i="1"/>
  <c r="T34" i="1" s="1"/>
  <c r="P404" i="1"/>
  <c r="G404" i="1"/>
  <c r="K404" i="1" s="1"/>
  <c r="P102" i="1"/>
  <c r="G102" i="1"/>
  <c r="H102" i="1" s="1"/>
  <c r="G188" i="1"/>
  <c r="I188" i="1" s="1"/>
  <c r="P188" i="1"/>
  <c r="T188" i="1" s="1"/>
  <c r="G324" i="1"/>
  <c r="I324" i="1" s="1"/>
  <c r="P324" i="1"/>
  <c r="T324" i="1" s="1"/>
  <c r="G300" i="1"/>
  <c r="I300" i="1" s="1"/>
  <c r="P300" i="1"/>
  <c r="T300" i="1" s="1"/>
  <c r="G276" i="1"/>
  <c r="I276" i="1" s="1"/>
  <c r="P276" i="1"/>
  <c r="T276" i="1" s="1"/>
  <c r="G114" i="1"/>
  <c r="H114" i="1" s="1"/>
  <c r="P114" i="1"/>
  <c r="T114" i="1" s="1"/>
  <c r="G46" i="1"/>
  <c r="H46" i="1" s="1"/>
  <c r="P46" i="1"/>
  <c r="T46" i="1" s="1"/>
  <c r="G288" i="1"/>
  <c r="I288" i="1" s="1"/>
  <c r="P288" i="1"/>
  <c r="T288" i="1" s="1"/>
  <c r="G268" i="1"/>
  <c r="I268" i="1" s="1"/>
  <c r="P268" i="1"/>
  <c r="G25" i="1"/>
  <c r="H25" i="1" s="1"/>
  <c r="P25" i="1"/>
  <c r="T25" i="1" s="1"/>
  <c r="G361" i="1"/>
  <c r="K361" i="1" s="1"/>
  <c r="E18" i="4"/>
  <c r="E235" i="4"/>
  <c r="F65" i="1"/>
  <c r="G65" i="1" s="1"/>
  <c r="H65" i="1" s="1"/>
  <c r="E62" i="4"/>
  <c r="E337" i="4"/>
  <c r="E350" i="4"/>
  <c r="T345" i="1"/>
  <c r="E114" i="4"/>
  <c r="E296" i="4"/>
  <c r="E306" i="4"/>
  <c r="E205" i="4"/>
  <c r="E355" i="4"/>
  <c r="P40" i="1"/>
  <c r="T40" i="1" s="1"/>
  <c r="P73" i="1"/>
  <c r="T73" i="1" s="1"/>
  <c r="E12" i="4"/>
  <c r="F82" i="1"/>
  <c r="P142" i="1"/>
  <c r="T142" i="1" s="1"/>
  <c r="T104" i="1"/>
  <c r="G122" i="1"/>
  <c r="H122" i="1" s="1"/>
  <c r="F128" i="1"/>
  <c r="G128" i="1" s="1"/>
  <c r="H128" i="1" s="1"/>
  <c r="F101" i="1"/>
  <c r="G101" i="1" s="1"/>
  <c r="H101" i="1" s="1"/>
  <c r="E174" i="4"/>
  <c r="E325" i="4"/>
  <c r="P214" i="1"/>
  <c r="E214" i="4"/>
  <c r="E231" i="4"/>
  <c r="E255" i="4"/>
  <c r="E22" i="4"/>
  <c r="F166" i="1"/>
  <c r="G166" i="1" s="1"/>
  <c r="H166" i="1" s="1"/>
  <c r="E250" i="4"/>
  <c r="E119" i="4"/>
  <c r="E142" i="4"/>
  <c r="E161" i="4"/>
  <c r="E188" i="4"/>
  <c r="P22" i="1"/>
  <c r="P51" i="1"/>
  <c r="T51" i="1" s="1"/>
  <c r="P105" i="1"/>
  <c r="T105" i="1" s="1"/>
  <c r="P177" i="1"/>
  <c r="T177" i="1" s="1"/>
  <c r="P226" i="1"/>
  <c r="T226" i="1" s="1"/>
  <c r="E261" i="4"/>
  <c r="E289" i="4"/>
  <c r="E319" i="4"/>
  <c r="E129" i="4"/>
  <c r="E156" i="4"/>
  <c r="E331" i="4"/>
  <c r="P396" i="1"/>
  <c r="T396" i="1" s="1"/>
  <c r="P405" i="1"/>
  <c r="G247" i="1"/>
  <c r="I247" i="1" s="1"/>
  <c r="P247" i="1"/>
  <c r="G314" i="1"/>
  <c r="I314" i="1" s="1"/>
  <c r="P314" i="1"/>
  <c r="G280" i="1"/>
  <c r="I280" i="1" s="1"/>
  <c r="P280" i="1"/>
  <c r="T280" i="1" s="1"/>
  <c r="P195" i="1"/>
  <c r="G195" i="1"/>
  <c r="I195" i="1" s="1"/>
  <c r="G230" i="1"/>
  <c r="I230" i="1" s="1"/>
  <c r="P230" i="1"/>
  <c r="T230" i="1" s="1"/>
  <c r="G171" i="1"/>
  <c r="J171" i="1" s="1"/>
  <c r="P171" i="1"/>
  <c r="P184" i="1"/>
  <c r="G184" i="1"/>
  <c r="I184" i="1" s="1"/>
  <c r="G238" i="1"/>
  <c r="I238" i="1" s="1"/>
  <c r="P238" i="1"/>
  <c r="T22" i="1"/>
  <c r="P90" i="1"/>
  <c r="T90" i="1" s="1"/>
  <c r="P360" i="1"/>
  <c r="T360" i="1" s="1"/>
  <c r="P71" i="1"/>
  <c r="T71" i="1" s="1"/>
  <c r="T21" i="1"/>
  <c r="T67" i="1"/>
  <c r="T398" i="1"/>
  <c r="T102" i="1"/>
  <c r="E165" i="4"/>
  <c r="F203" i="1"/>
  <c r="G203" i="1" s="1"/>
  <c r="I203" i="1" s="1"/>
  <c r="F157" i="1"/>
  <c r="G157" i="1" s="1"/>
  <c r="I157" i="1" s="1"/>
  <c r="F206" i="1"/>
  <c r="G206" i="1" s="1"/>
  <c r="I206" i="1" s="1"/>
  <c r="F182" i="1"/>
  <c r="G182" i="1" s="1"/>
  <c r="I182" i="1" s="1"/>
  <c r="F329" i="1"/>
  <c r="G329" i="1" s="1"/>
  <c r="I329" i="1" s="1"/>
  <c r="T340" i="1"/>
  <c r="F172" i="1"/>
  <c r="F113" i="1"/>
  <c r="G113" i="1" s="1"/>
  <c r="H113" i="1" s="1"/>
  <c r="E30" i="4"/>
  <c r="E46" i="4"/>
  <c r="E313" i="4"/>
  <c r="E147" i="4"/>
  <c r="P381" i="1"/>
  <c r="T381" i="1" s="1"/>
  <c r="T358" i="1"/>
  <c r="T98" i="1"/>
  <c r="F68" i="1"/>
  <c r="F125" i="1"/>
  <c r="G125" i="1" s="1"/>
  <c r="H125" i="1" s="1"/>
  <c r="E65" i="4"/>
  <c r="E222" i="4"/>
  <c r="E78" i="4"/>
  <c r="P387" i="1"/>
  <c r="T387" i="1" s="1"/>
  <c r="E25" i="4"/>
  <c r="P310" i="1"/>
  <c r="T310" i="1" s="1"/>
  <c r="E210" i="4"/>
  <c r="P31" i="1"/>
  <c r="T31" i="1" s="1"/>
  <c r="P336" i="1"/>
  <c r="T336" i="1" s="1"/>
  <c r="P349" i="1"/>
  <c r="T349" i="1" s="1"/>
  <c r="P151" i="1"/>
  <c r="T151" i="1" s="1"/>
  <c r="T179" i="1"/>
  <c r="E89" i="4"/>
  <c r="H34" i="3"/>
  <c r="G34" i="3"/>
  <c r="H47" i="3"/>
  <c r="G47" i="3"/>
  <c r="G33" i="3"/>
  <c r="H33" i="3"/>
  <c r="P134" i="1"/>
  <c r="T134" i="1" s="1"/>
  <c r="P366" i="1"/>
  <c r="T366" i="1" s="1"/>
  <c r="P390" i="1"/>
  <c r="T390" i="1" s="1"/>
  <c r="P59" i="1"/>
  <c r="T59" i="1" s="1"/>
  <c r="P66" i="1"/>
  <c r="T66" i="1" s="1"/>
  <c r="P88" i="1"/>
  <c r="T88" i="1" s="1"/>
  <c r="P126" i="1"/>
  <c r="T126" i="1" s="1"/>
  <c r="P131" i="1"/>
  <c r="T131" i="1" s="1"/>
  <c r="P150" i="1"/>
  <c r="T150" i="1" s="1"/>
  <c r="P159" i="1"/>
  <c r="T159" i="1" s="1"/>
  <c r="P196" i="1"/>
  <c r="T196" i="1" s="1"/>
  <c r="P201" i="1"/>
  <c r="P217" i="1"/>
  <c r="T217" i="1" s="1"/>
  <c r="P222" i="1"/>
  <c r="T222" i="1" s="1"/>
  <c r="P365" i="1"/>
  <c r="T365" i="1" s="1"/>
  <c r="P83" i="1"/>
  <c r="T83" i="1" s="1"/>
  <c r="P369" i="1"/>
  <c r="T369" i="1" s="1"/>
  <c r="P383" i="1"/>
  <c r="T383" i="1" s="1"/>
  <c r="P375" i="1"/>
  <c r="T375" i="1" s="1"/>
  <c r="P64" i="1"/>
  <c r="T64" i="1" s="1"/>
  <c r="P84" i="1"/>
  <c r="T84" i="1" s="1"/>
  <c r="P100" i="1"/>
  <c r="T100" i="1" s="1"/>
  <c r="P117" i="1"/>
  <c r="T117" i="1" s="1"/>
  <c r="P129" i="1"/>
  <c r="T129" i="1" s="1"/>
  <c r="P136" i="1"/>
  <c r="T136" i="1" s="1"/>
  <c r="P167" i="1"/>
  <c r="P174" i="1"/>
  <c r="T174" i="1" s="1"/>
  <c r="P181" i="1"/>
  <c r="T181" i="1" s="1"/>
  <c r="P185" i="1"/>
  <c r="T185" i="1" s="1"/>
  <c r="P189" i="1"/>
  <c r="P202" i="1"/>
  <c r="T202" i="1" s="1"/>
  <c r="P211" i="1"/>
  <c r="T211" i="1" s="1"/>
  <c r="P227" i="1"/>
  <c r="T227" i="1" s="1"/>
  <c r="P231" i="1"/>
  <c r="T231" i="1" s="1"/>
  <c r="P235" i="1"/>
  <c r="T235" i="1" s="1"/>
  <c r="P239" i="1"/>
  <c r="T239" i="1" s="1"/>
  <c r="P244" i="1"/>
  <c r="T244" i="1" s="1"/>
  <c r="P248" i="1"/>
  <c r="T248" i="1" s="1"/>
  <c r="P252" i="1"/>
  <c r="T252" i="1" s="1"/>
  <c r="P216" i="1"/>
  <c r="T216" i="1" s="1"/>
  <c r="P257" i="1"/>
  <c r="T257" i="1" s="1"/>
  <c r="P261" i="1"/>
  <c r="T261" i="1" s="1"/>
  <c r="P265" i="1"/>
  <c r="T265" i="1" s="1"/>
  <c r="P269" i="1"/>
  <c r="T269" i="1" s="1"/>
  <c r="P273" i="1"/>
  <c r="T273" i="1" s="1"/>
  <c r="P277" i="1"/>
  <c r="T277" i="1" s="1"/>
  <c r="P281" i="1"/>
  <c r="T281" i="1" s="1"/>
  <c r="P285" i="1"/>
  <c r="T285" i="1" s="1"/>
  <c r="P289" i="1"/>
  <c r="T289" i="1" s="1"/>
  <c r="P293" i="1"/>
  <c r="T293" i="1" s="1"/>
  <c r="P297" i="1"/>
  <c r="T297" i="1" s="1"/>
  <c r="P301" i="1"/>
  <c r="T301" i="1" s="1"/>
  <c r="P305" i="1"/>
  <c r="T305" i="1" s="1"/>
  <c r="P311" i="1"/>
  <c r="T311" i="1" s="1"/>
  <c r="P315" i="1"/>
  <c r="T315" i="1" s="1"/>
  <c r="P320" i="1"/>
  <c r="T320" i="1" s="1"/>
  <c r="P325" i="1"/>
  <c r="T325" i="1" s="1"/>
  <c r="P329" i="1"/>
  <c r="T329" i="1" s="1"/>
  <c r="P334" i="1"/>
  <c r="T334" i="1" s="1"/>
  <c r="P359" i="1"/>
  <c r="T359" i="1" s="1"/>
  <c r="P317" i="1"/>
  <c r="T317" i="1" s="1"/>
  <c r="P393" i="1"/>
  <c r="T393" i="1" s="1"/>
  <c r="P218" i="1"/>
  <c r="T218" i="1" s="1"/>
  <c r="P148" i="1"/>
  <c r="T148" i="1" s="1"/>
  <c r="P139" i="1"/>
  <c r="T139" i="1" s="1"/>
  <c r="P112" i="1"/>
  <c r="T112" i="1" s="1"/>
  <c r="P103" i="1"/>
  <c r="T103" i="1" s="1"/>
  <c r="P89" i="1"/>
  <c r="T89" i="1" s="1"/>
  <c r="P76" i="1"/>
  <c r="T76" i="1" s="1"/>
  <c r="P342" i="1"/>
  <c r="T342" i="1" s="1"/>
  <c r="P138" i="1"/>
  <c r="T138" i="1" s="1"/>
  <c r="P376" i="1"/>
  <c r="T376" i="1" s="1"/>
  <c r="P385" i="1"/>
  <c r="T385" i="1" s="1"/>
  <c r="P108" i="1"/>
  <c r="T108" i="1" s="1"/>
  <c r="P123" i="1"/>
  <c r="T123" i="1" s="1"/>
  <c r="P154" i="1"/>
  <c r="T154" i="1" s="1"/>
  <c r="P161" i="1"/>
  <c r="T161" i="1" s="1"/>
  <c r="P164" i="1"/>
  <c r="T164" i="1" s="1"/>
  <c r="P169" i="1"/>
  <c r="T169" i="1" s="1"/>
  <c r="P190" i="1"/>
  <c r="P219" i="1"/>
  <c r="T219" i="1" s="1"/>
  <c r="P223" i="1"/>
  <c r="P175" i="1"/>
  <c r="T175" i="1" s="1"/>
  <c r="P386" i="1"/>
  <c r="T386" i="1" s="1"/>
  <c r="P60" i="1"/>
  <c r="T60" i="1" s="1"/>
  <c r="P69" i="1"/>
  <c r="T69" i="1" s="1"/>
  <c r="P94" i="1"/>
  <c r="T94" i="1" s="1"/>
  <c r="P127" i="1"/>
  <c r="T127" i="1" s="1"/>
  <c r="P132" i="1"/>
  <c r="T132" i="1" s="1"/>
  <c r="P186" i="1"/>
  <c r="T186" i="1" s="1"/>
  <c r="P191" i="1"/>
  <c r="P197" i="1"/>
  <c r="P203" i="1"/>
  <c r="T203" i="1" s="1"/>
  <c r="P207" i="1"/>
  <c r="T207" i="1" s="1"/>
  <c r="P212" i="1"/>
  <c r="T212" i="1" s="1"/>
  <c r="P224" i="1"/>
  <c r="T224" i="1" s="1"/>
  <c r="P228" i="1"/>
  <c r="T228" i="1" s="1"/>
  <c r="P232" i="1"/>
  <c r="T232" i="1" s="1"/>
  <c r="P236" i="1"/>
  <c r="T236" i="1" s="1"/>
  <c r="P240" i="1"/>
  <c r="T240" i="1" s="1"/>
  <c r="P245" i="1"/>
  <c r="T245" i="1" s="1"/>
  <c r="P249" i="1"/>
  <c r="T249" i="1" s="1"/>
  <c r="P156" i="1"/>
  <c r="P253" i="1"/>
  <c r="T253" i="1" s="1"/>
  <c r="P258" i="1"/>
  <c r="T258" i="1" s="1"/>
  <c r="P262" i="1"/>
  <c r="T262" i="1" s="1"/>
  <c r="P266" i="1"/>
  <c r="T266" i="1" s="1"/>
  <c r="P270" i="1"/>
  <c r="T270" i="1" s="1"/>
  <c r="P274" i="1"/>
  <c r="T274" i="1" s="1"/>
  <c r="P278" i="1"/>
  <c r="T278" i="1" s="1"/>
  <c r="P282" i="1"/>
  <c r="T282" i="1" s="1"/>
  <c r="P286" i="1"/>
  <c r="T286" i="1" s="1"/>
  <c r="P290" i="1"/>
  <c r="T290" i="1" s="1"/>
  <c r="P294" i="1"/>
  <c r="T294" i="1" s="1"/>
  <c r="P298" i="1"/>
  <c r="T298" i="1" s="1"/>
  <c r="P302" i="1"/>
  <c r="T302" i="1" s="1"/>
  <c r="P306" i="1"/>
  <c r="T306" i="1" s="1"/>
  <c r="P312" i="1"/>
  <c r="T312" i="1" s="1"/>
  <c r="P316" i="1"/>
  <c r="T316" i="1" s="1"/>
  <c r="P321" i="1"/>
  <c r="T321" i="1" s="1"/>
  <c r="P326" i="1"/>
  <c r="T326" i="1" s="1"/>
  <c r="P330" i="1"/>
  <c r="T330" i="1" s="1"/>
  <c r="P348" i="1"/>
  <c r="T348" i="1" s="1"/>
  <c r="P347" i="1"/>
  <c r="T347" i="1" s="1"/>
  <c r="P399" i="1"/>
  <c r="T399" i="1" s="1"/>
  <c r="P401" i="1"/>
  <c r="T401" i="1" s="1"/>
  <c r="P400" i="1"/>
  <c r="T400" i="1" s="1"/>
  <c r="P363" i="1"/>
  <c r="T363" i="1" s="1"/>
  <c r="P362" i="1"/>
  <c r="T362" i="1" s="1"/>
  <c r="P178" i="1"/>
  <c r="T178" i="1" s="1"/>
  <c r="P353" i="1"/>
  <c r="T353" i="1" s="1"/>
  <c r="P180" i="1"/>
  <c r="T180" i="1" s="1"/>
  <c r="P145" i="1"/>
  <c r="T145" i="1" s="1"/>
  <c r="P121" i="1"/>
  <c r="T121" i="1" s="1"/>
  <c r="P110" i="1"/>
  <c r="T110" i="1" s="1"/>
  <c r="P96" i="1"/>
  <c r="T96" i="1" s="1"/>
  <c r="P85" i="1"/>
  <c r="T85" i="1" s="1"/>
  <c r="P74" i="1"/>
  <c r="T74" i="1" s="1"/>
  <c r="P57" i="1"/>
  <c r="T57" i="1" s="1"/>
  <c r="P47" i="1"/>
  <c r="T47" i="1" s="1"/>
  <c r="P39" i="1"/>
  <c r="T39" i="1" s="1"/>
  <c r="P29" i="1"/>
  <c r="T29" i="1" s="1"/>
  <c r="P402" i="1"/>
  <c r="T402" i="1" s="1"/>
  <c r="P86" i="1"/>
  <c r="T86" i="1" s="1"/>
  <c r="P364" i="1"/>
  <c r="T364" i="1" s="1"/>
  <c r="P368" i="1"/>
  <c r="T368" i="1" s="1"/>
  <c r="P389" i="1"/>
  <c r="T389" i="1" s="1"/>
  <c r="P87" i="1"/>
  <c r="T87" i="1" s="1"/>
  <c r="P101" i="1"/>
  <c r="T101" i="1" s="1"/>
  <c r="P118" i="1"/>
  <c r="T118" i="1" s="1"/>
  <c r="P130" i="1"/>
  <c r="T130" i="1" s="1"/>
  <c r="P137" i="1"/>
  <c r="T137" i="1" s="1"/>
  <c r="P162" i="1"/>
  <c r="T162" i="1" s="1"/>
  <c r="P165" i="1"/>
  <c r="T165" i="1" s="1"/>
  <c r="P176" i="1"/>
  <c r="T176" i="1" s="1"/>
  <c r="P192" i="1"/>
  <c r="P199" i="1"/>
  <c r="T199" i="1" s="1"/>
  <c r="P220" i="1"/>
  <c r="T220" i="1" s="1"/>
  <c r="P160" i="1"/>
  <c r="P371" i="1"/>
  <c r="T371" i="1" s="1"/>
  <c r="P111" i="1"/>
  <c r="T111" i="1" s="1"/>
  <c r="P370" i="1"/>
  <c r="T370" i="1" s="1"/>
  <c r="P372" i="1"/>
  <c r="T372" i="1" s="1"/>
  <c r="P65" i="1"/>
  <c r="T65" i="1" s="1"/>
  <c r="P70" i="1"/>
  <c r="T70" i="1" s="1"/>
  <c r="P125" i="1"/>
  <c r="T125" i="1" s="1"/>
  <c r="P183" i="1"/>
  <c r="T183" i="1" s="1"/>
  <c r="P187" i="1"/>
  <c r="T187" i="1" s="1"/>
  <c r="P193" i="1"/>
  <c r="P204" i="1"/>
  <c r="T204" i="1" s="1"/>
  <c r="P208" i="1"/>
  <c r="P213" i="1"/>
  <c r="T213" i="1" s="1"/>
  <c r="P225" i="1"/>
  <c r="T225" i="1" s="1"/>
  <c r="P229" i="1"/>
  <c r="T229" i="1" s="1"/>
  <c r="P233" i="1"/>
  <c r="T233" i="1" s="1"/>
  <c r="P237" i="1"/>
  <c r="T237" i="1" s="1"/>
  <c r="P242" i="1"/>
  <c r="T242" i="1" s="1"/>
  <c r="P246" i="1"/>
  <c r="T246" i="1" s="1"/>
  <c r="P250" i="1"/>
  <c r="T250" i="1" s="1"/>
  <c r="P168" i="1"/>
  <c r="P254" i="1"/>
  <c r="T254" i="1" s="1"/>
  <c r="P259" i="1"/>
  <c r="T259" i="1" s="1"/>
  <c r="P263" i="1"/>
  <c r="T263" i="1" s="1"/>
  <c r="P267" i="1"/>
  <c r="T267" i="1" s="1"/>
  <c r="P271" i="1"/>
  <c r="T271" i="1" s="1"/>
  <c r="P275" i="1"/>
  <c r="T275" i="1" s="1"/>
  <c r="P279" i="1"/>
  <c r="T279" i="1" s="1"/>
  <c r="P283" i="1"/>
  <c r="T283" i="1" s="1"/>
  <c r="P287" i="1"/>
  <c r="T287" i="1" s="1"/>
  <c r="P291" i="1"/>
  <c r="T291" i="1" s="1"/>
  <c r="P295" i="1"/>
  <c r="T295" i="1" s="1"/>
  <c r="P299" i="1"/>
  <c r="T299" i="1" s="1"/>
  <c r="P303" i="1"/>
  <c r="T303" i="1" s="1"/>
  <c r="P307" i="1"/>
  <c r="T307" i="1" s="1"/>
  <c r="P313" i="1"/>
  <c r="T313" i="1" s="1"/>
  <c r="P318" i="1"/>
  <c r="T318" i="1" s="1"/>
  <c r="P323" i="1"/>
  <c r="T323" i="1" s="1"/>
  <c r="P327" i="1"/>
  <c r="T327" i="1" s="1"/>
  <c r="P331" i="1"/>
  <c r="T331" i="1" s="1"/>
  <c r="P350" i="1"/>
  <c r="T350" i="1" s="1"/>
  <c r="P352" i="1"/>
  <c r="T352" i="1" s="1"/>
  <c r="P392" i="1"/>
  <c r="T392" i="1" s="1"/>
  <c r="P341" i="1"/>
  <c r="T341" i="1" s="1"/>
  <c r="P153" i="1"/>
  <c r="T153" i="1" s="1"/>
  <c r="P143" i="1"/>
  <c r="T143" i="1" s="1"/>
  <c r="P119" i="1"/>
  <c r="T119" i="1" s="1"/>
  <c r="P107" i="1"/>
  <c r="T107" i="1" s="1"/>
  <c r="P93" i="1"/>
  <c r="T93" i="1" s="1"/>
  <c r="P80" i="1"/>
  <c r="T80" i="1" s="1"/>
  <c r="P72" i="1"/>
  <c r="T72" i="1" s="1"/>
  <c r="P55" i="1"/>
  <c r="T55" i="1" s="1"/>
  <c r="P45" i="1"/>
  <c r="T45" i="1" s="1"/>
  <c r="P37" i="1"/>
  <c r="T37" i="1" s="1"/>
  <c r="P27" i="1"/>
  <c r="T27" i="1" s="1"/>
  <c r="P241" i="1"/>
  <c r="T241" i="1" s="1"/>
  <c r="P380" i="1"/>
  <c r="T380" i="1" s="1"/>
  <c r="P373" i="1"/>
  <c r="T373" i="1" s="1"/>
  <c r="P382" i="1"/>
  <c r="T382" i="1" s="1"/>
  <c r="P356" i="1"/>
  <c r="T356" i="1" s="1"/>
  <c r="P61" i="1"/>
  <c r="T61" i="1" s="1"/>
  <c r="P97" i="1"/>
  <c r="T97" i="1" s="1"/>
  <c r="P128" i="1"/>
  <c r="T128" i="1" s="1"/>
  <c r="P135" i="1"/>
  <c r="T135" i="1" s="1"/>
  <c r="P147" i="1"/>
  <c r="T147" i="1" s="1"/>
  <c r="P158" i="1"/>
  <c r="T158" i="1" s="1"/>
  <c r="P166" i="1"/>
  <c r="T166" i="1" s="1"/>
  <c r="P173" i="1"/>
  <c r="T173" i="1" s="1"/>
  <c r="P194" i="1"/>
  <c r="T194" i="1" s="1"/>
  <c r="P200" i="1"/>
  <c r="T200" i="1" s="1"/>
  <c r="P209" i="1"/>
  <c r="P221" i="1"/>
  <c r="T221" i="1" s="1"/>
  <c r="P170" i="1"/>
  <c r="G36" i="3"/>
  <c r="H31" i="3"/>
  <c r="G31" i="3"/>
  <c r="I22" i="3"/>
  <c r="P146" i="1"/>
  <c r="T146" i="1" s="1"/>
  <c r="F37" i="3"/>
  <c r="I37" i="3"/>
  <c r="J37" i="3" s="1"/>
  <c r="F41" i="3"/>
  <c r="I41" i="3"/>
  <c r="J41" i="3" s="1"/>
  <c r="G43" i="3"/>
  <c r="F35" i="3"/>
  <c r="F52" i="3"/>
  <c r="F18" i="3"/>
  <c r="C12" i="1"/>
  <c r="I18" i="3"/>
  <c r="C11" i="1"/>
  <c r="O408" i="1" l="1"/>
  <c r="O407" i="1"/>
  <c r="O406" i="1"/>
  <c r="T195" i="1"/>
  <c r="G82" i="1"/>
  <c r="H82" i="1" s="1"/>
  <c r="P82" i="1"/>
  <c r="T82" i="1" s="1"/>
  <c r="T361" i="1"/>
  <c r="P182" i="1"/>
  <c r="T182" i="1" s="1"/>
  <c r="T43" i="1"/>
  <c r="T256" i="1"/>
  <c r="P113" i="1"/>
  <c r="T113" i="1" s="1"/>
  <c r="P206" i="1"/>
  <c r="T206" i="1" s="1"/>
  <c r="T268" i="1"/>
  <c r="T319" i="1"/>
  <c r="T247" i="1"/>
  <c r="T333" i="1"/>
  <c r="T122" i="1"/>
  <c r="O405" i="1"/>
  <c r="P157" i="1"/>
  <c r="T157" i="1" s="1"/>
  <c r="T184" i="1"/>
  <c r="G68" i="1"/>
  <c r="H68" i="1" s="1"/>
  <c r="P68" i="1"/>
  <c r="T314" i="1"/>
  <c r="D15" i="1"/>
  <c r="C19" i="1" s="1"/>
  <c r="P172" i="1"/>
  <c r="G172" i="1"/>
  <c r="I172" i="1" s="1"/>
  <c r="T238" i="1"/>
  <c r="O404" i="1"/>
  <c r="O280" i="1"/>
  <c r="O277" i="1"/>
  <c r="O351" i="1"/>
  <c r="O291" i="1"/>
  <c r="O341" i="1"/>
  <c r="O314" i="1"/>
  <c r="O242" i="1"/>
  <c r="O371" i="1"/>
  <c r="O334" i="1"/>
  <c r="O343" i="1"/>
  <c r="O353" i="1"/>
  <c r="O322" i="1"/>
  <c r="O270" i="1"/>
  <c r="O276" i="1"/>
  <c r="O241" i="1"/>
  <c r="O175" i="1"/>
  <c r="O304" i="1"/>
  <c r="O328" i="1"/>
  <c r="O306" i="1"/>
  <c r="O274" i="1"/>
  <c r="O378" i="1"/>
  <c r="O310" i="1"/>
  <c r="O313" i="1"/>
  <c r="O365" i="1"/>
  <c r="O268" i="1"/>
  <c r="O300" i="1"/>
  <c r="O302" i="1"/>
  <c r="O271" i="1"/>
  <c r="O251" i="1"/>
  <c r="O398" i="1"/>
  <c r="O364" i="1"/>
  <c r="O320" i="1"/>
  <c r="O324" i="1"/>
  <c r="O263" i="1"/>
  <c r="O309" i="1"/>
  <c r="O273" i="1"/>
  <c r="O311" i="1"/>
  <c r="O282" i="1"/>
  <c r="O275" i="1"/>
  <c r="O373" i="1"/>
  <c r="O325" i="1"/>
  <c r="O262" i="1"/>
  <c r="O243" i="1"/>
  <c r="O293" i="1"/>
  <c r="O332" i="1"/>
  <c r="O257" i="1"/>
  <c r="O349" i="1"/>
  <c r="O298" i="1"/>
  <c r="O403" i="1"/>
  <c r="O254" i="1"/>
  <c r="O267" i="1"/>
  <c r="O367" i="1"/>
  <c r="O294" i="1"/>
  <c r="O180" i="1"/>
  <c r="O344" i="1"/>
  <c r="O326" i="1"/>
  <c r="O368" i="1"/>
  <c r="O248" i="1"/>
  <c r="O379" i="1"/>
  <c r="O292" i="1"/>
  <c r="O303" i="1"/>
  <c r="O352" i="1"/>
  <c r="O354" i="1"/>
  <c r="O301" i="1"/>
  <c r="O394" i="1"/>
  <c r="O340" i="1"/>
  <c r="O299" i="1"/>
  <c r="O345" i="1"/>
  <c r="O330" i="1"/>
  <c r="O374" i="1"/>
  <c r="O327" i="1"/>
  <c r="O266" i="1"/>
  <c r="O388" i="1"/>
  <c r="C15" i="1"/>
  <c r="C18" i="1" s="1"/>
  <c r="O240" i="1"/>
  <c r="O244" i="1"/>
  <c r="O358" i="1"/>
  <c r="O331" i="1"/>
  <c r="O338" i="1"/>
  <c r="O356" i="1"/>
  <c r="O323" i="1"/>
  <c r="O347" i="1"/>
  <c r="O256" i="1"/>
  <c r="O333" i="1"/>
  <c r="O260" i="1"/>
  <c r="O283" i="1"/>
  <c r="O391" i="1"/>
  <c r="O337" i="1"/>
  <c r="O402" i="1"/>
  <c r="O279" i="1"/>
  <c r="O297" i="1"/>
  <c r="O339" i="1"/>
  <c r="O316" i="1"/>
  <c r="O348" i="1"/>
  <c r="O380" i="1"/>
  <c r="O315" i="1"/>
  <c r="O329" i="1"/>
  <c r="O399" i="1"/>
  <c r="O342" i="1"/>
  <c r="O258" i="1"/>
  <c r="O319" i="1"/>
  <c r="O255" i="1"/>
  <c r="O317" i="1"/>
  <c r="O286" i="1"/>
  <c r="O384" i="1"/>
  <c r="O360" i="1"/>
  <c r="O312" i="1"/>
  <c r="O401" i="1"/>
  <c r="O178" i="1"/>
  <c r="O389" i="1"/>
  <c r="O357" i="1"/>
  <c r="O264" i="1"/>
  <c r="O397" i="1"/>
  <c r="O359" i="1"/>
  <c r="O305" i="1"/>
  <c r="O363" i="1"/>
  <c r="O387" i="1"/>
  <c r="O253" i="1"/>
  <c r="O336" i="1"/>
  <c r="O250" i="1"/>
  <c r="O392" i="1"/>
  <c r="O400" i="1"/>
  <c r="O307" i="1"/>
  <c r="O259" i="1"/>
  <c r="O261" i="1"/>
  <c r="O245" i="1"/>
  <c r="O366" i="1"/>
  <c r="O269" i="1"/>
  <c r="O265" i="1"/>
  <c r="O285" i="1"/>
  <c r="O321" i="1"/>
  <c r="O239" i="1"/>
  <c r="O381" i="1"/>
  <c r="O396" i="1"/>
  <c r="O395" i="1"/>
  <c r="O318" i="1"/>
  <c r="O369" i="1"/>
  <c r="O272" i="1"/>
  <c r="O386" i="1"/>
  <c r="O335" i="1"/>
  <c r="O249" i="1"/>
  <c r="O375" i="1"/>
  <c r="O288" i="1"/>
  <c r="O252" i="1"/>
  <c r="O362" i="1"/>
  <c r="O372" i="1"/>
  <c r="O295" i="1"/>
  <c r="O246" i="1"/>
  <c r="O346" i="1"/>
  <c r="O287" i="1"/>
  <c r="O247" i="1"/>
  <c r="O281" i="1"/>
  <c r="O370" i="1"/>
  <c r="O290" i="1"/>
  <c r="O383" i="1"/>
  <c r="O385" i="1"/>
  <c r="O177" i="1"/>
  <c r="O361" i="1"/>
  <c r="O390" i="1"/>
  <c r="O296" i="1"/>
  <c r="O350" i="1"/>
  <c r="O289" i="1"/>
  <c r="O284" i="1"/>
  <c r="O376" i="1"/>
  <c r="O382" i="1"/>
  <c r="O308" i="1"/>
  <c r="O393" i="1"/>
  <c r="O278" i="1"/>
  <c r="O355" i="1"/>
  <c r="O377" i="1"/>
  <c r="C16" i="1"/>
  <c r="D18" i="1" s="1"/>
  <c r="M6" i="3"/>
  <c r="J22" i="3"/>
  <c r="G35" i="3"/>
  <c r="H35" i="3"/>
  <c r="G52" i="3"/>
  <c r="H52" i="3"/>
  <c r="G41" i="3"/>
  <c r="H41" i="3"/>
  <c r="G37" i="3"/>
  <c r="H37" i="3"/>
  <c r="H18" i="3"/>
  <c r="J18" i="3"/>
  <c r="G18" i="3"/>
  <c r="T172" i="1" l="1"/>
  <c r="T68" i="1"/>
  <c r="F18" i="1"/>
  <c r="F19" i="1" s="1"/>
  <c r="M4" i="3"/>
  <c r="M2" i="3"/>
  <c r="M1" i="3"/>
  <c r="M5" i="3"/>
  <c r="M3" i="3"/>
  <c r="E14" i="1" l="1"/>
  <c r="O222" i="3"/>
  <c r="O50" i="3"/>
  <c r="O152" i="3"/>
  <c r="O172" i="3"/>
  <c r="O178" i="3"/>
  <c r="O90" i="3"/>
  <c r="O26" i="3"/>
  <c r="O51" i="3"/>
  <c r="O115" i="3"/>
  <c r="O49" i="3"/>
  <c r="O92" i="3"/>
  <c r="O232" i="3"/>
  <c r="O210" i="3"/>
  <c r="O226" i="3"/>
  <c r="O231" i="3"/>
  <c r="O100" i="3"/>
  <c r="O140" i="3"/>
  <c r="O107" i="3"/>
  <c r="O161" i="3"/>
  <c r="O28" i="3"/>
  <c r="O237" i="3"/>
  <c r="O102" i="3"/>
  <c r="O182" i="3"/>
  <c r="O121" i="3"/>
  <c r="O89" i="3"/>
  <c r="O27" i="3"/>
  <c r="O208" i="3"/>
  <c r="O218" i="3"/>
  <c r="O86" i="3"/>
  <c r="O97" i="3"/>
  <c r="O61" i="3"/>
  <c r="O104" i="3"/>
  <c r="O227" i="3"/>
  <c r="O207" i="3"/>
  <c r="O75" i="3"/>
  <c r="O58" i="3"/>
  <c r="O34" i="3"/>
  <c r="O225" i="3"/>
  <c r="O120" i="3"/>
  <c r="O69" i="3"/>
  <c r="O141" i="3"/>
  <c r="O166" i="3"/>
  <c r="O23" i="3"/>
  <c r="O144" i="3"/>
  <c r="O157" i="3"/>
  <c r="O203" i="3"/>
  <c r="O56" i="3"/>
  <c r="O124" i="3"/>
  <c r="O134" i="3"/>
  <c r="O130" i="3"/>
  <c r="O153" i="3"/>
  <c r="O76" i="3"/>
  <c r="O148" i="3"/>
  <c r="O127" i="3"/>
  <c r="O202" i="3"/>
  <c r="O220" i="3"/>
  <c r="O132" i="3"/>
  <c r="O176" i="3"/>
  <c r="O37" i="3"/>
  <c r="O94" i="3"/>
  <c r="O216" i="3"/>
  <c r="O25" i="3"/>
  <c r="O31" i="3"/>
  <c r="O184" i="3"/>
  <c r="O156" i="3"/>
  <c r="O71" i="3"/>
  <c r="O77" i="3"/>
  <c r="O189" i="3"/>
  <c r="O80" i="3"/>
  <c r="O36" i="3"/>
  <c r="O33" i="3"/>
  <c r="O110" i="3"/>
  <c r="O126" i="3"/>
  <c r="O40" i="3"/>
  <c r="O95" i="3"/>
  <c r="O43" i="3"/>
  <c r="O88" i="3"/>
  <c r="O142" i="3"/>
  <c r="O84" i="3"/>
  <c r="O131" i="3"/>
  <c r="O116" i="3"/>
  <c r="O224" i="3"/>
  <c r="O52" i="3"/>
  <c r="O96" i="3"/>
  <c r="O136" i="3"/>
  <c r="O137" i="3"/>
  <c r="O174" i="3"/>
  <c r="O57" i="3"/>
  <c r="O183" i="3"/>
  <c r="O171" i="3"/>
  <c r="O243" i="3"/>
  <c r="O139" i="3"/>
  <c r="O91" i="3"/>
  <c r="O46" i="3"/>
  <c r="O205" i="3"/>
  <c r="O83" i="3"/>
  <c r="O93" i="3"/>
  <c r="O154" i="3"/>
  <c r="O163" i="3"/>
  <c r="O117" i="3"/>
  <c r="O112" i="3"/>
  <c r="O188" i="3"/>
  <c r="O170" i="3"/>
  <c r="O99" i="3"/>
  <c r="O244" i="3"/>
  <c r="O122" i="3"/>
  <c r="O44" i="3"/>
  <c r="O239" i="3"/>
  <c r="O186" i="3"/>
  <c r="O228" i="3"/>
  <c r="O209" i="3"/>
  <c r="O24" i="3"/>
  <c r="O167" i="3"/>
  <c r="O190" i="3"/>
  <c r="O106" i="3"/>
  <c r="O197" i="3"/>
  <c r="O143" i="3"/>
  <c r="O85" i="3"/>
  <c r="O109" i="3"/>
  <c r="O128" i="3"/>
  <c r="O38" i="3"/>
  <c r="O82" i="3"/>
  <c r="O59" i="3"/>
  <c r="O114" i="3"/>
  <c r="O32" i="3"/>
  <c r="O192" i="3"/>
  <c r="O191" i="3"/>
  <c r="O67" i="3"/>
  <c r="O201" i="3"/>
  <c r="O230" i="3"/>
  <c r="O21" i="3"/>
  <c r="O48" i="3"/>
  <c r="O60" i="3"/>
  <c r="O151" i="3"/>
  <c r="O138" i="3"/>
  <c r="O236" i="3"/>
  <c r="O47" i="3"/>
  <c r="O125" i="3"/>
  <c r="O150" i="3"/>
  <c r="O62" i="3"/>
  <c r="O108" i="3"/>
  <c r="O22" i="3"/>
  <c r="O30" i="3"/>
  <c r="O173" i="3"/>
  <c r="O221" i="3"/>
  <c r="O66" i="3"/>
  <c r="O72" i="3"/>
  <c r="O187" i="3"/>
  <c r="O179" i="3"/>
  <c r="O119" i="3"/>
  <c r="O217" i="3"/>
  <c r="O195" i="3"/>
  <c r="O158" i="3"/>
  <c r="O29" i="3"/>
  <c r="O242" i="3"/>
  <c r="O162" i="3"/>
  <c r="O111" i="3"/>
  <c r="O219" i="3"/>
  <c r="O129" i="3"/>
  <c r="O235" i="3"/>
  <c r="O101" i="3"/>
  <c r="O45" i="3"/>
  <c r="O165" i="3"/>
  <c r="O98" i="3"/>
  <c r="O215" i="3"/>
  <c r="O168" i="3"/>
  <c r="O64" i="3"/>
  <c r="O54" i="3"/>
  <c r="O181" i="3"/>
  <c r="O81" i="3"/>
  <c r="O198" i="3"/>
  <c r="O241" i="3"/>
  <c r="O135" i="3"/>
  <c r="O123" i="3"/>
  <c r="O177" i="3"/>
  <c r="O149" i="3"/>
  <c r="O105" i="3"/>
  <c r="O194" i="3"/>
  <c r="O164" i="3"/>
  <c r="O185" i="3"/>
  <c r="O87" i="3"/>
  <c r="O206" i="3"/>
  <c r="O70" i="3"/>
  <c r="O146" i="3"/>
  <c r="O223" i="3"/>
  <c r="O42" i="3"/>
  <c r="O234" i="3"/>
  <c r="O155" i="3"/>
  <c r="O213" i="3"/>
  <c r="O35" i="3"/>
  <c r="O145" i="3"/>
  <c r="O200" i="3"/>
  <c r="O180" i="3"/>
  <c r="O147" i="3"/>
  <c r="O74" i="3"/>
  <c r="O73" i="3"/>
  <c r="O175" i="3"/>
  <c r="O39" i="3"/>
  <c r="O193" i="3"/>
  <c r="O133" i="3"/>
  <c r="O240" i="3"/>
  <c r="O118" i="3"/>
  <c r="O160" i="3"/>
  <c r="O238" i="3"/>
  <c r="O53" i="3"/>
  <c r="O204" i="3"/>
  <c r="O211" i="3"/>
  <c r="O196" i="3"/>
  <c r="O68" i="3"/>
  <c r="O103" i="3"/>
  <c r="O199" i="3"/>
  <c r="O233" i="3"/>
  <c r="O169" i="3"/>
  <c r="O212" i="3"/>
  <c r="O65" i="3"/>
  <c r="O79" i="3"/>
  <c r="O229" i="3"/>
  <c r="O41" i="3"/>
  <c r="O78" i="3"/>
  <c r="O113" i="3"/>
  <c r="O214" i="3"/>
  <c r="O63" i="3"/>
  <c r="O55" i="3"/>
  <c r="O159" i="3"/>
  <c r="M85" i="3"/>
  <c r="M183" i="3"/>
  <c r="M48" i="3"/>
  <c r="M80" i="3"/>
  <c r="M196" i="3"/>
  <c r="M158" i="3"/>
  <c r="M233" i="3"/>
  <c r="M187" i="3"/>
  <c r="M219" i="3"/>
  <c r="M129" i="3"/>
  <c r="M29" i="3"/>
  <c r="M119" i="3"/>
  <c r="M210" i="3"/>
  <c r="M153" i="3"/>
  <c r="M216" i="3"/>
  <c r="M117" i="3"/>
  <c r="M124" i="3"/>
  <c r="M193" i="3"/>
  <c r="M81" i="3"/>
  <c r="M203" i="3"/>
  <c r="M21" i="3"/>
  <c r="M139" i="3"/>
  <c r="M185" i="3"/>
  <c r="M34" i="3"/>
  <c r="M56" i="3"/>
  <c r="M109" i="3"/>
  <c r="M137" i="3"/>
  <c r="M244" i="3"/>
  <c r="M242" i="3"/>
  <c r="M45" i="3"/>
  <c r="M191" i="3"/>
  <c r="M88" i="3"/>
  <c r="M113" i="3"/>
  <c r="M197" i="3"/>
  <c r="M186" i="3"/>
  <c r="M96" i="3"/>
  <c r="M160" i="3"/>
  <c r="M44" i="3"/>
  <c r="M174" i="3"/>
  <c r="M53" i="3"/>
  <c r="M83" i="3"/>
  <c r="M90" i="3"/>
  <c r="M220" i="3"/>
  <c r="M135" i="3"/>
  <c r="M62" i="3"/>
  <c r="M164" i="3"/>
  <c r="M102" i="3"/>
  <c r="M121" i="3"/>
  <c r="M184" i="3"/>
  <c r="M171" i="3"/>
  <c r="M65" i="3"/>
  <c r="M78" i="3"/>
  <c r="M67" i="3"/>
  <c r="M212" i="3"/>
  <c r="M214" i="3"/>
  <c r="M195" i="3"/>
  <c r="M57" i="3"/>
  <c r="M162" i="3"/>
  <c r="M82" i="3"/>
  <c r="M40" i="3"/>
  <c r="M215" i="3"/>
  <c r="M68" i="3"/>
  <c r="M226" i="3"/>
  <c r="M204" i="3"/>
  <c r="M118" i="3"/>
  <c r="M157" i="3"/>
  <c r="M221" i="3"/>
  <c r="M77" i="3"/>
  <c r="M70" i="3"/>
  <c r="M25" i="3"/>
  <c r="M190" i="3"/>
  <c r="M169" i="3"/>
  <c r="M142" i="3"/>
  <c r="M107" i="3"/>
  <c r="M27" i="3"/>
  <c r="M217" i="3"/>
  <c r="M200" i="3"/>
  <c r="M211" i="3"/>
  <c r="M123" i="3"/>
  <c r="M172" i="3"/>
  <c r="M213" i="3"/>
  <c r="M138" i="3"/>
  <c r="M199" i="3"/>
  <c r="M201" i="3"/>
  <c r="M133" i="3"/>
  <c r="M208" i="3"/>
  <c r="M99" i="3"/>
  <c r="M24" i="3"/>
  <c r="M161" i="3"/>
  <c r="M151" i="3"/>
  <c r="M145" i="3"/>
  <c r="M178" i="3"/>
  <c r="M149" i="3"/>
  <c r="M31" i="3"/>
  <c r="M43" i="3"/>
  <c r="M165" i="3"/>
  <c r="M22" i="3"/>
  <c r="M173" i="3"/>
  <c r="M237" i="3"/>
  <c r="M175" i="3"/>
  <c r="M110" i="3"/>
  <c r="M125" i="3"/>
  <c r="M180" i="3"/>
  <c r="M58" i="3"/>
  <c r="M122" i="3"/>
  <c r="M182" i="3"/>
  <c r="M111" i="3"/>
  <c r="M75" i="3"/>
  <c r="M240" i="3"/>
  <c r="M55" i="3"/>
  <c r="M188" i="3"/>
  <c r="M50" i="3"/>
  <c r="M104" i="3"/>
  <c r="M95" i="3"/>
  <c r="M155" i="3"/>
  <c r="M76" i="3"/>
  <c r="M159" i="3"/>
  <c r="M112" i="3"/>
  <c r="M205" i="3"/>
  <c r="M179" i="3"/>
  <c r="M189" i="3"/>
  <c r="M239" i="3"/>
  <c r="M227" i="3"/>
  <c r="M238" i="3"/>
  <c r="M101" i="3"/>
  <c r="M39" i="3"/>
  <c r="M192" i="3"/>
  <c r="M136" i="3"/>
  <c r="M152" i="3"/>
  <c r="M170" i="3"/>
  <c r="M224" i="3"/>
  <c r="M36" i="3"/>
  <c r="M32" i="3"/>
  <c r="M74" i="3"/>
  <c r="M154" i="3"/>
  <c r="M223" i="3"/>
  <c r="M148" i="3"/>
  <c r="M79" i="3"/>
  <c r="M235" i="3"/>
  <c r="M241" i="3"/>
  <c r="M115" i="3"/>
  <c r="M207" i="3"/>
  <c r="M222" i="3"/>
  <c r="M166" i="3"/>
  <c r="M127" i="3"/>
  <c r="M71" i="3"/>
  <c r="M7" i="3"/>
  <c r="E6" i="3" s="1"/>
  <c r="E9" i="3" s="1"/>
  <c r="M33" i="3"/>
  <c r="M243" i="3"/>
  <c r="M168" i="3"/>
  <c r="M236" i="3"/>
  <c r="M130" i="3"/>
  <c r="M141" i="3"/>
  <c r="M64" i="3"/>
  <c r="M51" i="3"/>
  <c r="M181" i="3"/>
  <c r="M128" i="3"/>
  <c r="M156" i="3"/>
  <c r="M49" i="3"/>
  <c r="M37" i="3"/>
  <c r="M116" i="3"/>
  <c r="M87" i="3"/>
  <c r="M38" i="3"/>
  <c r="M144" i="3"/>
  <c r="M41" i="3"/>
  <c r="M229" i="3"/>
  <c r="M218" i="3"/>
  <c r="M63" i="3"/>
  <c r="M126" i="3"/>
  <c r="M28" i="3"/>
  <c r="M61" i="3"/>
  <c r="M176" i="3"/>
  <c r="M93" i="3"/>
  <c r="M73" i="3"/>
  <c r="M232" i="3"/>
  <c r="M194" i="3"/>
  <c r="M143" i="3"/>
  <c r="M100" i="3"/>
  <c r="M134" i="3"/>
  <c r="M150" i="3"/>
  <c r="M86" i="3"/>
  <c r="M234" i="3"/>
  <c r="M94" i="3"/>
  <c r="M120" i="3"/>
  <c r="M103" i="3"/>
  <c r="M54" i="3"/>
  <c r="M26" i="3"/>
  <c r="M140" i="3"/>
  <c r="M209" i="3"/>
  <c r="M91" i="3"/>
  <c r="M198" i="3"/>
  <c r="M84" i="3"/>
  <c r="M92" i="3"/>
  <c r="M131" i="3"/>
  <c r="M206" i="3"/>
  <c r="M72" i="3"/>
  <c r="M97" i="3"/>
  <c r="M66" i="3"/>
  <c r="M23" i="3"/>
  <c r="M167" i="3"/>
  <c r="M52" i="3"/>
  <c r="M30" i="3"/>
  <c r="M228" i="3"/>
  <c r="M46" i="3"/>
  <c r="M98" i="3"/>
  <c r="M163" i="3"/>
  <c r="M177" i="3"/>
  <c r="M147" i="3"/>
  <c r="M231" i="3"/>
  <c r="M225" i="3"/>
  <c r="M106" i="3"/>
  <c r="M59" i="3"/>
  <c r="M47" i="3"/>
  <c r="M35" i="3"/>
  <c r="M105" i="3"/>
  <c r="M69" i="3"/>
  <c r="M114" i="3"/>
  <c r="M42" i="3"/>
  <c r="M60" i="3"/>
  <c r="M89" i="3"/>
  <c r="M108" i="3"/>
  <c r="M132" i="3"/>
  <c r="M202" i="3"/>
  <c r="M146" i="3"/>
  <c r="M230" i="3"/>
  <c r="N231" i="3"/>
  <c r="N44" i="3"/>
  <c r="N188" i="3"/>
  <c r="N111" i="3"/>
  <c r="N233" i="3"/>
  <c r="N129" i="3"/>
  <c r="N178" i="3"/>
  <c r="N212" i="3"/>
  <c r="N148" i="3"/>
  <c r="N30" i="3"/>
  <c r="N31" i="3"/>
  <c r="N203" i="3"/>
  <c r="N85" i="3"/>
  <c r="N222" i="3"/>
  <c r="N163" i="3"/>
  <c r="N33" i="3"/>
  <c r="N152" i="3"/>
  <c r="N22" i="3"/>
  <c r="N104" i="3"/>
  <c r="N57" i="3"/>
  <c r="N58" i="3"/>
  <c r="N113" i="3"/>
  <c r="N55" i="3"/>
  <c r="N241" i="3"/>
  <c r="N157" i="3"/>
  <c r="N185" i="3"/>
  <c r="N206" i="3"/>
  <c r="N187" i="3"/>
  <c r="N172" i="3"/>
  <c r="N59" i="3"/>
  <c r="N170" i="3"/>
  <c r="N228" i="3"/>
  <c r="N235" i="3"/>
  <c r="N70" i="3"/>
  <c r="N114" i="3"/>
  <c r="N116" i="3"/>
  <c r="N160" i="3"/>
  <c r="N76" i="3"/>
  <c r="N244" i="3"/>
  <c r="N24" i="3"/>
  <c r="N154" i="3"/>
  <c r="N96" i="3"/>
  <c r="N64" i="3"/>
  <c r="N136" i="3"/>
  <c r="N220" i="3"/>
  <c r="N63" i="3"/>
  <c r="N162" i="3"/>
  <c r="N115" i="3"/>
  <c r="N45" i="3"/>
  <c r="N88" i="3"/>
  <c r="N225" i="3"/>
  <c r="N127" i="3"/>
  <c r="N87" i="3"/>
  <c r="N164" i="3"/>
  <c r="N229" i="3"/>
  <c r="N201" i="3"/>
  <c r="N53" i="3"/>
  <c r="N108" i="3"/>
  <c r="N43" i="3"/>
  <c r="N161" i="3"/>
  <c r="N69" i="3"/>
  <c r="N130" i="3"/>
  <c r="N102" i="3"/>
  <c r="N35" i="3"/>
  <c r="N168" i="3"/>
  <c r="N86" i="3"/>
  <c r="N28" i="3"/>
  <c r="N40" i="3"/>
  <c r="N216" i="3"/>
  <c r="N214" i="3"/>
  <c r="N92" i="3"/>
  <c r="N75" i="3"/>
  <c r="N80" i="3"/>
  <c r="N153" i="3"/>
  <c r="N34" i="3"/>
  <c r="N100" i="3"/>
  <c r="N218" i="3"/>
  <c r="N242" i="3"/>
  <c r="N144" i="3"/>
  <c r="N194" i="3"/>
  <c r="N227" i="3"/>
  <c r="N95" i="3"/>
  <c r="N215" i="3"/>
  <c r="N181" i="3"/>
  <c r="N171" i="3"/>
  <c r="N200" i="3"/>
  <c r="N191" i="3"/>
  <c r="N42" i="3"/>
  <c r="N193" i="3"/>
  <c r="N107" i="3"/>
  <c r="N166" i="3"/>
  <c r="N72" i="3"/>
  <c r="N56" i="3"/>
  <c r="N175" i="3"/>
  <c r="N27" i="3"/>
  <c r="N49" i="3"/>
  <c r="N192" i="3"/>
  <c r="N106" i="3"/>
  <c r="N101" i="3"/>
  <c r="N38" i="3"/>
  <c r="N128" i="3"/>
  <c r="N234" i="3"/>
  <c r="N91" i="3"/>
  <c r="N239" i="3"/>
  <c r="N81" i="3"/>
  <c r="N125" i="3"/>
  <c r="N103" i="3"/>
  <c r="N217" i="3"/>
  <c r="N223" i="3"/>
  <c r="N73" i="3"/>
  <c r="N167" i="3"/>
  <c r="N46" i="3"/>
  <c r="N84" i="3"/>
  <c r="N37" i="3"/>
  <c r="N93" i="3"/>
  <c r="N183" i="3"/>
  <c r="N137" i="3"/>
  <c r="N149" i="3"/>
  <c r="N21" i="3"/>
  <c r="N89" i="3"/>
  <c r="N240" i="3"/>
  <c r="N196" i="3"/>
  <c r="N79" i="3"/>
  <c r="N147" i="3"/>
  <c r="N126" i="3"/>
  <c r="N118" i="3"/>
  <c r="N99" i="3"/>
  <c r="N169" i="3"/>
  <c r="N158" i="3"/>
  <c r="N109" i="3"/>
  <c r="N135" i="3"/>
  <c r="N208" i="3"/>
  <c r="N195" i="3"/>
  <c r="N52" i="3"/>
  <c r="N155" i="3"/>
  <c r="N32" i="3"/>
  <c r="N165" i="3"/>
  <c r="N120" i="3"/>
  <c r="N209" i="3"/>
  <c r="N142" i="3"/>
  <c r="N98" i="3"/>
  <c r="N186" i="3"/>
  <c r="N68" i="3"/>
  <c r="N219" i="3"/>
  <c r="N213" i="3"/>
  <c r="N199" i="3"/>
  <c r="N139" i="3"/>
  <c r="N236" i="3"/>
  <c r="N94" i="3"/>
  <c r="N184" i="3"/>
  <c r="N202" i="3"/>
  <c r="N78" i="3"/>
  <c r="N224" i="3"/>
  <c r="N143" i="3"/>
  <c r="N54" i="3"/>
  <c r="N197" i="3"/>
  <c r="N138" i="3"/>
  <c r="N133" i="3"/>
  <c r="N97" i="3"/>
  <c r="N123" i="3"/>
  <c r="N179" i="3"/>
  <c r="N204" i="3"/>
  <c r="N177" i="3"/>
  <c r="N36" i="3"/>
  <c r="N26" i="3"/>
  <c r="N243" i="3"/>
  <c r="N83" i="3"/>
  <c r="N198" i="3"/>
  <c r="N205" i="3"/>
  <c r="N119" i="3"/>
  <c r="N122" i="3"/>
  <c r="N132" i="3"/>
  <c r="N50" i="3"/>
  <c r="N180" i="3"/>
  <c r="N210" i="3"/>
  <c r="N23" i="3"/>
  <c r="N39" i="3"/>
  <c r="N156" i="3"/>
  <c r="N112" i="3"/>
  <c r="N131" i="3"/>
  <c r="N121" i="3"/>
  <c r="N221" i="3"/>
  <c r="N117" i="3"/>
  <c r="N82" i="3"/>
  <c r="N176" i="3"/>
  <c r="N226" i="3"/>
  <c r="N48" i="3"/>
  <c r="N77" i="3"/>
  <c r="N145" i="3"/>
  <c r="N140" i="3"/>
  <c r="N207" i="3"/>
  <c r="N74" i="3"/>
  <c r="N174" i="3"/>
  <c r="N173" i="3"/>
  <c r="N190" i="3"/>
  <c r="N124" i="3"/>
  <c r="N66" i="3"/>
  <c r="N67" i="3"/>
  <c r="N41" i="3"/>
  <c r="N29" i="3"/>
  <c r="N150" i="3"/>
  <c r="N141" i="3"/>
  <c r="N238" i="3"/>
  <c r="N110" i="3"/>
  <c r="N182" i="3"/>
  <c r="N230" i="3"/>
  <c r="N61" i="3"/>
  <c r="N60" i="3"/>
  <c r="N51" i="3"/>
  <c r="N71" i="3"/>
  <c r="N25" i="3"/>
  <c r="N90" i="3"/>
  <c r="N62" i="3"/>
  <c r="N47" i="3"/>
  <c r="N105" i="3"/>
  <c r="N134" i="3"/>
  <c r="N237" i="3"/>
  <c r="N146" i="3"/>
  <c r="N159" i="3"/>
  <c r="N65" i="3"/>
  <c r="N151" i="3"/>
  <c r="N189" i="3"/>
  <c r="N232" i="3"/>
  <c r="N211" i="3"/>
  <c r="N18" i="3"/>
  <c r="M18" i="3"/>
  <c r="O18" i="3"/>
  <c r="E5" i="3" l="1"/>
  <c r="E4" i="3"/>
  <c r="K127" i="3" l="1"/>
  <c r="P127" i="3" s="1"/>
  <c r="K44" i="3"/>
  <c r="L44" i="3" s="1"/>
  <c r="K218" i="3"/>
  <c r="P218" i="3" s="1"/>
  <c r="K132" i="3"/>
  <c r="P132" i="3" s="1"/>
  <c r="K125" i="3"/>
  <c r="P125" i="3" s="1"/>
  <c r="K136" i="3"/>
  <c r="L136" i="3" s="1"/>
  <c r="K223" i="3"/>
  <c r="L223" i="3" s="1"/>
  <c r="K154" i="3"/>
  <c r="L154" i="3" s="1"/>
  <c r="K36" i="3"/>
  <c r="L36" i="3" s="1"/>
  <c r="K156" i="3"/>
  <c r="P156" i="3" s="1"/>
  <c r="K158" i="3"/>
  <c r="L158" i="3" s="1"/>
  <c r="K56" i="3"/>
  <c r="P56" i="3" s="1"/>
  <c r="K228" i="3"/>
  <c r="L228" i="3" s="1"/>
  <c r="K179" i="3"/>
  <c r="L179" i="3" s="1"/>
  <c r="K110" i="3"/>
  <c r="L110" i="3" s="1"/>
  <c r="K151" i="3"/>
  <c r="P151" i="3" s="1"/>
  <c r="K237" i="3"/>
  <c r="L237" i="3" s="1"/>
  <c r="K148" i="3"/>
  <c r="P148" i="3" s="1"/>
  <c r="K30" i="3"/>
  <c r="P30" i="3" s="1"/>
  <c r="K85" i="3"/>
  <c r="P85" i="3" s="1"/>
  <c r="K146" i="3"/>
  <c r="L146" i="3" s="1"/>
  <c r="K140" i="3"/>
  <c r="P140" i="3" s="1"/>
  <c r="K211" i="3"/>
  <c r="P211" i="3" s="1"/>
  <c r="K244" i="3"/>
  <c r="L244" i="3" s="1"/>
  <c r="K167" i="3"/>
  <c r="L167" i="3" s="1"/>
  <c r="K166" i="3"/>
  <c r="L166" i="3" s="1"/>
  <c r="K62" i="3"/>
  <c r="P62" i="3" s="1"/>
  <c r="K27" i="3"/>
  <c r="P27" i="3" s="1"/>
  <c r="K139" i="3"/>
  <c r="L139" i="3" s="1"/>
  <c r="K70" i="3"/>
  <c r="L70" i="3" s="1"/>
  <c r="K64" i="3"/>
  <c r="P64" i="3" s="1"/>
  <c r="K133" i="3"/>
  <c r="P133" i="3" s="1"/>
  <c r="K95" i="3"/>
  <c r="L95" i="3" s="1"/>
  <c r="K45" i="3"/>
  <c r="L45" i="3" s="1"/>
  <c r="K131" i="3"/>
  <c r="L131" i="3" s="1"/>
  <c r="K135" i="3"/>
  <c r="P135" i="3" s="1"/>
  <c r="K217" i="3"/>
  <c r="L217" i="3" s="1"/>
  <c r="K142" i="3"/>
  <c r="L142" i="3" s="1"/>
  <c r="K58" i="3"/>
  <c r="P58" i="3" s="1"/>
  <c r="K91" i="3"/>
  <c r="P91" i="3" s="1"/>
  <c r="K89" i="3"/>
  <c r="L89" i="3" s="1"/>
  <c r="K215" i="3"/>
  <c r="L215" i="3" s="1"/>
  <c r="K220" i="3"/>
  <c r="P220" i="3" s="1"/>
  <c r="K60" i="3"/>
  <c r="P60" i="3" s="1"/>
  <c r="K229" i="3"/>
  <c r="L229" i="3" s="1"/>
  <c r="K107" i="3"/>
  <c r="L107" i="3" s="1"/>
  <c r="K96" i="3"/>
  <c r="P96" i="3" s="1"/>
  <c r="K43" i="3"/>
  <c r="P43" i="3" s="1"/>
  <c r="K100" i="3"/>
  <c r="P100" i="3" s="1"/>
  <c r="K230" i="3"/>
  <c r="L230" i="3" s="1"/>
  <c r="K129" i="3"/>
  <c r="L129" i="3" s="1"/>
  <c r="K59" i="3"/>
  <c r="P59" i="3" s="1"/>
  <c r="K219" i="3"/>
  <c r="L219" i="3" s="1"/>
  <c r="K55" i="3"/>
  <c r="L55" i="3" s="1"/>
  <c r="K81" i="3"/>
  <c r="L81" i="3" s="1"/>
  <c r="K222" i="3"/>
  <c r="P222" i="3" s="1"/>
  <c r="K98" i="3"/>
  <c r="L98" i="3" s="1"/>
  <c r="K33" i="3"/>
  <c r="P33" i="3" s="1"/>
  <c r="K147" i="3"/>
  <c r="L147" i="3" s="1"/>
  <c r="K233" i="3"/>
  <c r="L233" i="3" s="1"/>
  <c r="K57" i="3"/>
  <c r="L57" i="3" s="1"/>
  <c r="K134" i="3"/>
  <c r="L134" i="3" s="1"/>
  <c r="K216" i="3"/>
  <c r="P216" i="3" s="1"/>
  <c r="K23" i="3"/>
  <c r="L23" i="3" s="1"/>
  <c r="K117" i="3"/>
  <c r="P117" i="3" s="1"/>
  <c r="K86" i="3"/>
  <c r="P86" i="3" s="1"/>
  <c r="K67" i="3"/>
  <c r="L67" i="3" s="1"/>
  <c r="K74" i="3"/>
  <c r="L74" i="3" s="1"/>
  <c r="K73" i="3"/>
  <c r="P73" i="3" s="1"/>
  <c r="K195" i="3"/>
  <c r="L195" i="3" s="1"/>
  <c r="K192" i="3"/>
  <c r="P192" i="3" s="1"/>
  <c r="K104" i="3"/>
  <c r="P104" i="3" s="1"/>
  <c r="K26" i="3"/>
  <c r="L26" i="3" s="1"/>
  <c r="K159" i="3"/>
  <c r="P159" i="3" s="1"/>
  <c r="K21" i="3"/>
  <c r="P21" i="3" s="1"/>
  <c r="K161" i="3"/>
  <c r="L161" i="3" s="1"/>
  <c r="K32" i="3"/>
  <c r="L32" i="3" s="1"/>
  <c r="K190" i="3"/>
  <c r="P190" i="3" s="1"/>
  <c r="K188" i="3"/>
  <c r="L188" i="3" s="1"/>
  <c r="K40" i="3"/>
  <c r="L40" i="3" s="1"/>
  <c r="K34" i="3"/>
  <c r="P34" i="3" s="1"/>
  <c r="K103" i="3"/>
  <c r="L103" i="3" s="1"/>
  <c r="K92" i="3"/>
  <c r="P92" i="3" s="1"/>
  <c r="K241" i="3"/>
  <c r="P241" i="3" s="1"/>
  <c r="K232" i="3"/>
  <c r="P232" i="3" s="1"/>
  <c r="K243" i="3"/>
  <c r="P243" i="3" s="1"/>
  <c r="K143" i="3"/>
  <c r="L143" i="3" s="1"/>
  <c r="K51" i="3"/>
  <c r="P51" i="3" s="1"/>
  <c r="K208" i="3"/>
  <c r="P208" i="3" s="1"/>
  <c r="K115" i="3"/>
  <c r="P115" i="3" s="1"/>
  <c r="K79" i="3"/>
  <c r="P79" i="3" s="1"/>
  <c r="K173" i="3"/>
  <c r="P173" i="3" s="1"/>
  <c r="K207" i="3"/>
  <c r="P207" i="3" s="1"/>
  <c r="K224" i="3"/>
  <c r="P224" i="3" s="1"/>
  <c r="K112" i="3"/>
  <c r="L112" i="3" s="1"/>
  <c r="K137" i="3"/>
  <c r="P137" i="3" s="1"/>
  <c r="K78" i="3"/>
  <c r="L78" i="3" s="1"/>
  <c r="K178" i="3"/>
  <c r="P178" i="3" s="1"/>
  <c r="K82" i="3"/>
  <c r="L82" i="3" s="1"/>
  <c r="K202" i="3"/>
  <c r="P202" i="3" s="1"/>
  <c r="K180" i="3"/>
  <c r="L180" i="3" s="1"/>
  <c r="K42" i="3"/>
  <c r="P42" i="3" s="1"/>
  <c r="K93" i="3"/>
  <c r="L93" i="3" s="1"/>
  <c r="K182" i="3"/>
  <c r="L182" i="3" s="1"/>
  <c r="K234" i="3"/>
  <c r="P234" i="3" s="1"/>
  <c r="K169" i="3"/>
  <c r="L169" i="3" s="1"/>
  <c r="K41" i="3"/>
  <c r="L41" i="3" s="1"/>
  <c r="K214" i="3"/>
  <c r="L214" i="3" s="1"/>
  <c r="K185" i="3"/>
  <c r="P185" i="3" s="1"/>
  <c r="K184" i="3"/>
  <c r="L184" i="3" s="1"/>
  <c r="K138" i="3"/>
  <c r="L138" i="3" s="1"/>
  <c r="K121" i="3"/>
  <c r="L121" i="3" s="1"/>
  <c r="K75" i="3"/>
  <c r="P75" i="3" s="1"/>
  <c r="K65" i="3"/>
  <c r="P65" i="3" s="1"/>
  <c r="K221" i="3"/>
  <c r="P221" i="3" s="1"/>
  <c r="K198" i="3"/>
  <c r="P198" i="3" s="1"/>
  <c r="K25" i="3"/>
  <c r="L25" i="3" s="1"/>
  <c r="K47" i="3"/>
  <c r="P47" i="3" s="1"/>
  <c r="K116" i="3"/>
  <c r="P116" i="3" s="1"/>
  <c r="K149" i="3"/>
  <c r="L149" i="3" s="1"/>
  <c r="K181" i="3"/>
  <c r="L181" i="3" s="1"/>
  <c r="K94" i="3"/>
  <c r="P94" i="3" s="1"/>
  <c r="K242" i="3"/>
  <c r="L242" i="3" s="1"/>
  <c r="K145" i="3"/>
  <c r="L145" i="3" s="1"/>
  <c r="K35" i="3"/>
  <c r="L35" i="3" s="1"/>
  <c r="K183" i="3"/>
  <c r="L183" i="3" s="1"/>
  <c r="K39" i="3"/>
  <c r="L39" i="3" s="1"/>
  <c r="K48" i="3"/>
  <c r="L48" i="3" s="1"/>
  <c r="K227" i="3"/>
  <c r="P227" i="3" s="1"/>
  <c r="K189" i="3"/>
  <c r="P189" i="3" s="1"/>
  <c r="K196" i="3"/>
  <c r="P196" i="3" s="1"/>
  <c r="K199" i="3"/>
  <c r="L199" i="3" s="1"/>
  <c r="K172" i="3"/>
  <c r="L172" i="3" s="1"/>
  <c r="K203" i="3"/>
  <c r="L203" i="3" s="1"/>
  <c r="K97" i="3"/>
  <c r="P97" i="3" s="1"/>
  <c r="K130" i="3"/>
  <c r="P130" i="3" s="1"/>
  <c r="K157" i="3"/>
  <c r="L157" i="3" s="1"/>
  <c r="K90" i="3"/>
  <c r="P90" i="3" s="1"/>
  <c r="K204" i="3"/>
  <c r="P204" i="3" s="1"/>
  <c r="K226" i="3"/>
  <c r="L226" i="3" s="1"/>
  <c r="K50" i="3"/>
  <c r="P50" i="3" s="1"/>
  <c r="K114" i="3"/>
  <c r="P114" i="3" s="1"/>
  <c r="K213" i="3"/>
  <c r="L213" i="3" s="1"/>
  <c r="K205" i="3"/>
  <c r="P205" i="3" s="1"/>
  <c r="K49" i="3"/>
  <c r="P49" i="3" s="1"/>
  <c r="K225" i="3"/>
  <c r="L225" i="3" s="1"/>
  <c r="K141" i="3"/>
  <c r="L141" i="3" s="1"/>
  <c r="K235" i="3"/>
  <c r="P235" i="3" s="1"/>
  <c r="K212" i="3"/>
  <c r="L212" i="3" s="1"/>
  <c r="K124" i="3"/>
  <c r="L124" i="3" s="1"/>
  <c r="K201" i="3"/>
  <c r="P201" i="3" s="1"/>
  <c r="K108" i="3"/>
  <c r="P108" i="3" s="1"/>
  <c r="K83" i="3"/>
  <c r="L83" i="3" s="1"/>
  <c r="K87" i="3"/>
  <c r="L87" i="3" s="1"/>
  <c r="K29" i="3"/>
  <c r="P29" i="3" s="1"/>
  <c r="K206" i="3"/>
  <c r="P206" i="3" s="1"/>
  <c r="K46" i="3"/>
  <c r="L46" i="3" s="1"/>
  <c r="K76" i="3"/>
  <c r="L76" i="3" s="1"/>
  <c r="K102" i="3"/>
  <c r="L102" i="3" s="1"/>
  <c r="K193" i="3"/>
  <c r="P193" i="3" s="1"/>
  <c r="K63" i="3"/>
  <c r="P63" i="3" s="1"/>
  <c r="K194" i="3"/>
  <c r="L194" i="3" s="1"/>
  <c r="K113" i="3"/>
  <c r="L113" i="3" s="1"/>
  <c r="K191" i="3"/>
  <c r="L191" i="3" s="1"/>
  <c r="K174" i="3"/>
  <c r="L174" i="3" s="1"/>
  <c r="K209" i="3"/>
  <c r="P209" i="3" s="1"/>
  <c r="K160" i="3"/>
  <c r="P160" i="3" s="1"/>
  <c r="K153" i="3"/>
  <c r="L153" i="3" s="1"/>
  <c r="K186" i="3"/>
  <c r="P186" i="3" s="1"/>
  <c r="K72" i="3"/>
  <c r="P72" i="3" s="1"/>
  <c r="K155" i="3"/>
  <c r="L155" i="3" s="1"/>
  <c r="K118" i="3"/>
  <c r="L118" i="3" s="1"/>
  <c r="K120" i="3"/>
  <c r="L120" i="3" s="1"/>
  <c r="K238" i="3"/>
  <c r="L238" i="3" s="1"/>
  <c r="K53" i="3"/>
  <c r="P53" i="3" s="1"/>
  <c r="K162" i="3"/>
  <c r="P162" i="3" s="1"/>
  <c r="K176" i="3"/>
  <c r="P176" i="3" s="1"/>
  <c r="K175" i="3"/>
  <c r="L175" i="3" s="1"/>
  <c r="K200" i="3"/>
  <c r="P200" i="3" s="1"/>
  <c r="K231" i="3"/>
  <c r="P231" i="3" s="1"/>
  <c r="K84" i="3"/>
  <c r="P84" i="3" s="1"/>
  <c r="K240" i="3"/>
  <c r="L240" i="3" s="1"/>
  <c r="K152" i="3"/>
  <c r="L152" i="3" s="1"/>
  <c r="K38" i="3"/>
  <c r="L38" i="3" s="1"/>
  <c r="K171" i="3"/>
  <c r="L171" i="3" s="1"/>
  <c r="K197" i="3"/>
  <c r="L197" i="3" s="1"/>
  <c r="K109" i="3"/>
  <c r="L109" i="3" s="1"/>
  <c r="K164" i="3"/>
  <c r="L164" i="3" s="1"/>
  <c r="K177" i="3"/>
  <c r="L177" i="3" s="1"/>
  <c r="K119" i="3"/>
  <c r="L119" i="3" s="1"/>
  <c r="K106" i="3"/>
  <c r="L106" i="3" s="1"/>
  <c r="K69" i="3"/>
  <c r="L69" i="3" s="1"/>
  <c r="K122" i="3"/>
  <c r="L122" i="3" s="1"/>
  <c r="K144" i="3"/>
  <c r="P144" i="3" s="1"/>
  <c r="K165" i="3"/>
  <c r="L165" i="3" s="1"/>
  <c r="K68" i="3"/>
  <c r="P68" i="3" s="1"/>
  <c r="K128" i="3"/>
  <c r="L128" i="3" s="1"/>
  <c r="K28" i="3"/>
  <c r="L28" i="3" s="1"/>
  <c r="K54" i="3"/>
  <c r="P54" i="3" s="1"/>
  <c r="K150" i="3"/>
  <c r="L150" i="3" s="1"/>
  <c r="K66" i="3"/>
  <c r="L66" i="3" s="1"/>
  <c r="K236" i="3"/>
  <c r="L236" i="3" s="1"/>
  <c r="K105" i="3"/>
  <c r="P105" i="3" s="1"/>
  <c r="K123" i="3"/>
  <c r="L123" i="3" s="1"/>
  <c r="K88" i="3"/>
  <c r="P88" i="3" s="1"/>
  <c r="K210" i="3"/>
  <c r="P210" i="3" s="1"/>
  <c r="K22" i="3"/>
  <c r="L22" i="3" s="1"/>
  <c r="K170" i="3"/>
  <c r="L170" i="3" s="1"/>
  <c r="K126" i="3"/>
  <c r="L126" i="3" s="1"/>
  <c r="K37" i="3"/>
  <c r="P37" i="3" s="1"/>
  <c r="K77" i="3"/>
  <c r="L77" i="3" s="1"/>
  <c r="K168" i="3"/>
  <c r="P168" i="3" s="1"/>
  <c r="K187" i="3"/>
  <c r="P187" i="3" s="1"/>
  <c r="K111" i="3"/>
  <c r="P111" i="3" s="1"/>
  <c r="K52" i="3"/>
  <c r="L52" i="3" s="1"/>
  <c r="K163" i="3"/>
  <c r="P163" i="3" s="1"/>
  <c r="K239" i="3"/>
  <c r="L239" i="3" s="1"/>
  <c r="K24" i="3"/>
  <c r="L24" i="3" s="1"/>
  <c r="K71" i="3"/>
  <c r="P71" i="3" s="1"/>
  <c r="K31" i="3"/>
  <c r="L31" i="3" s="1"/>
  <c r="K80" i="3"/>
  <c r="P80" i="3" s="1"/>
  <c r="K99" i="3"/>
  <c r="L99" i="3" s="1"/>
  <c r="K101" i="3"/>
  <c r="L101" i="3" s="1"/>
  <c r="K61" i="3"/>
  <c r="L61" i="3" s="1"/>
  <c r="L218" i="3"/>
  <c r="P146" i="3"/>
  <c r="L92" i="3"/>
  <c r="P36" i="3"/>
  <c r="L132" i="3"/>
  <c r="L27" i="3"/>
  <c r="P129" i="3"/>
  <c r="L30" i="3"/>
  <c r="P131" i="3"/>
  <c r="P228" i="3" l="1"/>
  <c r="P139" i="3"/>
  <c r="P217" i="3"/>
  <c r="P172" i="3"/>
  <c r="L207" i="3"/>
  <c r="L79" i="3"/>
  <c r="P229" i="3"/>
  <c r="P46" i="3"/>
  <c r="L88" i="3"/>
  <c r="P223" i="3"/>
  <c r="P120" i="3"/>
  <c r="L127" i="3"/>
  <c r="L156" i="3"/>
  <c r="P112" i="3"/>
  <c r="L232" i="3"/>
  <c r="P57" i="3"/>
  <c r="L73" i="3"/>
  <c r="L50" i="3"/>
  <c r="P136" i="3"/>
  <c r="L125" i="3"/>
  <c r="L216" i="3"/>
  <c r="P78" i="3"/>
  <c r="P25" i="3"/>
  <c r="P237" i="3"/>
  <c r="P32" i="3"/>
  <c r="P35" i="3"/>
  <c r="P180" i="3"/>
  <c r="L148" i="3"/>
  <c r="P219" i="3"/>
  <c r="P165" i="3"/>
  <c r="L94" i="3"/>
  <c r="L176" i="3"/>
  <c r="L117" i="3"/>
  <c r="P123" i="3"/>
  <c r="P45" i="3"/>
  <c r="L51" i="3"/>
  <c r="P177" i="3"/>
  <c r="L198" i="3"/>
  <c r="P212" i="3"/>
  <c r="L221" i="3"/>
  <c r="L105" i="3"/>
  <c r="L90" i="3"/>
  <c r="L192" i="3"/>
  <c r="L200" i="3"/>
  <c r="L204" i="3"/>
  <c r="P141" i="3"/>
  <c r="L47" i="3"/>
  <c r="L185" i="3"/>
  <c r="P67" i="3"/>
  <c r="P24" i="3"/>
  <c r="P44" i="3"/>
  <c r="P158" i="3"/>
  <c r="L196" i="3"/>
  <c r="L115" i="3"/>
  <c r="L187" i="3"/>
  <c r="L65" i="3"/>
  <c r="L86" i="3"/>
  <c r="L33" i="3"/>
  <c r="P154" i="3"/>
  <c r="P103" i="3"/>
  <c r="L80" i="3"/>
  <c r="P166" i="3"/>
  <c r="P61" i="3"/>
  <c r="L85" i="3"/>
  <c r="L241" i="3"/>
  <c r="L71" i="3"/>
  <c r="L243" i="3"/>
  <c r="P169" i="3"/>
  <c r="L91" i="3"/>
  <c r="P155" i="3"/>
  <c r="P77" i="3"/>
  <c r="P109" i="3"/>
  <c r="L43" i="3"/>
  <c r="L62" i="3"/>
  <c r="P147" i="3"/>
  <c r="P93" i="3"/>
  <c r="P244" i="3"/>
  <c r="L130" i="3"/>
  <c r="P149" i="3"/>
  <c r="L211" i="3"/>
  <c r="P121" i="3"/>
  <c r="L193" i="3"/>
  <c r="P69" i="3"/>
  <c r="P38" i="3"/>
  <c r="P81" i="3"/>
  <c r="L137" i="3"/>
  <c r="P150" i="3"/>
  <c r="L116" i="3"/>
  <c r="P40" i="3"/>
  <c r="P153" i="3"/>
  <c r="L205" i="3"/>
  <c r="L163" i="3"/>
  <c r="L151" i="3"/>
  <c r="P143" i="3"/>
  <c r="P110" i="3"/>
  <c r="P23" i="3"/>
  <c r="L133" i="3"/>
  <c r="L201" i="3"/>
  <c r="P39" i="3"/>
  <c r="P102" i="3"/>
  <c r="L222" i="3"/>
  <c r="L108" i="3"/>
  <c r="P106" i="3"/>
  <c r="L53" i="3"/>
  <c r="P48" i="3"/>
  <c r="L58" i="3"/>
  <c r="L104" i="3"/>
  <c r="P182" i="3"/>
  <c r="L96" i="3"/>
  <c r="P170" i="3"/>
  <c r="L56" i="3"/>
  <c r="P122" i="3"/>
  <c r="P236" i="3"/>
  <c r="P226" i="3"/>
  <c r="P152" i="3"/>
  <c r="P215" i="3"/>
  <c r="L159" i="3"/>
  <c r="L173" i="3"/>
  <c r="P194" i="3"/>
  <c r="P230" i="3"/>
  <c r="L202" i="3"/>
  <c r="P191" i="3"/>
  <c r="L235" i="3"/>
  <c r="L75" i="3"/>
  <c r="P161" i="3"/>
  <c r="P87" i="3"/>
  <c r="L189" i="3"/>
  <c r="L178" i="3"/>
  <c r="P157" i="3"/>
  <c r="P225" i="3"/>
  <c r="P164" i="3"/>
  <c r="P197" i="3"/>
  <c r="L49" i="3"/>
  <c r="L37" i="3"/>
  <c r="L54" i="3"/>
  <c r="L144" i="3"/>
  <c r="L59" i="3"/>
  <c r="L135" i="3"/>
  <c r="P31" i="3"/>
  <c r="L60" i="3"/>
  <c r="L100" i="3"/>
  <c r="L34" i="3"/>
  <c r="P167" i="3"/>
  <c r="P83" i="3"/>
  <c r="P70" i="3"/>
  <c r="L208" i="3"/>
  <c r="P171" i="3"/>
  <c r="P239" i="3"/>
  <c r="P142" i="3"/>
  <c r="L234" i="3"/>
  <c r="L224" i="3"/>
  <c r="P126" i="3"/>
  <c r="P66" i="3"/>
  <c r="P98" i="3"/>
  <c r="P195" i="3"/>
  <c r="L162" i="3"/>
  <c r="P89" i="3"/>
  <c r="P181" i="3"/>
  <c r="P95" i="3"/>
  <c r="L190" i="3"/>
  <c r="L140" i="3"/>
  <c r="P184" i="3"/>
  <c r="L63" i="3"/>
  <c r="P55" i="3"/>
  <c r="L227" i="3"/>
  <c r="L209" i="3"/>
  <c r="P26" i="3"/>
  <c r="P240" i="3"/>
  <c r="P179" i="3"/>
  <c r="L186" i="3"/>
  <c r="P107" i="3"/>
  <c r="L111" i="3"/>
  <c r="L210" i="3"/>
  <c r="L206" i="3"/>
  <c r="P101" i="3"/>
  <c r="L168" i="3"/>
  <c r="P28" i="3"/>
  <c r="L97" i="3"/>
  <c r="P199" i="3"/>
  <c r="P183" i="3"/>
  <c r="P242" i="3"/>
  <c r="P76" i="3"/>
  <c r="L29" i="3"/>
  <c r="P213" i="3"/>
  <c r="L231" i="3"/>
  <c r="L160" i="3"/>
  <c r="P203" i="3"/>
  <c r="L220" i="3"/>
  <c r="P134" i="3"/>
  <c r="P188" i="3"/>
  <c r="P113" i="3"/>
  <c r="P233" i="3"/>
  <c r="P138" i="3"/>
  <c r="P214" i="3"/>
  <c r="L42" i="3"/>
  <c r="P82" i="3"/>
  <c r="P74" i="3"/>
  <c r="P145" i="3"/>
  <c r="P41" i="3"/>
  <c r="L114" i="3"/>
  <c r="L64" i="3"/>
  <c r="L21" i="3"/>
  <c r="P99" i="3"/>
  <c r="P22" i="3"/>
  <c r="L68" i="3"/>
  <c r="P124" i="3"/>
  <c r="P52" i="3"/>
  <c r="P118" i="3"/>
  <c r="P175" i="3"/>
  <c r="P174" i="3"/>
  <c r="P128" i="3"/>
  <c r="L72" i="3"/>
  <c r="P119" i="3"/>
  <c r="L84" i="3"/>
  <c r="P238" i="3"/>
  <c r="L18" i="3"/>
  <c r="E7" i="3" l="1"/>
  <c r="F6" i="3" s="1"/>
  <c r="H6" i="3" s="1"/>
  <c r="F9" i="3" s="1"/>
  <c r="F8" i="3"/>
  <c r="F4" i="3" l="1"/>
  <c r="H4" i="3" s="1"/>
  <c r="F5" i="3"/>
  <c r="H5" i="3" s="1"/>
  <c r="G9" i="3"/>
</calcChain>
</file>

<file path=xl/sharedStrings.xml><?xml version="1.0" encoding="utf-8"?>
<sst xmlns="http://schemas.openxmlformats.org/spreadsheetml/2006/main" count="3722" uniqueCount="1360">
  <si>
    <t>JAVSO 43, 77</t>
  </si>
  <si>
    <t>JAVSO..45..215</t>
  </si>
  <si>
    <t>0.Ð04</t>
  </si>
  <si>
    <t>-0.Ð04</t>
  </si>
  <si>
    <t>7l11</t>
  </si>
  <si>
    <t>7l22</t>
  </si>
  <si>
    <t>Atwood</t>
  </si>
  <si>
    <t>Baldwin</t>
  </si>
  <si>
    <t>C.</t>
  </si>
  <si>
    <t>Cook</t>
  </si>
  <si>
    <t>D.</t>
  </si>
  <si>
    <t>Ð.007</t>
  </si>
  <si>
    <t>Epoch =</t>
  </si>
  <si>
    <t>error</t>
  </si>
  <si>
    <t>G.</t>
  </si>
  <si>
    <t>GCVS 4</t>
  </si>
  <si>
    <t>Hesseltine</t>
  </si>
  <si>
    <t>Hill</t>
  </si>
  <si>
    <t>Hlll</t>
  </si>
  <si>
    <t>IBVS 1840</t>
  </si>
  <si>
    <t>IBVS 1938</t>
  </si>
  <si>
    <t>IBVS 2165</t>
  </si>
  <si>
    <t>l0</t>
  </si>
  <si>
    <t>l2</t>
  </si>
  <si>
    <t>ll</t>
  </si>
  <si>
    <t>M.</t>
  </si>
  <si>
    <t>Mallama</t>
  </si>
  <si>
    <t>n</t>
  </si>
  <si>
    <t>n'</t>
  </si>
  <si>
    <t>New Period =</t>
  </si>
  <si>
    <t>O-C</t>
  </si>
  <si>
    <t>OMT #2</t>
  </si>
  <si>
    <t>P.</t>
  </si>
  <si>
    <t>Period =</t>
  </si>
  <si>
    <t>R.</t>
  </si>
  <si>
    <t>S.</t>
  </si>
  <si>
    <t>Samolrk</t>
  </si>
  <si>
    <t>Samolyk</t>
  </si>
  <si>
    <t>Smith</t>
  </si>
  <si>
    <t>Source</t>
  </si>
  <si>
    <t>ToM</t>
  </si>
  <si>
    <t>Typ</t>
  </si>
  <si>
    <t>Wedemayer</t>
  </si>
  <si>
    <t>Williams</t>
  </si>
  <si>
    <t>Y1</t>
  </si>
  <si>
    <t>Y2</t>
  </si>
  <si>
    <t>Y3</t>
  </si>
  <si>
    <t>Y4</t>
  </si>
  <si>
    <t>Y5</t>
  </si>
  <si>
    <t>Y6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</si>
  <si>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</si>
  <si>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</si>
  <si>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</si>
  <si>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</si>
  <si>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</si>
  <si>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</si>
  <si>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</si>
  <si>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</si>
  <si>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</si>
  <si>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EA/sd</t>
  </si>
  <si>
    <t>Q. fit</t>
  </si>
  <si>
    <t>Stephan</t>
  </si>
  <si>
    <t>Hays</t>
  </si>
  <si>
    <t>OMT #6</t>
  </si>
  <si>
    <t>Linear</t>
  </si>
  <si>
    <t>Quadratic</t>
  </si>
  <si>
    <t>v</t>
  </si>
  <si>
    <t>AA 27,151</t>
  </si>
  <si>
    <t>K</t>
  </si>
  <si>
    <t>JAAVSO 3 N 2</t>
  </si>
  <si>
    <t>JAAVSO 5,29</t>
  </si>
  <si>
    <t>BBSAG 1</t>
  </si>
  <si>
    <t>Locher K</t>
  </si>
  <si>
    <t>BBSAG Bull.1</t>
  </si>
  <si>
    <t>B</t>
  </si>
  <si>
    <t>AN 294,226</t>
  </si>
  <si>
    <t>BBSAG Bull.7</t>
  </si>
  <si>
    <t>BBSAG Bull.13</t>
  </si>
  <si>
    <t>Peter H</t>
  </si>
  <si>
    <t>BBSAG Bull.21</t>
  </si>
  <si>
    <t>Diethelm R</t>
  </si>
  <si>
    <t>BBSAG Bull.24</t>
  </si>
  <si>
    <t>BBSAG Bull.25</t>
  </si>
  <si>
    <t>BBSAG Bull.26</t>
  </si>
  <si>
    <t>BBSAG 26</t>
  </si>
  <si>
    <t>BBSAG Bull.30</t>
  </si>
  <si>
    <t>BBSAG Bull.31</t>
  </si>
  <si>
    <t>BBSAG Bull.32</t>
  </si>
  <si>
    <t>BBSAG Bull.33</t>
  </si>
  <si>
    <t>BBSAG Bull.35</t>
  </si>
  <si>
    <t>BBSAG Bull.36</t>
  </si>
  <si>
    <t>BBSAG 36</t>
  </si>
  <si>
    <t>BBSAG Bull.39</t>
  </si>
  <si>
    <t>BBSAG Bull.40</t>
  </si>
  <si>
    <t>BBSAG Bull.42</t>
  </si>
  <si>
    <t>BBSAG Bull.43</t>
  </si>
  <si>
    <t>BBSAG Bull.45</t>
  </si>
  <si>
    <t>BBSAG Bull.46</t>
  </si>
  <si>
    <t>BBSAG 46</t>
  </si>
  <si>
    <t>BBSAG Bull.52</t>
  </si>
  <si>
    <t>Mallama A</t>
  </si>
  <si>
    <t>BBSAG Bull.53</t>
  </si>
  <si>
    <t>BRNO 26</t>
  </si>
  <si>
    <t>BRNO 23</t>
  </si>
  <si>
    <t>BBSAG Bull.57</t>
  </si>
  <si>
    <t>BBSAG Bull.59</t>
  </si>
  <si>
    <t>Mavrofridis G</t>
  </si>
  <si>
    <t>BBSAG Bull.64</t>
  </si>
  <si>
    <t>BBSAG Bull.65</t>
  </si>
  <si>
    <t>BBSAG Bull.75</t>
  </si>
  <si>
    <t>BBSAG Bull.76</t>
  </si>
  <si>
    <t>BBSAG Bull.79</t>
  </si>
  <si>
    <t>BBSAG Bull.82</t>
  </si>
  <si>
    <t>BBSAG Bull.83</t>
  </si>
  <si>
    <t>BRNO 30</t>
  </si>
  <si>
    <t>BBSAG Bull.90</t>
  </si>
  <si>
    <t>BBSAG Bull.91</t>
  </si>
  <si>
    <t>BBSAG Bull.94</t>
  </si>
  <si>
    <t>Kohl M</t>
  </si>
  <si>
    <t>BBSAG Bull.96</t>
  </si>
  <si>
    <t>BRNO 31</t>
  </si>
  <si>
    <t>BBSAG Bull.97</t>
  </si>
  <si>
    <t>BBSAG Bull.99</t>
  </si>
  <si>
    <t>BBSAG Bull.100</t>
  </si>
  <si>
    <t>BBSAG Bull.103</t>
  </si>
  <si>
    <t>BBSAG Bull.107</t>
  </si>
  <si>
    <t>Landert M</t>
  </si>
  <si>
    <t>BBSAG Bull.108</t>
  </si>
  <si>
    <t>Koller S</t>
  </si>
  <si>
    <t>BBSAG Bull.111</t>
  </si>
  <si>
    <t>BBSAG Bull.113</t>
  </si>
  <si>
    <t>BBSAG Bull.114</t>
  </si>
  <si>
    <t>BBSAG Bull.115</t>
  </si>
  <si>
    <t>BBSAG Bull.116</t>
  </si>
  <si>
    <t>BBSAG Bull.117</t>
  </si>
  <si>
    <t>K.Locher</t>
  </si>
  <si>
    <t>BBSAG 119</t>
  </si>
  <si>
    <t>Lin. Fit</t>
  </si>
  <si>
    <t>IBVS 5484</t>
  </si>
  <si>
    <t>IBVS 5583</t>
  </si>
  <si>
    <t>I</t>
  </si>
  <si>
    <t>IBVS 5543</t>
  </si>
  <si>
    <t>RW Mon / GSC 00733-01096</t>
  </si>
  <si>
    <t>IBVS 5657</t>
  </si>
  <si>
    <t># of data points:</t>
  </si>
  <si>
    <t>IBVS 5438</t>
  </si>
  <si>
    <t>Start of linear fit (row #)</t>
  </si>
  <si>
    <t>IBVS 5874</t>
  </si>
  <si>
    <t>II</t>
  </si>
  <si>
    <t>IBVS 5893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</si>
  <si>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</si>
  <si>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</si>
  <si>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</si>
  <si>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</si>
  <si>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</si>
  <si>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</si>
  <si>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</si>
  <si>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</si>
  <si>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</si>
  <si>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</si>
  <si>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</si>
  <si>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</si>
  <si>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</si>
  <si>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</si>
  <si>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</si>
  <si>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</si>
  <si>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</si>
  <si>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</si>
  <si>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</si>
  <si>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</si>
  <si>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</si>
  <si>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</si>
  <si>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</si>
  <si>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</si>
  <si>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</si>
  <si>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</si>
  <si>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</si>
  <si>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</si>
  <si>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</si>
  <si>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</si>
  <si>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</si>
  <si>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</si>
  <si>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</si>
  <si>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</si>
  <si>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</si>
  <si>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</si>
  <si>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</si>
  <si>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</si>
  <si>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</si>
  <si>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</si>
  <si>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</si>
  <si>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</si>
  <si>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</si>
  <si>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</si>
  <si>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</si>
  <si>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</si>
  <si>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</si>
  <si>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</si>
  <si>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</si>
  <si>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</si>
  <si>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</si>
  <si>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</si>
  <si>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</si>
  <si>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</si>
  <si>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</si>
  <si>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</si>
  <si>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</si>
  <si>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</si>
  <si>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</si>
  <si>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</si>
  <si>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</si>
  <si>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</si>
  <si>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</si>
  <si>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</si>
  <si>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</si>
  <si>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</si>
  <si>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</si>
  <si>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</si>
  <si>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</si>
  <si>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</si>
  <si>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</si>
  <si>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</si>
  <si>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</si>
  <si>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</si>
  <si>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</si>
  <si>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</si>
  <si>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BAD</t>
  </si>
  <si>
    <t>IBVS 5924</t>
  </si>
  <si>
    <t>PE</t>
  </si>
  <si>
    <t>IBVS 5918</t>
  </si>
  <si>
    <t>IBVS 6010</t>
  </si>
  <si>
    <t>IBVS 6011</t>
  </si>
  <si>
    <t>OEJV 0003</t>
  </si>
  <si>
    <t>JAVSO..36..171</t>
  </si>
  <si>
    <t>JAVSO..40....1</t>
  </si>
  <si>
    <t>JAVSO..36..186</t>
  </si>
  <si>
    <t>JAVSO..37...44</t>
  </si>
  <si>
    <t>JAVSO..38..183</t>
  </si>
  <si>
    <t>OEJV 0160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</si>
  <si>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</si>
  <si>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</si>
  <si>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</si>
  <si>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</si>
  <si>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</si>
  <si>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</si>
  <si>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</si>
  <si>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JAVSO..40..975</t>
  </si>
  <si>
    <t>JAVSO..41..328</t>
  </si>
  <si>
    <t>IBVS 6118</t>
  </si>
  <si>
    <t>JAVSO..42..426</t>
  </si>
  <si>
    <t>Minima from the Lichtenknecker Database of the BAV</t>
  </si>
  <si>
    <t>CCD</t>
  </si>
  <si>
    <t>http://www.bav-astro.de/LkDB/index.php?lang=en&amp;sprache_dial=en</t>
  </si>
  <si>
    <t>pg</t>
  </si>
  <si>
    <t>vis</t>
  </si>
  <si>
    <t> -0.003 </t>
  </si>
  <si>
    <t>F </t>
  </si>
  <si>
    <t>2414743.278 </t>
  </si>
  <si>
    <t> 29.03.1899 18:40 </t>
  </si>
  <si>
    <t> -0.125 </t>
  </si>
  <si>
    <t>P </t>
  </si>
  <si>
    <t> Ceraski </t>
  </si>
  <si>
    <t> AN 174.143 </t>
  </si>
  <si>
    <t>2416550.243 </t>
  </si>
  <si>
    <t> 10.03.1904 17:49 </t>
  </si>
  <si>
    <t> -0.137 </t>
  </si>
  <si>
    <t>2417261.315 </t>
  </si>
  <si>
    <t> 19.02.1906 19:33 </t>
  </si>
  <si>
    <t> -0.038 </t>
  </si>
  <si>
    <t>2417680.653 </t>
  </si>
  <si>
    <t> 15.04.1907 03:40 </t>
  </si>
  <si>
    <t> -0.041 </t>
  </si>
  <si>
    <t>V </t>
  </si>
  <si>
    <t> N.Ichinohe </t>
  </si>
  <si>
    <t> AN 174.349 </t>
  </si>
  <si>
    <t>2417682.55 </t>
  </si>
  <si>
    <t> 17.04.1907 01:12 </t>
  </si>
  <si>
    <t> -0.05 </t>
  </si>
  <si>
    <t>2417943.687 </t>
  </si>
  <si>
    <t> 03.01.1908 04:29 </t>
  </si>
  <si>
    <t> -0.048 </t>
  </si>
  <si>
    <t> E.S.Haynes </t>
  </si>
  <si>
    <t> LAWS 1.235 </t>
  </si>
  <si>
    <t>2417945.593 </t>
  </si>
  <si>
    <t> 05.01.1908 02:13 </t>
  </si>
  <si>
    <t>2417964.654 </t>
  </si>
  <si>
    <t> 24.01.1908 03:41 </t>
  </si>
  <si>
    <t>2418025.648 </t>
  </si>
  <si>
    <t> 25.03.1908 03:33 </t>
  </si>
  <si>
    <t> -0.049 </t>
  </si>
  <si>
    <t>2418044.709 </t>
  </si>
  <si>
    <t> 13.04.1908 05:00 </t>
  </si>
  <si>
    <t>2418342.074 </t>
  </si>
  <si>
    <t> 04.02.1909 13:46 </t>
  </si>
  <si>
    <t> -0.035 </t>
  </si>
  <si>
    <t>VSB 47 </t>
  </si>
  <si>
    <t>2418343.978 </t>
  </si>
  <si>
    <t> 06.02.1909 11:28 </t>
  </si>
  <si>
    <t> -0.037 </t>
  </si>
  <si>
    <t>2419072.11 </t>
  </si>
  <si>
    <t> 04.02.1911 14:38 </t>
  </si>
  <si>
    <t> -0.03 </t>
  </si>
  <si>
    <t>2419074.016 </t>
  </si>
  <si>
    <t> 06.02.1911 12:23 </t>
  </si>
  <si>
    <t> -0.033 </t>
  </si>
  <si>
    <t>2419451.4191 </t>
  </si>
  <si>
    <t> 18.02.1912 22:03 </t>
  </si>
  <si>
    <t> -0.0364 </t>
  </si>
  <si>
    <t> J.van der Bilt </t>
  </si>
  <si>
    <t> JO 13.68 </t>
  </si>
  <si>
    <t>2421256.494 </t>
  </si>
  <si>
    <t> 27.01.1917 23:51 </t>
  </si>
  <si>
    <t> A.A.Nijland </t>
  </si>
  <si>
    <t> AN 234.126 </t>
  </si>
  <si>
    <t>2421496.660 </t>
  </si>
  <si>
    <t> 25.09.1917 03:50 </t>
  </si>
  <si>
    <t> -0.034 </t>
  </si>
  <si>
    <t>2421540.502 </t>
  </si>
  <si>
    <t> 08.11.1917 00:02 </t>
  </si>
  <si>
    <t>2421580.534 </t>
  </si>
  <si>
    <t> 18.12.1917 00:48 </t>
  </si>
  <si>
    <t> -0.029 </t>
  </si>
  <si>
    <t>2421582.442 </t>
  </si>
  <si>
    <t> 19.12.1917 22:36 </t>
  </si>
  <si>
    <t> -0.027 </t>
  </si>
  <si>
    <t>2421643.425 </t>
  </si>
  <si>
    <t> 18.02.1918 22:12 </t>
  </si>
  <si>
    <t> -0.039 </t>
  </si>
  <si>
    <t>2421967.468 </t>
  </si>
  <si>
    <t> 08.01.1919 23:13 </t>
  </si>
  <si>
    <t> -0.032 </t>
  </si>
  <si>
    <t>2422335.348 </t>
  </si>
  <si>
    <t> 11.01.1920 20:21 </t>
  </si>
  <si>
    <t> -0.028 </t>
  </si>
  <si>
    <t>2422377.277 </t>
  </si>
  <si>
    <t> 22.02.1920 18:38 </t>
  </si>
  <si>
    <t>2423019.629 </t>
  </si>
  <si>
    <t> 26.11.1921 03:05 </t>
  </si>
  <si>
    <t>2423143.515 </t>
  </si>
  <si>
    <t> 30.03.1922 00:21 </t>
  </si>
  <si>
    <t> -0.045 </t>
  </si>
  <si>
    <t>2423147.345 </t>
  </si>
  <si>
    <t> 02.04.1922 20:16 </t>
  </si>
  <si>
    <t>2423349.382 </t>
  </si>
  <si>
    <t> 21.10.1922 21:10 </t>
  </si>
  <si>
    <t> -0.036 </t>
  </si>
  <si>
    <t>2423385.602 </t>
  </si>
  <si>
    <t> 27.11.1922 02:26 </t>
  </si>
  <si>
    <t>2423410.372 </t>
  </si>
  <si>
    <t> 21.12.1922 20:55 </t>
  </si>
  <si>
    <t>2423429.447 </t>
  </si>
  <si>
    <t> 09.01.1923 22:43 </t>
  </si>
  <si>
    <t>2423732.511 </t>
  </si>
  <si>
    <t> 09.11.1923 00:15 </t>
  </si>
  <si>
    <t>2423791.599 </t>
  </si>
  <si>
    <t> 07.01.1924 02:22 </t>
  </si>
  <si>
    <t>2423812.568 </t>
  </si>
  <si>
    <t> 28.01.1924 01:37 </t>
  </si>
  <si>
    <t> -0.031 </t>
  </si>
  <si>
    <t>2423833.539 </t>
  </si>
  <si>
    <t> 18.02.1924 00:56 </t>
  </si>
  <si>
    <t>2423839.251 </t>
  </si>
  <si>
    <t> 23.02.1924 18:01 </t>
  </si>
  <si>
    <t>2423854.501 </t>
  </si>
  <si>
    <t> 10.03.1924 00:01 </t>
  </si>
  <si>
    <t>2424115.6456 </t>
  </si>
  <si>
    <t> 26.11.1924 03:29 </t>
  </si>
  <si>
    <t> -0.0222 </t>
  </si>
  <si>
    <t> K.Kordylewski </t>
  </si>
  <si>
    <t> AAC 4.146 </t>
  </si>
  <si>
    <t>2424117.5383 </t>
  </si>
  <si>
    <t> 28.11.1924 00:55 </t>
  </si>
  <si>
    <t> -0.0356 </t>
  </si>
  <si>
    <t>2424136.6064 </t>
  </si>
  <si>
    <t> 17.12.1924 02:33 </t>
  </si>
  <si>
    <t> -0.0284 </t>
  </si>
  <si>
    <t>2424201.409 </t>
  </si>
  <si>
    <t> 19.02.1925 21:48 </t>
  </si>
  <si>
    <t> J.Gadomski </t>
  </si>
  <si>
    <t> AAC 1.11 </t>
  </si>
  <si>
    <t>2424222.379 </t>
  </si>
  <si>
    <t> 12.03.1925 21:05 </t>
  </si>
  <si>
    <t> -0.030 </t>
  </si>
  <si>
    <t>2425516.647 </t>
  </si>
  <si>
    <t> 27.09.1928 03:31 </t>
  </si>
  <si>
    <t> 0.000 </t>
  </si>
  <si>
    <t> P.Ahnert </t>
  </si>
  <si>
    <t> MVS 37 </t>
  </si>
  <si>
    <t>2425619.5578 </t>
  </si>
  <si>
    <t> 08.01.1929 01:23 </t>
  </si>
  <si>
    <t> -0.0183 </t>
  </si>
  <si>
    <t>2425621.4529 </t>
  </si>
  <si>
    <t> 09.01.1929 22:52 </t>
  </si>
  <si>
    <t> -0.0293 </t>
  </si>
  <si>
    <t>2425623.3655 </t>
  </si>
  <si>
    <t> 11.01.1929 20:46 </t>
  </si>
  <si>
    <t> -0.0228 </t>
  </si>
  <si>
    <t>2426622.161 </t>
  </si>
  <si>
    <t> 07.10.1931 15:51 </t>
  </si>
  <si>
    <t> -0.021 </t>
  </si>
  <si>
    <t> S.Gaposchkin </t>
  </si>
  <si>
    <t> HA 113.75 </t>
  </si>
  <si>
    <t>2427146.3360 </t>
  </si>
  <si>
    <t> 14.03.1933 20:03 </t>
  </si>
  <si>
    <t> -0.0215 </t>
  </si>
  <si>
    <t> S.Piotrowski </t>
  </si>
  <si>
    <t>2427188.2720 </t>
  </si>
  <si>
    <t> 25.04.1933 18:31 </t>
  </si>
  <si>
    <t> -0.0195 </t>
  </si>
  <si>
    <t>2427351.335 </t>
  </si>
  <si>
    <t> 05.10.1933 20:02 </t>
  </si>
  <si>
    <t> 0.072 </t>
  </si>
  <si>
    <t>2427361.739 </t>
  </si>
  <si>
    <t> 16.10.1933 05:44 </t>
  </si>
  <si>
    <t> -0.007 </t>
  </si>
  <si>
    <t> F.Lause </t>
  </si>
  <si>
    <t> AN 257.211 </t>
  </si>
  <si>
    <t>2427369.376 </t>
  </si>
  <si>
    <t> 23.10.1933 21:01 </t>
  </si>
  <si>
    <t> 0.006 </t>
  </si>
  <si>
    <t>2427447.511 </t>
  </si>
  <si>
    <t> 10.01.1934 00:15 </t>
  </si>
  <si>
    <t> -0.009 </t>
  </si>
  <si>
    <t>2427449.422 </t>
  </si>
  <si>
    <t> 11.01.1934 22:07 </t>
  </si>
  <si>
    <t> -0.004 </t>
  </si>
  <si>
    <t>2427472.295 </t>
  </si>
  <si>
    <t> 03.02.1934 19:04 </t>
  </si>
  <si>
    <t> -0.005 </t>
  </si>
  <si>
    <t>2427474.198 </t>
  </si>
  <si>
    <t> 05.02.1934 16:45 </t>
  </si>
  <si>
    <t> -0.008 </t>
  </si>
  <si>
    <t>2427489.449 </t>
  </si>
  <si>
    <t> 20.02.1934 22:46 </t>
  </si>
  <si>
    <t>2427533.285 </t>
  </si>
  <si>
    <t> 05.04.1934 18:50 </t>
  </si>
  <si>
    <t> -0.010 </t>
  </si>
  <si>
    <t> WARC 13 </t>
  </si>
  <si>
    <t>2427533.286 </t>
  </si>
  <si>
    <t> 05.04.1934 18:51 </t>
  </si>
  <si>
    <t>2427689.613 </t>
  </si>
  <si>
    <t> 09.09.1934 02:42 </t>
  </si>
  <si>
    <t> 0.019 </t>
  </si>
  <si>
    <t>2427838.2613 </t>
  </si>
  <si>
    <t> 04.02.1935 18:16 </t>
  </si>
  <si>
    <t> -0.0083 </t>
  </si>
  <si>
    <t>2427855.4089 </t>
  </si>
  <si>
    <t> 21.02.1935 21:48 </t>
  </si>
  <si>
    <t> -0.0156 </t>
  </si>
  <si>
    <t>2427878.2863 </t>
  </si>
  <si>
    <t> 16.03.1935 18:52 </t>
  </si>
  <si>
    <t> -0.0113 </t>
  </si>
  <si>
    <t>2427897.353 </t>
  </si>
  <si>
    <t> 04.04.1935 20:28 </t>
  </si>
  <si>
    <t> -0.006 </t>
  </si>
  <si>
    <t>2427916.422 </t>
  </si>
  <si>
    <t> 23.04.1935 22:07 </t>
  </si>
  <si>
    <t> 0.003 </t>
  </si>
  <si>
    <t>2428181.3564 </t>
  </si>
  <si>
    <t> 13.01.1936 20:33 </t>
  </si>
  <si>
    <t> -0.0102 </t>
  </si>
  <si>
    <t>2428183.2643 </t>
  </si>
  <si>
    <t> 15.01.1936 18:20 </t>
  </si>
  <si>
    <t> -0.0084 </t>
  </si>
  <si>
    <t>2428219.460 </t>
  </si>
  <si>
    <t> 20.02.1936 23:02 </t>
  </si>
  <si>
    <t>2428497.768 </t>
  </si>
  <si>
    <t> 25.11.1936 06:25 </t>
  </si>
  <si>
    <t> AN 267.324 </t>
  </si>
  <si>
    <t>2428524.449 </t>
  </si>
  <si>
    <t> 21.12.1936 22:46 </t>
  </si>
  <si>
    <t> -0.015 </t>
  </si>
  <si>
    <t>2428545.421 </t>
  </si>
  <si>
    <t> 11.01.1937 22:06 </t>
  </si>
  <si>
    <t>2428547.334 </t>
  </si>
  <si>
    <t> 13.01.1937 20:00 </t>
  </si>
  <si>
    <t>2428549.2378 </t>
  </si>
  <si>
    <t> 15.01.1937 17:42 </t>
  </si>
  <si>
    <t> -0.0049 </t>
  </si>
  <si>
    <t>2428566.395 </t>
  </si>
  <si>
    <t> 01.02.1937 21:28 </t>
  </si>
  <si>
    <t>2428568.292 </t>
  </si>
  <si>
    <t> 03.02.1937 19:00 </t>
  </si>
  <si>
    <t> -0.012 </t>
  </si>
  <si>
    <t>2428604.5113 </t>
  </si>
  <si>
    <t> 12.03.1937 00:16 </t>
  </si>
  <si>
    <t> -0.0082 </t>
  </si>
  <si>
    <t> W.Tecza </t>
  </si>
  <si>
    <t>2428606.415 </t>
  </si>
  <si>
    <t> 13.03.1937 21:57 </t>
  </si>
  <si>
    <t> -0.011 </t>
  </si>
  <si>
    <t>2428606.4177 </t>
  </si>
  <si>
    <t> 13.03.1937 22:01 </t>
  </si>
  <si>
    <t> -0.0079 </t>
  </si>
  <si>
    <t>2428608.3229 </t>
  </si>
  <si>
    <t> 15.03.1937 19:44 </t>
  </si>
  <si>
    <t> -0.0087 </t>
  </si>
  <si>
    <t>2428930.4515 </t>
  </si>
  <si>
    <t> 31.01.1938 22:50 </t>
  </si>
  <si>
    <t> -0.0101 </t>
  </si>
  <si>
    <t>2428930.4537 </t>
  </si>
  <si>
    <t> 31.01.1938 22:53 </t>
  </si>
  <si>
    <t>2428934.268 </t>
  </si>
  <si>
    <t> 04.02.1938 18:25 </t>
  </si>
  <si>
    <t>2428936.172 </t>
  </si>
  <si>
    <t> 06.02.1938 16:07 </t>
  </si>
  <si>
    <t>2428951.419 </t>
  </si>
  <si>
    <t> 21.02.1938 22:03 </t>
  </si>
  <si>
    <t>2428953.326 </t>
  </si>
  <si>
    <t> 23.02.1938 19:49 </t>
  </si>
  <si>
    <t>2428955.235 </t>
  </si>
  <si>
    <t> 25.02.1938 17:38 </t>
  </si>
  <si>
    <t>2428955.2379 </t>
  </si>
  <si>
    <t> 25.02.1938 17:42 </t>
  </si>
  <si>
    <t> -0.0029 </t>
  </si>
  <si>
    <t>2428970.484 </t>
  </si>
  <si>
    <t> 12.03.1938 23:36 </t>
  </si>
  <si>
    <t>2428974.295 </t>
  </si>
  <si>
    <t> 16.03.1938 19:04 </t>
  </si>
  <si>
    <t>2428976.207 </t>
  </si>
  <si>
    <t> 18.03.1938 16:58 </t>
  </si>
  <si>
    <t> -0.001 </t>
  </si>
  <si>
    <t>2428991.456 </t>
  </si>
  <si>
    <t> 02.04.1938 22:56 </t>
  </si>
  <si>
    <t>2429319.3160 </t>
  </si>
  <si>
    <t> 24.02.1939 19:35 </t>
  </si>
  <si>
    <t> 0.0112 </t>
  </si>
  <si>
    <t>2429576.571 </t>
  </si>
  <si>
    <t> 09.11.1939 01:42 </t>
  </si>
  <si>
    <t> -0.056 </t>
  </si>
  <si>
    <t>2430026.416 </t>
  </si>
  <si>
    <t> 31.01.1941 21:59 </t>
  </si>
  <si>
    <t> -0.050 </t>
  </si>
  <si>
    <t>2430266.603 </t>
  </si>
  <si>
    <t> 29.09.1941 02:28 </t>
  </si>
  <si>
    <t>2430432.4528 </t>
  </si>
  <si>
    <t> 13.03.1942 22:52 </t>
  </si>
  <si>
    <t> -0.0109 </t>
  </si>
  <si>
    <t>2430432.4673 </t>
  </si>
  <si>
    <t> 13.03.1942 23:12 </t>
  </si>
  <si>
    <t> 0.0036 </t>
  </si>
  <si>
    <t>2430613.605 </t>
  </si>
  <si>
    <t> 11.09.1942 02:31 </t>
  </si>
  <si>
    <t> 0.062 </t>
  </si>
  <si>
    <t>2430735.536 </t>
  </si>
  <si>
    <t> 11.01.1943 00:51 </t>
  </si>
  <si>
    <t>2430781.320 </t>
  </si>
  <si>
    <t> 25.02.1943 19:40 </t>
  </si>
  <si>
    <t> 0.041 </t>
  </si>
  <si>
    <t>2432203.2400 </t>
  </si>
  <si>
    <t> 17.01.1947 17:45 </t>
  </si>
  <si>
    <t> 0.0148 </t>
  </si>
  <si>
    <t>2432218.4773 </t>
  </si>
  <si>
    <t> 01.02.1947 23:27 </t>
  </si>
  <si>
    <t> 0.0034 </t>
  </si>
  <si>
    <t>2432243.2622 </t>
  </si>
  <si>
    <t> 26.02.1947 18:17 </t>
  </si>
  <si>
    <t> 0.0091 </t>
  </si>
  <si>
    <t>2432260.4085 </t>
  </si>
  <si>
    <t> 15.03.1947 21:48 </t>
  </si>
  <si>
    <t> 0.0005 </t>
  </si>
  <si>
    <t>2432262.3164 </t>
  </si>
  <si>
    <t> 17.03.1947 19:35 </t>
  </si>
  <si>
    <t> 0.0023 </t>
  </si>
  <si>
    <t>2432609.2268 </t>
  </si>
  <si>
    <t> 27.02.1948 17:26 </t>
  </si>
  <si>
    <t> A.Szczepanowska </t>
  </si>
  <si>
    <t>2432645.4438 </t>
  </si>
  <si>
    <t> 03.04.1948 22:39 </t>
  </si>
  <si>
    <t> 0.0048 </t>
  </si>
  <si>
    <t>2432868.4538 </t>
  </si>
  <si>
    <t> 12.11.1948 22:53 </t>
  </si>
  <si>
    <t> 0.0018 </t>
  </si>
  <si>
    <t>2432889.4257 </t>
  </si>
  <si>
    <t> 03.12.1948 22:13 </t>
  </si>
  <si>
    <t> 0.0067 </t>
  </si>
  <si>
    <t>2432927.5472 </t>
  </si>
  <si>
    <t> 11.01.1949 01:07 </t>
  </si>
  <si>
    <t> 0.0063 </t>
  </si>
  <si>
    <t>2432950.4196 </t>
  </si>
  <si>
    <t> 02.02.1949 22:04 </t>
  </si>
  <si>
    <t> 0.0055 </t>
  </si>
  <si>
    <t>2433318.294 </t>
  </si>
  <si>
    <t> 05.02.1950 19:03 </t>
  </si>
  <si>
    <t> 0.004 </t>
  </si>
  <si>
    <t> AAC 5.77 </t>
  </si>
  <si>
    <t>2433320.197 </t>
  </si>
  <si>
    <t> 07.02.1950 16:43 </t>
  </si>
  <si>
    <t> 0.001 </t>
  </si>
  <si>
    <t> S.Kaho </t>
  </si>
  <si>
    <t> BTOK 30 </t>
  </si>
  <si>
    <t>2433358.324 </t>
  </si>
  <si>
    <t> 17.03.1950 19:46 </t>
  </si>
  <si>
    <t>2433596.588 </t>
  </si>
  <si>
    <t> 11.11.1950 02:06 </t>
  </si>
  <si>
    <t> 0.008 </t>
  </si>
  <si>
    <t>2433680.4491 </t>
  </si>
  <si>
    <t> 02.02.1951 22:46 </t>
  </si>
  <si>
    <t> 0.0010 </t>
  </si>
  <si>
    <t>E </t>
  </si>
  <si>
    <t>?</t>
  </si>
  <si>
    <t> A.H.Batten </t>
  </si>
  <si>
    <t> SAC 34.105 </t>
  </si>
  <si>
    <t>2433682.356 </t>
  </si>
  <si>
    <t> 04.02.1951 20:32 </t>
  </si>
  <si>
    <t> 0.002 </t>
  </si>
  <si>
    <t>2433722.388 </t>
  </si>
  <si>
    <t> 16.03.1951 21:18 </t>
  </si>
  <si>
    <t>2435182.455 </t>
  </si>
  <si>
    <t> 15.03.1955 22:55 </t>
  </si>
  <si>
    <t> 0.005 </t>
  </si>
  <si>
    <t> I.Todoran </t>
  </si>
  <si>
    <t> SCA 4.404 </t>
  </si>
  <si>
    <t>2435184.354 </t>
  </si>
  <si>
    <t> 17.03.1955 20:29 </t>
  </si>
  <si>
    <t> -0.002 </t>
  </si>
  <si>
    <t> C.Cristescu </t>
  </si>
  <si>
    <t>2435186.266 </t>
  </si>
  <si>
    <t> 19.03.1955 18:23 </t>
  </si>
  <si>
    <t>2435876.271 </t>
  </si>
  <si>
    <t> 06.02.1957 18:30 </t>
  </si>
  <si>
    <t> SAC 29.110 </t>
  </si>
  <si>
    <t>2437376.366 </t>
  </si>
  <si>
    <t> 17.03.1961 20:47 </t>
  </si>
  <si>
    <t> MVS 2.61 </t>
  </si>
  <si>
    <t>2438425.6707 </t>
  </si>
  <si>
    <t> 31.01.1964 04:05 </t>
  </si>
  <si>
    <t> 0.0013 </t>
  </si>
  <si>
    <t> Brukalska et al. </t>
  </si>
  <si>
    <t> AA 19.269 </t>
  </si>
  <si>
    <t>2438443.7770 </t>
  </si>
  <si>
    <t> 18.02.1964 06:38 </t>
  </si>
  <si>
    <t> -0.0003 </t>
  </si>
  <si>
    <t>2438444.7311 </t>
  </si>
  <si>
    <t> 19.02.1964 05:32 </t>
  </si>
  <si>
    <t> 0.0007 </t>
  </si>
  <si>
    <t>2438445.6832 </t>
  </si>
  <si>
    <t> 20.02.1964 04:23 </t>
  </si>
  <si>
    <t> -0.0002 </t>
  </si>
  <si>
    <t>2438745.8930 </t>
  </si>
  <si>
    <t> 16.12.1964 09:25 </t>
  </si>
  <si>
    <t>2439455.9115 </t>
  </si>
  <si>
    <t> 26.11.1966 09:52 </t>
  </si>
  <si>
    <t> -0.0018 </t>
  </si>
  <si>
    <t>2439540.7331 </t>
  </si>
  <si>
    <t> 19.02.1967 05:35 </t>
  </si>
  <si>
    <t> -0.0014 </t>
  </si>
  <si>
    <t>2439884.789 </t>
  </si>
  <si>
    <t> 29.01.1968 06:56 </t>
  </si>
  <si>
    <t> T.Cragg </t>
  </si>
  <si>
    <t> AVSJ 3.64 </t>
  </si>
  <si>
    <t>2439886.690 </t>
  </si>
  <si>
    <t> 31.01.1968 04:33 </t>
  </si>
  <si>
    <t> M.Baldwin </t>
  </si>
  <si>
    <t>2439907.657 </t>
  </si>
  <si>
    <t> 21.02.1968 03:46 </t>
  </si>
  <si>
    <t>2441335.316 </t>
  </si>
  <si>
    <t> 18.01.1972 19:35 </t>
  </si>
  <si>
    <t> AVSJ 5.36 </t>
  </si>
  <si>
    <t>2441335.320 </t>
  </si>
  <si>
    <t> 18.01.1972 19:40 </t>
  </si>
  <si>
    <t> K.Locher </t>
  </si>
  <si>
    <t> BBS 1 </t>
  </si>
  <si>
    <t>2441394.407 </t>
  </si>
  <si>
    <t> 17.03.1972 21:46 </t>
  </si>
  <si>
    <t> W.Braune </t>
  </si>
  <si>
    <t>BAVM 26 </t>
  </si>
  <si>
    <t>2441394.409 </t>
  </si>
  <si>
    <t> 17.03.1972 21:48 </t>
  </si>
  <si>
    <t> J.Hübscher </t>
  </si>
  <si>
    <t>2441396.311 </t>
  </si>
  <si>
    <t> 19.03.1972 19:27 </t>
  </si>
  <si>
    <t>2441699.384 </t>
  </si>
  <si>
    <t> 16.01.1973 21:12 </t>
  </si>
  <si>
    <t> BBS 7 </t>
  </si>
  <si>
    <t>2442019.608 </t>
  </si>
  <si>
    <t> 03.12.1973 02:35 </t>
  </si>
  <si>
    <t> BBS 13 </t>
  </si>
  <si>
    <t>2442448.482 </t>
  </si>
  <si>
    <t> 04.02.1975 23:34 </t>
  </si>
  <si>
    <t> H.Peter </t>
  </si>
  <si>
    <t> BBS 21 </t>
  </si>
  <si>
    <t>2442450.384 </t>
  </si>
  <si>
    <t> 06.02.1975 21:12 </t>
  </si>
  <si>
    <t> R.Diethelm </t>
  </si>
  <si>
    <t>2442450.385 </t>
  </si>
  <si>
    <t> 06.02.1975 21:14 </t>
  </si>
  <si>
    <t>2442450.387 </t>
  </si>
  <si>
    <t> 06.02.1975 21:17 </t>
  </si>
  <si>
    <t> -0.000 </t>
  </si>
  <si>
    <t> I.Kohoutek </t>
  </si>
  <si>
    <t> BRNO 20 </t>
  </si>
  <si>
    <t>2442450.388 </t>
  </si>
  <si>
    <t> 06.02.1975 21:18 </t>
  </si>
  <si>
    <t>2442450.390 </t>
  </si>
  <si>
    <t> 06.02.1975 21:21 </t>
  </si>
  <si>
    <t> R.Polloczek </t>
  </si>
  <si>
    <t> J.Silhan </t>
  </si>
  <si>
    <t>2442452.292 </t>
  </si>
  <si>
    <t> 08.02.1975 19:00 </t>
  </si>
  <si>
    <t>2442452.294 </t>
  </si>
  <si>
    <t> 08.02.1975 19:03 </t>
  </si>
  <si>
    <t>2442452.296 </t>
  </si>
  <si>
    <t> 08.02.1975 19:06 </t>
  </si>
  <si>
    <t>2442452.297 </t>
  </si>
  <si>
    <t> 08.02.1975 19:07 </t>
  </si>
  <si>
    <t>2442471.352 </t>
  </si>
  <si>
    <t> 27.02.1975 20:26 </t>
  </si>
  <si>
    <t>2442471.357 </t>
  </si>
  <si>
    <t> 27.02.1975 20:34 </t>
  </si>
  <si>
    <t>2442492.320 </t>
  </si>
  <si>
    <t> 20.03.1975 19:40 </t>
  </si>
  <si>
    <t>2442669.588 </t>
  </si>
  <si>
    <t> 14.09.1975 02:06 </t>
  </si>
  <si>
    <t> BBS 24 </t>
  </si>
  <si>
    <t>2442774.424 </t>
  </si>
  <si>
    <t> 27.12.1975 22:10 </t>
  </si>
  <si>
    <t> BBS 25 </t>
  </si>
  <si>
    <t>2442774.426 </t>
  </si>
  <si>
    <t> 27.12.1975 22:13 </t>
  </si>
  <si>
    <t>2442787.764 </t>
  </si>
  <si>
    <t> 10.01.1976 06:20 </t>
  </si>
  <si>
    <t> G.Wedemayer </t>
  </si>
  <si>
    <t> AOEB 2 </t>
  </si>
  <si>
    <t>2442789.672 </t>
  </si>
  <si>
    <t> 12.01.1976 04:07 </t>
  </si>
  <si>
    <t> G.Samolyk </t>
  </si>
  <si>
    <t>2442789.675 </t>
  </si>
  <si>
    <t> 12.01.1976 04:12 </t>
  </si>
  <si>
    <t> C.Hesseltine </t>
  </si>
  <si>
    <t>2442835.420 </t>
  </si>
  <si>
    <t> 26.02.1976 22:04 </t>
  </si>
  <si>
    <t> BBS 26 </t>
  </si>
  <si>
    <t>2442837.317 </t>
  </si>
  <si>
    <t> 28.02.1976 19:36 </t>
  </si>
  <si>
    <t>2442837.324 </t>
  </si>
  <si>
    <t> 28.02.1976 19:46 </t>
  </si>
  <si>
    <t>2443077.494 </t>
  </si>
  <si>
    <t> 25.10.1976 23:51 </t>
  </si>
  <si>
    <t> BBS 30 </t>
  </si>
  <si>
    <t>2443094.638 </t>
  </si>
  <si>
    <t> 12.11.1976 03:18 </t>
  </si>
  <si>
    <t> BBS 31 </t>
  </si>
  <si>
    <t>2443140.394 </t>
  </si>
  <si>
    <t> 27.12.1976 21:27 </t>
  </si>
  <si>
    <t>2443161.363 </t>
  </si>
  <si>
    <t> 17.01.1977 20:42 </t>
  </si>
  <si>
    <t> BBS 32 </t>
  </si>
  <si>
    <t>2443172.797 </t>
  </si>
  <si>
    <t> 29.01.1977 07:07 </t>
  </si>
  <si>
    <t>2443182.325 </t>
  </si>
  <si>
    <t> 07.02.1977 19:48 </t>
  </si>
  <si>
    <t>2443222.356 </t>
  </si>
  <si>
    <t> 19.03.1977 20:32 </t>
  </si>
  <si>
    <t> BBS 33 </t>
  </si>
  <si>
    <t>2443439.640 </t>
  </si>
  <si>
    <t> 23.10.1977 03:21 </t>
  </si>
  <si>
    <t> BBS 35 </t>
  </si>
  <si>
    <t>2443506.366 </t>
  </si>
  <si>
    <t> 28.12.1977 20:47 </t>
  </si>
  <si>
    <t> BBS 36 </t>
  </si>
  <si>
    <t>2443544.486 </t>
  </si>
  <si>
    <t> 04.02.1978 23:39 </t>
  </si>
  <si>
    <t>2443544.488 </t>
  </si>
  <si>
    <t> 04.02.1978 23:42 </t>
  </si>
  <si>
    <t>2443765.586 </t>
  </si>
  <si>
    <t> 14.09.1978 02:03 </t>
  </si>
  <si>
    <t> BBS 39 </t>
  </si>
  <si>
    <t>2443828.495 </t>
  </si>
  <si>
    <t> 15.11.1978 23:52 </t>
  </si>
  <si>
    <t> BBS 40 </t>
  </si>
  <si>
    <t>2443864.7101 </t>
  </si>
  <si>
    <t> 22.12.1978 05:02 </t>
  </si>
  <si>
    <t> 0.0011 </t>
  </si>
  <si>
    <t> E.C.Olson </t>
  </si>
  <si>
    <t>IBVS 1840 </t>
  </si>
  <si>
    <t>2443883.7712 </t>
  </si>
  <si>
    <t> 10.01.1979 06:30 </t>
  </si>
  <si>
    <t>IBVS 1938 </t>
  </si>
  <si>
    <t>2443889.495 </t>
  </si>
  <si>
    <t> 15.01.1979 23:52 </t>
  </si>
  <si>
    <t> 0.007 </t>
  </si>
  <si>
    <t> BRNO 23 </t>
  </si>
  <si>
    <t>2443931.427 </t>
  </si>
  <si>
    <t> 26.02.1979 22:14 </t>
  </si>
  <si>
    <t> BBS 42 </t>
  </si>
  <si>
    <t>2443973.350 </t>
  </si>
  <si>
    <t> 09.04.1979 20:24 </t>
  </si>
  <si>
    <t> BBS 43 </t>
  </si>
  <si>
    <t>2444129.653 </t>
  </si>
  <si>
    <t> 13.09.1979 03:40 </t>
  </si>
  <si>
    <t> BBS 45 </t>
  </si>
  <si>
    <t>2444215.426 </t>
  </si>
  <si>
    <t> 07.12.1979 22:13 </t>
  </si>
  <si>
    <t> BBS 46 </t>
  </si>
  <si>
    <t>2444270.703 </t>
  </si>
  <si>
    <t> 01.02.1980 04:52 </t>
  </si>
  <si>
    <t>2444278.333 </t>
  </si>
  <si>
    <t> 08.02.1980 19:59 </t>
  </si>
  <si>
    <t>2444299.298 </t>
  </si>
  <si>
    <t> 29.02.1980 19:09 </t>
  </si>
  <si>
    <t>2444573.777 </t>
  </si>
  <si>
    <t> 30.11.1980 06:38 </t>
  </si>
  <si>
    <t>2444598.558 </t>
  </si>
  <si>
    <t> 25.12.1980 01:23 </t>
  </si>
  <si>
    <t> BBS 52 </t>
  </si>
  <si>
    <t>2444602.371 </t>
  </si>
  <si>
    <t> 28.12.1980 20:54 </t>
  </si>
  <si>
    <t>2444617.615 </t>
  </si>
  <si>
    <t> 13.01.1981 02:45 </t>
  </si>
  <si>
    <t> A.Mallama </t>
  </si>
  <si>
    <t>2444642.393 </t>
  </si>
  <si>
    <t> 06.02.1981 21:25 </t>
  </si>
  <si>
    <t> BBS 53 </t>
  </si>
  <si>
    <t>2444644.300 </t>
  </si>
  <si>
    <t> 08.02.1981 19:12 </t>
  </si>
  <si>
    <t>2444663.360 </t>
  </si>
  <si>
    <t> 27.02.1981 20:38 </t>
  </si>
  <si>
    <t>2444663.364 </t>
  </si>
  <si>
    <t> 27.02.1981 20:44 </t>
  </si>
  <si>
    <t> BRNO 26 </t>
  </si>
  <si>
    <t> A.Slatinsky </t>
  </si>
  <si>
    <t>2444663.370 </t>
  </si>
  <si>
    <t> 27.02.1981 20:52 </t>
  </si>
  <si>
    <t> J.Manek </t>
  </si>
  <si>
    <t>2444676.703 </t>
  </si>
  <si>
    <t> 13.03.1981 04:52 </t>
  </si>
  <si>
    <t>2444924.502 </t>
  </si>
  <si>
    <t> 16.11.1981 00:02 </t>
  </si>
  <si>
    <t> BBS 57 </t>
  </si>
  <si>
    <t>2444958.807 </t>
  </si>
  <si>
    <t> 20.12.1981 07:22 </t>
  </si>
  <si>
    <t>2444979.7733 </t>
  </si>
  <si>
    <t> 10.01.1982 06:33 </t>
  </si>
  <si>
    <t> -0.0007 </t>
  </si>
  <si>
    <t> C.R.Chambliss </t>
  </si>
  <si>
    <t>IBVS 2165 </t>
  </si>
  <si>
    <t>2445021.710 </t>
  </si>
  <si>
    <t> 21.02.1982 05:02 </t>
  </si>
  <si>
    <t>2445027.430 </t>
  </si>
  <si>
    <t> 26.02.1982 22:19 </t>
  </si>
  <si>
    <t> BBS 59 </t>
  </si>
  <si>
    <t>2445353.366 </t>
  </si>
  <si>
    <t> 18.01.1983 20:47 </t>
  </si>
  <si>
    <t> G.Mavrofridis </t>
  </si>
  <si>
    <t> BBS 64 </t>
  </si>
  <si>
    <t>2445353.369 </t>
  </si>
  <si>
    <t> 18.01.1983 20:51 </t>
  </si>
  <si>
    <t>2445414.364 </t>
  </si>
  <si>
    <t> 20.03.1983 20:44 </t>
  </si>
  <si>
    <t> BBS 65 </t>
  </si>
  <si>
    <t>2445652.627 </t>
  </si>
  <si>
    <t> 14.11.1983 03:02 </t>
  </si>
  <si>
    <t> J.Borovicka </t>
  </si>
  <si>
    <t>2445652.631 </t>
  </si>
  <si>
    <t> 14.11.1983 03:08 </t>
  </si>
  <si>
    <t> V.Wagner </t>
  </si>
  <si>
    <t>2445732.684 </t>
  </si>
  <si>
    <t> 02.02.1984 04:24 </t>
  </si>
  <si>
    <t> D.Williams </t>
  </si>
  <si>
    <t>2445753.650 </t>
  </si>
  <si>
    <t> 23.02.1984 03:36 </t>
  </si>
  <si>
    <t>2445780.333 </t>
  </si>
  <si>
    <t> 20.03.1984 19:59 </t>
  </si>
  <si>
    <t>2446077.688 </t>
  </si>
  <si>
    <t> 12.01.1985 04:30 </t>
  </si>
  <si>
    <t> P.Atwood </t>
  </si>
  <si>
    <t>2446083.405 </t>
  </si>
  <si>
    <t> 17.01.1985 21:43 </t>
  </si>
  <si>
    <t> BBS 75 </t>
  </si>
  <si>
    <t>2446091.033 </t>
  </si>
  <si>
    <t> 25.01.1985 12:47 </t>
  </si>
  <si>
    <t> T.Kato </t>
  </si>
  <si>
    <t>2446159.642 </t>
  </si>
  <si>
    <t> 04.04.1985 03:24 </t>
  </si>
  <si>
    <t> S.Cook </t>
  </si>
  <si>
    <t>2446167.271 </t>
  </si>
  <si>
    <t> 11.04.1985 18:30 </t>
  </si>
  <si>
    <t> BBS 76 </t>
  </si>
  <si>
    <t>2446418.876 </t>
  </si>
  <si>
    <t> 19.12.1985 09:01 </t>
  </si>
  <si>
    <t>2446420.785 </t>
  </si>
  <si>
    <t> 21.12.1985 06:50 </t>
  </si>
  <si>
    <t>2446441.749 </t>
  </si>
  <si>
    <t> 11.01.1986 05:58 </t>
  </si>
  <si>
    <t> R.Hill </t>
  </si>
  <si>
    <t>2446443.655 </t>
  </si>
  <si>
    <t> 13.01.1986 03:43 </t>
  </si>
  <si>
    <t>2446451.281 </t>
  </si>
  <si>
    <t> 20.01.1986 18:44 </t>
  </si>
  <si>
    <t> BBS 79 </t>
  </si>
  <si>
    <t>2446731.480 </t>
  </si>
  <si>
    <t> 27.10.1986 23:31 </t>
  </si>
  <si>
    <t> BBS 82 </t>
  </si>
  <si>
    <t>2446773.409 </t>
  </si>
  <si>
    <t> 08.12.1986 21:48 </t>
  </si>
  <si>
    <t>2446845.837 </t>
  </si>
  <si>
    <t> 19.02.1987 08:05 </t>
  </si>
  <si>
    <t>2446868.720 </t>
  </si>
  <si>
    <t> 14.03.1987 05:16 </t>
  </si>
  <si>
    <t>2446876.334 </t>
  </si>
  <si>
    <t> 21.03.1987 20:00 </t>
  </si>
  <si>
    <t> BBS 83 </t>
  </si>
  <si>
    <t>2447152.719 </t>
  </si>
  <si>
    <t> 23.12.1987 05:15 </t>
  </si>
  <si>
    <t>2447158.434 </t>
  </si>
  <si>
    <t> 28.12.1987 22:24 </t>
  </si>
  <si>
    <t> A.Paschke </t>
  </si>
  <si>
    <t> BRNO 30 </t>
  </si>
  <si>
    <t>2447211.806 </t>
  </si>
  <si>
    <t> 20.02.1988 07:20 </t>
  </si>
  <si>
    <t>2447234.674 </t>
  </si>
  <si>
    <t> 14.03.1988 04:10 </t>
  </si>
  <si>
    <t> M.Smith </t>
  </si>
  <si>
    <t>2447255.647 </t>
  </si>
  <si>
    <t> 04.04.1988 03:31 </t>
  </si>
  <si>
    <t>2447482.471 </t>
  </si>
  <si>
    <t> 16.11.1988 23:18 </t>
  </si>
  <si>
    <t> BBS 90 </t>
  </si>
  <si>
    <t>2447539.658 </t>
  </si>
  <si>
    <t> 13.01.1989 03:47 </t>
  </si>
  <si>
    <t>2447556.808 </t>
  </si>
  <si>
    <t> 30.01.1989 07:23 </t>
  </si>
  <si>
    <t>2447560.618 </t>
  </si>
  <si>
    <t> 03.02.1989 02:49 </t>
  </si>
  <si>
    <t>2447562.523 </t>
  </si>
  <si>
    <t> 05.02.1989 00:33 </t>
  </si>
  <si>
    <t> BBS 91 </t>
  </si>
  <si>
    <t>2447564.425 </t>
  </si>
  <si>
    <t> 06.02.1989 22:12 </t>
  </si>
  <si>
    <t> -0.013 </t>
  </si>
  <si>
    <t>2447587.304 </t>
  </si>
  <si>
    <t> 01.03.1989 19:17 </t>
  </si>
  <si>
    <t>2447911.347 </t>
  </si>
  <si>
    <t> 19.01.1990 20:19 </t>
  </si>
  <si>
    <t> BBS 94 </t>
  </si>
  <si>
    <t>2447913.251 </t>
  </si>
  <si>
    <t> 21.01.1990 18:01 </t>
  </si>
  <si>
    <t>2447932.303 </t>
  </si>
  <si>
    <t> 09.02.1990 19:16 </t>
  </si>
  <si>
    <t>2447970.426 </t>
  </si>
  <si>
    <t> 19.03.1990 22:13 </t>
  </si>
  <si>
    <t>2448189.623 </t>
  </si>
  <si>
    <t> 25.10.1990 02:57 </t>
  </si>
  <si>
    <t> -0.014 </t>
  </si>
  <si>
    <t> BBS 96 </t>
  </si>
  <si>
    <t>2448250.629 </t>
  </si>
  <si>
    <t> 25.12.1990 03:05 </t>
  </si>
  <si>
    <t> A.Dedoch </t>
  </si>
  <si>
    <t> BRNO 31 </t>
  </si>
  <si>
    <t>2448296.366 </t>
  </si>
  <si>
    <t> 08.02.1991 20:47 </t>
  </si>
  <si>
    <t> BBS 97 </t>
  </si>
  <si>
    <t>2448357.361 </t>
  </si>
  <si>
    <t> 10.04.1991 20:39 </t>
  </si>
  <si>
    <t>2448534.631 </t>
  </si>
  <si>
    <t> 05.10.1991 03:08 </t>
  </si>
  <si>
    <t> BBS 99 </t>
  </si>
  <si>
    <t>2448620.414 </t>
  </si>
  <si>
    <t> 29.12.1991 21:56 </t>
  </si>
  <si>
    <t> M.Kohl </t>
  </si>
  <si>
    <t> BBS 100 </t>
  </si>
  <si>
    <t>2448633.747 </t>
  </si>
  <si>
    <t> 12.01.1992 05:55 </t>
  </si>
  <si>
    <t>2448654.707 </t>
  </si>
  <si>
    <t> 02.02.1992 04:58 </t>
  </si>
  <si>
    <t> -0.017 </t>
  </si>
  <si>
    <t>2448662.333 </t>
  </si>
  <si>
    <t> 09.02.1992 19:59 </t>
  </si>
  <si>
    <t>2448662.334 </t>
  </si>
  <si>
    <t> 09.02.1992 20:00 </t>
  </si>
  <si>
    <t>2448717.609 </t>
  </si>
  <si>
    <t> 05.04.1992 02:36 </t>
  </si>
  <si>
    <t> -0.016 </t>
  </si>
  <si>
    <t>2448976.841 </t>
  </si>
  <si>
    <t> 20.12.1992 08:11 </t>
  </si>
  <si>
    <t>2448984.465 </t>
  </si>
  <si>
    <t> 27.12.1992 23:09 </t>
  </si>
  <si>
    <t> BBS 103 </t>
  </si>
  <si>
    <t>2449060.711 </t>
  </si>
  <si>
    <t> 14.03.1993 05:03 </t>
  </si>
  <si>
    <t>2449066.422 </t>
  </si>
  <si>
    <t> 19.03.1993 22:07 </t>
  </si>
  <si>
    <t> -0.018 </t>
  </si>
  <si>
    <t>2449388.556 </t>
  </si>
  <si>
    <t> 05.02.1994 01:20 </t>
  </si>
  <si>
    <t>2449630.625 </t>
  </si>
  <si>
    <t> 05.10.1994 03:00 </t>
  </si>
  <si>
    <t> -0.019 </t>
  </si>
  <si>
    <t> BBS 107 </t>
  </si>
  <si>
    <t>2449750.712 </t>
  </si>
  <si>
    <t> 02.02.1995 05:05 </t>
  </si>
  <si>
    <t> AOEB 6 </t>
  </si>
  <si>
    <t>2449756.424 </t>
  </si>
  <si>
    <t> 07.02.1995 22:10 </t>
  </si>
  <si>
    <t> -0.022 </t>
  </si>
  <si>
    <t> M.Landert </t>
  </si>
  <si>
    <t> BBS 108 </t>
  </si>
  <si>
    <t>2449756.426 </t>
  </si>
  <si>
    <t> 07.02.1995 22:13 </t>
  </si>
  <si>
    <t> -0.020 </t>
  </si>
  <si>
    <t> S.Koller </t>
  </si>
  <si>
    <t>2449773.579 </t>
  </si>
  <si>
    <t> 25.02.1995 01:53 </t>
  </si>
  <si>
    <t>2449773.585 </t>
  </si>
  <si>
    <t> 25.02.1995 02:02 </t>
  </si>
  <si>
    <t> C.Stephan </t>
  </si>
  <si>
    <t>2449779.299 </t>
  </si>
  <si>
    <t> 02.03.1995 19:10 </t>
  </si>
  <si>
    <t>2449813.608 </t>
  </si>
  <si>
    <t> 06.04.1995 02:35 </t>
  </si>
  <si>
    <t>2450080.4563 </t>
  </si>
  <si>
    <t> 28.12.1995 22:57 </t>
  </si>
  <si>
    <t> -0.0256 </t>
  </si>
  <si>
    <t> M.Vetrovcova </t>
  </si>
  <si>
    <t> BRNO 32 </t>
  </si>
  <si>
    <t>2450080.4625 </t>
  </si>
  <si>
    <t> 28.12.1995 23:06 </t>
  </si>
  <si>
    <t> -0.0194 </t>
  </si>
  <si>
    <t> A.Kratochvil </t>
  </si>
  <si>
    <t>2450095.709 </t>
  </si>
  <si>
    <t> 13.01.1996 05:00 </t>
  </si>
  <si>
    <t>2450097.620 </t>
  </si>
  <si>
    <t> 15.01.1996 02:52 </t>
  </si>
  <si>
    <t>2450124.297 </t>
  </si>
  <si>
    <t> 10.02.1996 19:07 </t>
  </si>
  <si>
    <t> -0.025 </t>
  </si>
  <si>
    <t> BBS 111 </t>
  </si>
  <si>
    <t>2450383.529 </t>
  </si>
  <si>
    <t> 27.10.1996 00:41 </t>
  </si>
  <si>
    <t> BBS 113 </t>
  </si>
  <si>
    <t>2450444.525 </t>
  </si>
  <si>
    <t> 27.12.1996 00:36 </t>
  </si>
  <si>
    <t> BBS 114 </t>
  </si>
  <si>
    <t>2450488.356 </t>
  </si>
  <si>
    <t> 08.02.1997 20:32 </t>
  </si>
  <si>
    <t>2450490.2605 </t>
  </si>
  <si>
    <t> 10.02.1997 18:15 </t>
  </si>
  <si>
    <t> -0.0316 </t>
  </si>
  <si>
    <t> M.Netolicky </t>
  </si>
  <si>
    <t>2450503.603 </t>
  </si>
  <si>
    <t> 24.02.1997 02:28 </t>
  </si>
  <si>
    <t>2450503.611 </t>
  </si>
  <si>
    <t> 24.02.1997 02:39 </t>
  </si>
  <si>
    <t> -0.024 </t>
  </si>
  <si>
    <t> R.Hays </t>
  </si>
  <si>
    <t>2450509.328 </t>
  </si>
  <si>
    <t> 01.03.1997 19:52 </t>
  </si>
  <si>
    <t>2450509.331 </t>
  </si>
  <si>
    <t> 01.03.1997 19:56 </t>
  </si>
  <si>
    <t>2450509.3317 </t>
  </si>
  <si>
    <t> 01.03.1997 19:57 </t>
  </si>
  <si>
    <t> -0.0214 </t>
  </si>
  <si>
    <t>2450549.351 </t>
  </si>
  <si>
    <t> 10.04.1997 20:25 </t>
  </si>
  <si>
    <t> BBS 115 </t>
  </si>
  <si>
    <t>2450747.586 </t>
  </si>
  <si>
    <t> 26.10.1997 02:03 </t>
  </si>
  <si>
    <t> BBS 116 </t>
  </si>
  <si>
    <t>2450869.580 </t>
  </si>
  <si>
    <t> 25.02.1998 01:55 </t>
  </si>
  <si>
    <t>2450875.290 </t>
  </si>
  <si>
    <t> 02.03.1998 18:57 </t>
  </si>
  <si>
    <t> BBS 117 </t>
  </si>
  <si>
    <t>2450894.347 </t>
  </si>
  <si>
    <t> 21.03.1998 20:19 </t>
  </si>
  <si>
    <t>2451199.327 </t>
  </si>
  <si>
    <t> 20.01.1999 19:50 </t>
  </si>
  <si>
    <t> BBS 119 </t>
  </si>
  <si>
    <t>2451214.578 </t>
  </si>
  <si>
    <t> 05.02.1999 01:52 </t>
  </si>
  <si>
    <t>2451254.602 </t>
  </si>
  <si>
    <t> 17.03.1999 02:26 </t>
  </si>
  <si>
    <t>2451254.608 </t>
  </si>
  <si>
    <t> 17.03.1999 02:35 </t>
  </si>
  <si>
    <t>2451511.9210 </t>
  </si>
  <si>
    <t> 29.11.1999 10:06 </t>
  </si>
  <si>
    <t> -0.0376 </t>
  </si>
  <si>
    <t> R.H.Nelson </t>
  </si>
  <si>
    <t>IBVS 4840 </t>
  </si>
  <si>
    <t>2451580.541 </t>
  </si>
  <si>
    <t> 06.02.2000 00:59 </t>
  </si>
  <si>
    <t> BBS 122 </t>
  </si>
  <si>
    <t>2451580.546 </t>
  </si>
  <si>
    <t> 06.02.2000 01:06 </t>
  </si>
  <si>
    <t>2451845.492 </t>
  </si>
  <si>
    <t> 27.10.2000 23:48 </t>
  </si>
  <si>
    <t> BBS 124 </t>
  </si>
  <si>
    <t>2451916.0100 </t>
  </si>
  <si>
    <t> 06.01.2001 12:14 </t>
  </si>
  <si>
    <t> -0.0405 </t>
  </si>
  <si>
    <t> Kiyota </t>
  </si>
  <si>
    <t>VSB 39 </t>
  </si>
  <si>
    <t>2452209.550 </t>
  </si>
  <si>
    <t> 27.10.2001 01:12 </t>
  </si>
  <si>
    <t> BBS 126 </t>
  </si>
  <si>
    <t>2452259.1045 </t>
  </si>
  <si>
    <t> 15.12.2001 14:30 </t>
  </si>
  <si>
    <t> -0.0430 </t>
  </si>
  <si>
    <t> Nagai </t>
  </si>
  <si>
    <t>2452278.165 </t>
  </si>
  <si>
    <t> 03.01.2002 15:57 </t>
  </si>
  <si>
    <t> -0.043 </t>
  </si>
  <si>
    <t> Maehara </t>
  </si>
  <si>
    <t>VSB 40 </t>
  </si>
  <si>
    <t>2452287.696 </t>
  </si>
  <si>
    <t> 13.01.2002 04:42 </t>
  </si>
  <si>
    <t> AOEB 11 </t>
  </si>
  <si>
    <t>2452295.330 </t>
  </si>
  <si>
    <t> 20.01.2002 19:55 </t>
  </si>
  <si>
    <t> BBS 127 </t>
  </si>
  <si>
    <t>2452310.570 </t>
  </si>
  <si>
    <t> 05.02.2002 01:40 </t>
  </si>
  <si>
    <t> -0.042 </t>
  </si>
  <si>
    <t>2452310.571 </t>
  </si>
  <si>
    <t> 05.02.2002 01:42 </t>
  </si>
  <si>
    <t>2452310.572 </t>
  </si>
  <si>
    <t> 05.02.2002 01:43 </t>
  </si>
  <si>
    <t> -0.040 </t>
  </si>
  <si>
    <t>2452329.635 </t>
  </si>
  <si>
    <t> 24.02.2002 03:14 </t>
  </si>
  <si>
    <t>2452371.5629 </t>
  </si>
  <si>
    <t> 07.04.2002 01:30 </t>
  </si>
  <si>
    <t> -0.0441 </t>
  </si>
  <si>
    <t>C </t>
  </si>
  <si>
    <t>ns</t>
  </si>
  <si>
    <t> S.Dvorak </t>
  </si>
  <si>
    <t>2452533.588 </t>
  </si>
  <si>
    <t> 16.09.2002 02:06 </t>
  </si>
  <si>
    <t> BBS 129 </t>
  </si>
  <si>
    <t>2452680.3475 </t>
  </si>
  <si>
    <t> 09.02.2003 20:20 </t>
  </si>
  <si>
    <t> -0.0468 </t>
  </si>
  <si>
    <t>-I</t>
  </si>
  <si>
    <t> F.Agerer </t>
  </si>
  <si>
    <t>BAVM 158 </t>
  </si>
  <si>
    <t>2452695.598 </t>
  </si>
  <si>
    <t> 25.02.2003 02:21 </t>
  </si>
  <si>
    <t>9976</t>
  </si>
  <si>
    <t>2452962.448 </t>
  </si>
  <si>
    <t> 18.11.2003 22:45 </t>
  </si>
  <si>
    <t>10116</t>
  </si>
  <si>
    <t> BBS 130 </t>
  </si>
  <si>
    <t>2453000.5698 </t>
  </si>
  <si>
    <t> 27.12.2003 01:40 </t>
  </si>
  <si>
    <t>10136</t>
  </si>
  <si>
    <t> -0.0483 </t>
  </si>
  <si>
    <t> M.Zejda </t>
  </si>
  <si>
    <t>IBVS 5583 </t>
  </si>
  <si>
    <t>2453031.0646 </t>
  </si>
  <si>
    <t> 26.01.2004 13:33 </t>
  </si>
  <si>
    <t>10152</t>
  </si>
  <si>
    <t> -0.0510 </t>
  </si>
  <si>
    <t>VSB 43 </t>
  </si>
  <si>
    <t>2453031.0656 </t>
  </si>
  <si>
    <t> 26.01.2004 13:34 </t>
  </si>
  <si>
    <t> -0.0500 </t>
  </si>
  <si>
    <t>2453061.5638 </t>
  </si>
  <si>
    <t> 26.02.2004 01:31 </t>
  </si>
  <si>
    <t>10168</t>
  </si>
  <si>
    <t> -0.0493 </t>
  </si>
  <si>
    <t>2453101.596 </t>
  </si>
  <si>
    <t> 06.04.2004 02:18 </t>
  </si>
  <si>
    <t>10189</t>
  </si>
  <si>
    <t>2453282.671 </t>
  </si>
  <si>
    <t> 04.10.2004 04:06 </t>
  </si>
  <si>
    <t>10284</t>
  </si>
  <si>
    <t>OEJV 0003 </t>
  </si>
  <si>
    <t>2453332.225 </t>
  </si>
  <si>
    <t> 22.11.2004 17:24 </t>
  </si>
  <si>
    <t>10310</t>
  </si>
  <si>
    <t> -0.053 </t>
  </si>
  <si>
    <t> K.Hirosawa </t>
  </si>
  <si>
    <t>2453406.569 </t>
  </si>
  <si>
    <t> 05.02.2005 01:39 </t>
  </si>
  <si>
    <t>10349</t>
  </si>
  <si>
    <t> -0.047 </t>
  </si>
  <si>
    <t>2453410.3778 </t>
  </si>
  <si>
    <t> 08.02.2005 21:04 </t>
  </si>
  <si>
    <t>10351</t>
  </si>
  <si>
    <t> -0.0505 </t>
  </si>
  <si>
    <t> v.Poschinger </t>
  </si>
  <si>
    <t>BAVM 173 </t>
  </si>
  <si>
    <t>2453465.653 </t>
  </si>
  <si>
    <t> 05.04.2005 03:40 </t>
  </si>
  <si>
    <t>10380</t>
  </si>
  <si>
    <t> -0.052 </t>
  </si>
  <si>
    <t>2453696.2880 </t>
  </si>
  <si>
    <t> 21.11.2005 18:54 </t>
  </si>
  <si>
    <t>10501</t>
  </si>
  <si>
    <t> -0.0545 </t>
  </si>
  <si>
    <t>m</t>
  </si>
  <si>
    <t>VSB 44 </t>
  </si>
  <si>
    <t>2453716.1948 </t>
  </si>
  <si>
    <t> 11.12.2005 16:40 </t>
  </si>
  <si>
    <t>10511.5</t>
  </si>
  <si>
    <t> -0.1616 </t>
  </si>
  <si>
    <t> Nakajima </t>
  </si>
  <si>
    <t>2453721.1732 </t>
  </si>
  <si>
    <t> 16.12.2005 16:09 </t>
  </si>
  <si>
    <t>10514</t>
  </si>
  <si>
    <t> 0.0515 </t>
  </si>
  <si>
    <t>2453743.936 </t>
  </si>
  <si>
    <t> 08.01.2006 10:27 </t>
  </si>
  <si>
    <t>10526</t>
  </si>
  <si>
    <t> -0.059 </t>
  </si>
  <si>
    <t> K.Nagai et al. </t>
  </si>
  <si>
    <t>VSB 45 </t>
  </si>
  <si>
    <t>2454117.5293 </t>
  </si>
  <si>
    <t> 17.01.2007 00:42 </t>
  </si>
  <si>
    <t>10722</t>
  </si>
  <si>
    <t> -0.0600 </t>
  </si>
  <si>
    <t> S.Dogru et al. </t>
  </si>
  <si>
    <t>IBVS 5893 </t>
  </si>
  <si>
    <t>2454136.592 </t>
  </si>
  <si>
    <t> 05.02.2007 02:12 </t>
  </si>
  <si>
    <t>10732</t>
  </si>
  <si>
    <t> -0.058 </t>
  </si>
  <si>
    <t> AOEB 12 </t>
  </si>
  <si>
    <t>2454149.937 </t>
  </si>
  <si>
    <t> 18.02.2007 10:29 </t>
  </si>
  <si>
    <t>10739</t>
  </si>
  <si>
    <t>VSB 46 </t>
  </si>
  <si>
    <t>2454176.620 </t>
  </si>
  <si>
    <t> 17.03.2007 02:52 </t>
  </si>
  <si>
    <t>10753</t>
  </si>
  <si>
    <t>2454458.7160 </t>
  </si>
  <si>
    <t> 24.12.2007 05:11 </t>
  </si>
  <si>
    <t>10901</t>
  </si>
  <si>
    <t> -0.0641 </t>
  </si>
  <si>
    <t> J.Bialozynski </t>
  </si>
  <si>
    <t>JAAVSO 36(2);171 </t>
  </si>
  <si>
    <t>2454498.7434 </t>
  </si>
  <si>
    <t> 02.02.2008 05:50 </t>
  </si>
  <si>
    <t>10922</t>
  </si>
  <si>
    <t> -0.0647 </t>
  </si>
  <si>
    <t>2454507.3193 </t>
  </si>
  <si>
    <t> 10.02.2008 19:39 </t>
  </si>
  <si>
    <t>10926.5</t>
  </si>
  <si>
    <t> -0.0662 </t>
  </si>
  <si>
    <t> F.Walter </t>
  </si>
  <si>
    <t>BAVM 201 </t>
  </si>
  <si>
    <t>2454540.6771 </t>
  </si>
  <si>
    <t> 15.03.2008 04:15 </t>
  </si>
  <si>
    <t>10944</t>
  </si>
  <si>
    <t> -0.0650 </t>
  </si>
  <si>
    <t>o</t>
  </si>
  <si>
    <t>JAAVSO 36(2);186 </t>
  </si>
  <si>
    <t>2454830.4014 </t>
  </si>
  <si>
    <t> 29.12.2008 21:38 </t>
  </si>
  <si>
    <t>11096</t>
  </si>
  <si>
    <t> -0.0671 </t>
  </si>
  <si>
    <t>-U;-I</t>
  </si>
  <si>
    <t> M.&amp; K.Rätz </t>
  </si>
  <si>
    <t>BAVM 209 </t>
  </si>
  <si>
    <t>2454879.958 </t>
  </si>
  <si>
    <t> 17.02.2009 10:59 </t>
  </si>
  <si>
    <t>11122</t>
  </si>
  <si>
    <t> -0.069 </t>
  </si>
  <si>
    <t>VSB 50 </t>
  </si>
  <si>
    <t>2454885.6774 </t>
  </si>
  <si>
    <t> 23.02.2009 04:15 </t>
  </si>
  <si>
    <t>11125</t>
  </si>
  <si>
    <t> -0.0678 </t>
  </si>
  <si>
    <t>JAAVSO 37(1);44 </t>
  </si>
  <si>
    <t>2454891.3959 </t>
  </si>
  <si>
    <t> 28.02.2009 21:30 </t>
  </si>
  <si>
    <t>11128</t>
  </si>
  <si>
    <t> -0.0676 </t>
  </si>
  <si>
    <t>2455133.4676 </t>
  </si>
  <si>
    <t> 28.10.2009 23:13 </t>
  </si>
  <si>
    <t>11255</t>
  </si>
  <si>
    <t> -0.0698 </t>
  </si>
  <si>
    <t> N.Erkan et al. </t>
  </si>
  <si>
    <t>IBVS 5924 </t>
  </si>
  <si>
    <t>2455146.8101 </t>
  </si>
  <si>
    <t> 11.11.2009 07:26 </t>
  </si>
  <si>
    <t>11262</t>
  </si>
  <si>
    <t> -0.0700 </t>
  </si>
  <si>
    <t> JAAVSO 38;120 </t>
  </si>
  <si>
    <t>2455183.0256 </t>
  </si>
  <si>
    <t> 17.12.2009 12:36 </t>
  </si>
  <si>
    <t>11281</t>
  </si>
  <si>
    <t> -0.0703 </t>
  </si>
  <si>
    <t>Rc</t>
  </si>
  <si>
    <t> K.Shiokawa </t>
  </si>
  <si>
    <t>2455188.7436 </t>
  </si>
  <si>
    <t> 23.12.2009 05:50 </t>
  </si>
  <si>
    <t>11284</t>
  </si>
  <si>
    <t> -0.0706 </t>
  </si>
  <si>
    <t>2455568.0541 </t>
  </si>
  <si>
    <t> 06.01.2011 13:17 </t>
  </si>
  <si>
    <t>11483</t>
  </si>
  <si>
    <t> -0.0728 </t>
  </si>
  <si>
    <t> K.Nagai </t>
  </si>
  <si>
    <t>VSB 53 </t>
  </si>
  <si>
    <t>2455623.3322 </t>
  </si>
  <si>
    <t> 02.03.2011 19:58 </t>
  </si>
  <si>
    <t>11512</t>
  </si>
  <si>
    <t> -0.0714 </t>
  </si>
  <si>
    <t>BAVM 220 </t>
  </si>
  <si>
    <t>2455874.9343 </t>
  </si>
  <si>
    <t> 09.11.2011 10:25 </t>
  </si>
  <si>
    <t>11644</t>
  </si>
  <si>
    <t> -0.0737 </t>
  </si>
  <si>
    <t> R.Sabo </t>
  </si>
  <si>
    <t> JAAVSO 40;975 </t>
  </si>
  <si>
    <t>2455895.9027 </t>
  </si>
  <si>
    <t> 30.11.2011 09:39 </t>
  </si>
  <si>
    <t>11655</t>
  </si>
  <si>
    <t> -0.0724 </t>
  </si>
  <si>
    <t>IBVS 6011 </t>
  </si>
  <si>
    <t>2456246.62162 </t>
  </si>
  <si>
    <t> 15.11.2012 02:55 </t>
  </si>
  <si>
    <t>11839</t>
  </si>
  <si>
    <t> -0.07477 </t>
  </si>
  <si>
    <t> M.Mašek </t>
  </si>
  <si>
    <t>OEJV 0160 </t>
  </si>
  <si>
    <t>2456284.7431 </t>
  </si>
  <si>
    <t> 23.12.2012 05:50 </t>
  </si>
  <si>
    <t>11859</t>
  </si>
  <si>
    <t> -0.0752 </t>
  </si>
  <si>
    <t> N.Simmons </t>
  </si>
  <si>
    <t> JAAVSO 41;328 </t>
  </si>
  <si>
    <t>2456320.9586 </t>
  </si>
  <si>
    <t> 28.01.2013 11:00 </t>
  </si>
  <si>
    <t>11878</t>
  </si>
  <si>
    <t> -0.0755 </t>
  </si>
  <si>
    <t>cG</t>
  </si>
  <si>
    <t>VSB 56 </t>
  </si>
  <si>
    <t>2456656.4276 </t>
  </si>
  <si>
    <t> 29.12.2013 22:15 </t>
  </si>
  <si>
    <t>12054</t>
  </si>
  <si>
    <t> -0.0790 </t>
  </si>
  <si>
    <t>BAVM 234 </t>
  </si>
  <si>
    <t>2456753.6389 </t>
  </si>
  <si>
    <t> 06.04.2014 03:20 </t>
  </si>
  <si>
    <t> -0.0785 </t>
  </si>
  <si>
    <t> JAAVSO 42;426 </t>
  </si>
  <si>
    <t>2457079.5780 </t>
  </si>
  <si>
    <t> 26.02.2015 01:52 </t>
  </si>
  <si>
    <t> -0.0815 </t>
  </si>
  <si>
    <t> K.Menzies </t>
  </si>
  <si>
    <t> JAAVSO 43-1 </t>
  </si>
  <si>
    <t>s5</t>
  </si>
  <si>
    <t>s6</t>
  </si>
  <si>
    <t>s7</t>
  </si>
  <si>
    <t>wt</t>
  </si>
  <si>
    <t>IBVS 4840</t>
  </si>
  <si>
    <t>JAVSO..46..184</t>
  </si>
  <si>
    <t>JAVSO..47..263</t>
  </si>
  <si>
    <t>JAVSO..48…87</t>
  </si>
  <si>
    <t>JAVSO 49, 108</t>
  </si>
  <si>
    <t>JAVSO 49, 256</t>
  </si>
  <si>
    <t>My time zone &gt;&gt;&gt;&gt;&gt;&gt;&gt;&gt;</t>
  </si>
  <si>
    <t>JBAV, 63</t>
  </si>
  <si>
    <t>JAAVSO, 50, 255</t>
  </si>
  <si>
    <t>29/03/1899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</si>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</sst>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"/>
    <numFmt numFmtId="166" formatCode="0.E+00"/>
    <numFmt numFmtId="167" formatCode="0.0%"/>
    <numFmt numFmtId="168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9" fillId="21" borderId="1" applyNumberFormat="0" applyAlignment="0" applyProtection="0"/>
    <xf numFmtId="0" fontId="30" fillId="22" borderId="2" applyNumberFormat="0" applyAlignment="0" applyProtection="0"/>
    <xf numFmtId="3" fontId="41" fillId="2" borderId="0"/>
    <xf numFmtId="164" fontId="41" fillId="2" borderId="0"/>
    <xf numFmtId="0" fontId="41" fillId="2" borderId="0"/>
    <xf numFmtId="0" fontId="31" fillId="0" borderId="0" applyNumberFormat="0" applyFill="0" applyBorder="0" applyAlignment="0" applyProtection="0"/>
    <xf numFmtId="2" fontId="41" fillId="2" borderId="0"/>
    <xf numFmtId="0" fontId="32" fillId="5" borderId="0" applyNumberFormat="0" applyBorder="0" applyAlignment="0" applyProtection="0"/>
    <xf numFmtId="0" fontId="1" fillId="2" borderId="0"/>
    <xf numFmtId="0" fontId="2" fillId="2" borderId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4" fillId="8" borderId="1" applyNumberFormat="0" applyAlignment="0" applyProtection="0"/>
    <xf numFmtId="0" fontId="35" fillId="0" borderId="4" applyNumberFormat="0" applyFill="0" applyAlignment="0" applyProtection="0"/>
    <xf numFmtId="0" fontId="36" fillId="23" borderId="0" applyNumberFormat="0" applyBorder="0" applyAlignment="0" applyProtection="0"/>
    <xf numFmtId="0" fontId="6" fillId="0" borderId="0"/>
    <xf numFmtId="0" fontId="6" fillId="24" borderId="5" applyNumberFormat="0" applyFont="0" applyAlignment="0" applyProtection="0"/>
    <xf numFmtId="0" fontId="37" fillId="21" borderId="6" applyNumberFormat="0" applyAlignment="0" applyProtection="0"/>
    <xf numFmtId="0" fontId="38" fillId="0" borderId="0" applyNumberFormat="0" applyFill="0" applyBorder="0" applyAlignment="0" applyProtection="0"/>
    <xf numFmtId="0" fontId="41" fillId="2" borderId="7"/>
    <xf numFmtId="0" fontId="39" fillId="0" borderId="0" applyNumberFormat="0" applyFill="0" applyBorder="0" applyAlignment="0" applyProtection="0"/>
  </cellStyleXfs>
  <cellXfs count="153">
    <xf numFmtId="0" fontId="0" fillId="2" borderId="0" xfId="0" applyFill="1"/>
    <xf numFmtId="0" fontId="0" fillId="2" borderId="5" xfId="0" applyFill="1" applyBorder="1"/>
    <xf numFmtId="0" fontId="0" fillId="0" borderId="0" xfId="0"/>
    <xf numFmtId="0" fontId="5" fillId="0" borderId="0" xfId="0" applyFont="1"/>
    <xf numFmtId="165" fontId="0" fillId="2" borderId="15" xfId="0" applyNumberFormat="1" applyFill="1" applyBorder="1"/>
    <xf numFmtId="0" fontId="0" fillId="2" borderId="15" xfId="0" applyFill="1" applyBorder="1"/>
    <xf numFmtId="165" fontId="0" fillId="2" borderId="15" xfId="0" applyNumberFormat="1" applyFill="1" applyBorder="1" applyAlignment="1">
      <alignment horizontal="right"/>
    </xf>
    <xf numFmtId="0" fontId="0" fillId="2" borderId="15" xfId="0" applyFill="1" applyBorder="1" applyAlignment="1">
      <alignment horizontal="left"/>
    </xf>
    <xf numFmtId="2" fontId="0" fillId="2" borderId="15" xfId="0" applyNumberFormat="1" applyFill="1" applyBorder="1" applyAlignment="1">
      <alignment horizontal="right"/>
    </xf>
    <xf numFmtId="2" fontId="0" fillId="2" borderId="15" xfId="0" applyNumberFormat="1" applyFill="1" applyBorder="1"/>
    <xf numFmtId="0" fontId="3" fillId="2" borderId="5" xfId="0" applyFont="1" applyFill="1" applyBorder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9" fillId="0" borderId="0" xfId="0" applyFont="1"/>
    <xf numFmtId="0" fontId="0" fillId="2" borderId="5" xfId="0" applyFill="1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14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0" fontId="5" fillId="0" borderId="22" xfId="0" applyFont="1" applyBorder="1"/>
    <xf numFmtId="0" fontId="17" fillId="0" borderId="23" xfId="0" applyFont="1" applyBorder="1"/>
    <xf numFmtId="0" fontId="9" fillId="0" borderId="24" xfId="0" applyFont="1" applyBorder="1"/>
    <xf numFmtId="166" fontId="9" fillId="0" borderId="24" xfId="0" applyNumberFormat="1" applyFont="1" applyBorder="1" applyAlignment="1">
      <alignment horizontal="center"/>
    </xf>
    <xf numFmtId="167" fontId="5" fillId="0" borderId="0" xfId="0" applyNumberFormat="1" applyFont="1"/>
    <xf numFmtId="14" fontId="0" fillId="0" borderId="0" xfId="0" applyNumberFormat="1"/>
    <xf numFmtId="0" fontId="5" fillId="0" borderId="25" xfId="0" applyFont="1" applyBorder="1"/>
    <xf numFmtId="0" fontId="17" fillId="0" borderId="26" xfId="0" applyFont="1" applyBorder="1"/>
    <xf numFmtId="0" fontId="9" fillId="0" borderId="27" xfId="0" applyFont="1" applyBorder="1"/>
    <xf numFmtId="166" fontId="9" fillId="0" borderId="27" xfId="0" applyNumberFormat="1" applyFont="1" applyBorder="1" applyAlignment="1">
      <alignment horizontal="center"/>
    </xf>
    <xf numFmtId="0" fontId="5" fillId="0" borderId="28" xfId="0" applyFont="1" applyBorder="1"/>
    <xf numFmtId="0" fontId="17" fillId="0" borderId="29" xfId="0" applyFont="1" applyBorder="1"/>
    <xf numFmtId="0" fontId="9" fillId="0" borderId="30" xfId="0" applyFont="1" applyBorder="1"/>
    <xf numFmtId="166" fontId="9" fillId="0" borderId="30" xfId="0" applyNumberFormat="1" applyFont="1" applyBorder="1" applyAlignment="1">
      <alignment horizontal="center"/>
    </xf>
    <xf numFmtId="0" fontId="16" fillId="0" borderId="16" xfId="0" applyFont="1" applyBorder="1"/>
    <xf numFmtId="0" fontId="0" fillId="0" borderId="16" xfId="0" applyBorder="1"/>
    <xf numFmtId="0" fontId="17" fillId="0" borderId="0" xfId="0" applyFont="1"/>
    <xf numFmtId="166" fontId="9" fillId="0" borderId="0" xfId="0" applyNumberFormat="1" applyFont="1" applyAlignment="1">
      <alignment horizontal="center"/>
    </xf>
    <xf numFmtId="10" fontId="6" fillId="0" borderId="0" xfId="0" applyNumberFormat="1" applyFont="1"/>
    <xf numFmtId="0" fontId="18" fillId="0" borderId="0" xfId="0" applyFont="1"/>
    <xf numFmtId="167" fontId="18" fillId="0" borderId="0" xfId="0" applyNumberFormat="1" applyFont="1"/>
    <xf numFmtId="10" fontId="18" fillId="0" borderId="0" xfId="0" applyNumberFormat="1" applyFont="1"/>
    <xf numFmtId="0" fontId="19" fillId="0" borderId="0" xfId="0" applyFont="1" applyProtection="1">
      <protection locked="0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6" fillId="0" borderId="0" xfId="0" applyFont="1"/>
    <xf numFmtId="0" fontId="5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9" fillId="25" borderId="5" xfId="0" applyFont="1" applyFill="1" applyBorder="1"/>
    <xf numFmtId="0" fontId="9" fillId="0" borderId="8" xfId="0" applyFont="1" applyBorder="1"/>
    <xf numFmtId="0" fontId="5" fillId="0" borderId="5" xfId="0" applyFont="1" applyBorder="1"/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23" fillId="0" borderId="0" xfId="38" applyAlignment="1" applyProtection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0" xfId="0" quotePrefix="1"/>
    <xf numFmtId="0" fontId="13" fillId="26" borderId="31" xfId="0" applyFont="1" applyFill="1" applyBorder="1" applyAlignment="1">
      <alignment horizontal="left" vertical="top" wrapText="1" indent="1"/>
    </xf>
    <xf numFmtId="0" fontId="13" fillId="26" borderId="31" xfId="0" applyFont="1" applyFill="1" applyBorder="1" applyAlignment="1">
      <alignment horizontal="center" vertical="top" wrapText="1"/>
    </xf>
    <xf numFmtId="0" fontId="13" fillId="26" borderId="31" xfId="0" applyFont="1" applyFill="1" applyBorder="1" applyAlignment="1">
      <alignment horizontal="right" vertical="top" wrapText="1"/>
    </xf>
    <xf numFmtId="0" fontId="23" fillId="26" borderId="31" xfId="38" applyFill="1" applyBorder="1" applyAlignment="1" applyProtection="1">
      <alignment horizontal="right" vertical="top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43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12" fillId="0" borderId="0" xfId="0" applyFont="1" applyAlignment="1">
      <alignment vertical="center"/>
    </xf>
    <xf numFmtId="11" fontId="0" fillId="0" borderId="0" xfId="0" applyNumberFormat="1" applyAlignment="1">
      <alignment horizontal="center" vertical="center"/>
    </xf>
    <xf numFmtId="0" fontId="0" fillId="2" borderId="17" xfId="0" applyFill="1" applyBorder="1" applyAlignment="1">
      <alignment vertical="center"/>
    </xf>
    <xf numFmtId="11" fontId="0" fillId="2" borderId="11" xfId="0" applyNumberForma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11" fontId="0" fillId="2" borderId="5" xfId="0" applyNumberFormat="1" applyFill="1" applyBorder="1" applyAlignment="1">
      <alignment vertical="center"/>
    </xf>
    <xf numFmtId="14" fontId="6" fillId="2" borderId="8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14" fontId="0" fillId="2" borderId="8" xfId="0" applyNumberForma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14" fontId="0" fillId="2" borderId="5" xfId="0" applyNumberFormat="1" applyFill="1" applyBorder="1" applyAlignment="1">
      <alignment vertical="center"/>
    </xf>
    <xf numFmtId="0" fontId="16" fillId="2" borderId="15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13" fillId="2" borderId="5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2" fillId="0" borderId="0" xfId="42" applyFont="1" applyAlignment="1">
      <alignment vertical="center"/>
    </xf>
    <xf numFmtId="0" fontId="42" fillId="0" borderId="0" xfId="42" applyFont="1" applyAlignment="1">
      <alignment horizontal="center" vertical="center"/>
    </xf>
    <xf numFmtId="0" fontId="42" fillId="0" borderId="0" xfId="42" applyFont="1" applyAlignment="1">
      <alignment horizontal="left" vertical="center"/>
    </xf>
    <xf numFmtId="0" fontId="44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/>
    </xf>
    <xf numFmtId="168" fontId="44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Mon - O-C Diagr.</a:t>
            </a:r>
          </a:p>
        </c:rich>
      </c:tx>
      <c:layout>
        <c:manualLayout>
          <c:xMode val="edge"/>
          <c:yMode val="edge"/>
          <c:x val="0.39271311733806552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6329662103658"/>
          <c:y val="0.13569360623388596"/>
          <c:w val="0.85020354963144928"/>
          <c:h val="0.62242067207282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-0.12501780000275176</c:v>
                </c:pt>
                <c:pt idx="1">
                  <c:v>-0.13724356000238913</c:v>
                </c:pt>
                <c:pt idx="2">
                  <c:v>-3.8350320002791705E-2</c:v>
                </c:pt>
                <c:pt idx="3">
                  <c:v>-4.1056720001506619E-2</c:v>
                </c:pt>
                <c:pt idx="4">
                  <c:v>-5.0150840001151664E-2</c:v>
                </c:pt>
                <c:pt idx="5">
                  <c:v>-4.8045280000224011E-2</c:v>
                </c:pt>
                <c:pt idx="6">
                  <c:v>-4.8139400001673494E-2</c:v>
                </c:pt>
                <c:pt idx="7">
                  <c:v>-4.8080600001412677E-2</c:v>
                </c:pt>
                <c:pt idx="8">
                  <c:v>-4.9092440000094939E-2</c:v>
                </c:pt>
                <c:pt idx="9">
                  <c:v>-4.9033640003472101E-2</c:v>
                </c:pt>
                <c:pt idx="14">
                  <c:v>-3.6394200003996957E-2</c:v>
                </c:pt>
                <c:pt idx="15">
                  <c:v>-3.2625840001855977E-2</c:v>
                </c:pt>
                <c:pt idx="16">
                  <c:v>-3.4484960004192544E-2</c:v>
                </c:pt>
                <c:pt idx="17">
                  <c:v>-3.2649720000335947E-2</c:v>
                </c:pt>
                <c:pt idx="18">
                  <c:v>-2.8626240004086867E-2</c:v>
                </c:pt>
                <c:pt idx="19">
                  <c:v>-2.6720360005128896E-2</c:v>
                </c:pt>
                <c:pt idx="20">
                  <c:v>-3.8732200002414174E-2</c:v>
                </c:pt>
                <c:pt idx="21">
                  <c:v>-3.1732600000395905E-2</c:v>
                </c:pt>
                <c:pt idx="22">
                  <c:v>-2.7897759999177651E-2</c:v>
                </c:pt>
                <c:pt idx="23">
                  <c:v>-3.2968400006211596E-2</c:v>
                </c:pt>
                <c:pt idx="24">
                  <c:v>-3.4686840001086239E-2</c:v>
                </c:pt>
                <c:pt idx="25">
                  <c:v>-4.4804640005168039E-2</c:v>
                </c:pt>
                <c:pt idx="26">
                  <c:v>-2.6992880000761943E-2</c:v>
                </c:pt>
                <c:pt idx="27">
                  <c:v>-3.5969600001408253E-2</c:v>
                </c:pt>
                <c:pt idx="28">
                  <c:v>-3.1757880002260208E-2</c:v>
                </c:pt>
                <c:pt idx="29">
                  <c:v>-4.0981440000905422E-2</c:v>
                </c:pt>
                <c:pt idx="30">
                  <c:v>-2.6922640001430409E-2</c:v>
                </c:pt>
                <c:pt idx="31">
                  <c:v>-3.1887720004306175E-2</c:v>
                </c:pt>
                <c:pt idx="32">
                  <c:v>-3.2805440005176933E-2</c:v>
                </c:pt>
                <c:pt idx="33">
                  <c:v>-3.0840760002320167E-2</c:v>
                </c:pt>
                <c:pt idx="34">
                  <c:v>-2.6876079999055946E-2</c:v>
                </c:pt>
                <c:pt idx="35">
                  <c:v>-3.3158440000988776E-2</c:v>
                </c:pt>
                <c:pt idx="36">
                  <c:v>-3.1911400001263246E-2</c:v>
                </c:pt>
                <c:pt idx="37">
                  <c:v>-2.2205839999514865E-2</c:v>
                </c:pt>
                <c:pt idx="38">
                  <c:v>-3.5599959999672137E-2</c:v>
                </c:pt>
                <c:pt idx="39">
                  <c:v>-2.8441160000511445E-2</c:v>
                </c:pt>
                <c:pt idx="40">
                  <c:v>-3.3041239999874961E-2</c:v>
                </c:pt>
                <c:pt idx="41">
                  <c:v>-3.0076560000452446E-2</c:v>
                </c:pt>
                <c:pt idx="42">
                  <c:v>1.5959998563630506E-5</c:v>
                </c:pt>
                <c:pt idx="43">
                  <c:v>-1.8266520004544873E-2</c:v>
                </c:pt>
                <c:pt idx="44">
                  <c:v>-2.9260639999847626E-2</c:v>
                </c:pt>
                <c:pt idx="45">
                  <c:v>-2.2754760000680108E-2</c:v>
                </c:pt>
                <c:pt idx="47">
                  <c:v>-2.145664000272518E-2</c:v>
                </c:pt>
                <c:pt idx="48">
                  <c:v>-1.5233160000207135E-2</c:v>
                </c:pt>
                <c:pt idx="49">
                  <c:v>-1.9527280001057079E-2</c:v>
                </c:pt>
                <c:pt idx="50">
                  <c:v>7.2425459999067243E-2</c:v>
                </c:pt>
                <c:pt idx="51">
                  <c:v>-7.0922000013524666E-3</c:v>
                </c:pt>
                <c:pt idx="52">
                  <c:v>5.5313199991360307E-3</c:v>
                </c:pt>
                <c:pt idx="53">
                  <c:v>-9.3276000043260865E-3</c:v>
                </c:pt>
                <c:pt idx="54">
                  <c:v>-4.4217200047569349E-3</c:v>
                </c:pt>
                <c:pt idx="55">
                  <c:v>-4.5511600037571043E-3</c:v>
                </c:pt>
                <c:pt idx="56">
                  <c:v>-7.6452800021797884E-3</c:v>
                </c:pt>
                <c:pt idx="57">
                  <c:v>-5.3982400022505317E-3</c:v>
                </c:pt>
                <c:pt idx="58">
                  <c:v>-9.5630000032542739E-3</c:v>
                </c:pt>
                <c:pt idx="59">
                  <c:v>-8.5630000030505471E-3</c:v>
                </c:pt>
                <c:pt idx="60">
                  <c:v>1.8719160001637647E-2</c:v>
                </c:pt>
                <c:pt idx="61">
                  <c:v>-8.3222000030218624E-3</c:v>
                </c:pt>
                <c:pt idx="62">
                  <c:v>-1.5569280003546737E-2</c:v>
                </c:pt>
                <c:pt idx="63">
                  <c:v>-1.1298720000922913E-2</c:v>
                </c:pt>
                <c:pt idx="64">
                  <c:v>-5.5399200027750339E-3</c:v>
                </c:pt>
                <c:pt idx="65">
                  <c:v>2.5188799991155975E-3</c:v>
                </c:pt>
                <c:pt idx="66">
                  <c:v>-1.0163800001464551E-2</c:v>
                </c:pt>
                <c:pt idx="67">
                  <c:v>-8.3579200036183465E-3</c:v>
                </c:pt>
                <c:pt idx="68">
                  <c:v>-2.8446200001781108E-2</c:v>
                </c:pt>
                <c:pt idx="69">
                  <c:v>-1.0187720003159484E-2</c:v>
                </c:pt>
                <c:pt idx="70">
                  <c:v>-1.4505400002235547E-2</c:v>
                </c:pt>
                <c:pt idx="71">
                  <c:v>-9.5407200024055783E-3</c:v>
                </c:pt>
                <c:pt idx="72">
                  <c:v>-2.6348400024289731E-3</c:v>
                </c:pt>
                <c:pt idx="73">
                  <c:v>-4.9289600028714631E-3</c:v>
                </c:pt>
                <c:pt idx="74">
                  <c:v>-2.5760400021681562E-3</c:v>
                </c:pt>
                <c:pt idx="75">
                  <c:v>-1.1670159998175222E-2</c:v>
                </c:pt>
                <c:pt idx="76">
                  <c:v>-8.1584400031715631E-3</c:v>
                </c:pt>
                <c:pt idx="77">
                  <c:v>-1.0552560001087841E-2</c:v>
                </c:pt>
                <c:pt idx="78">
                  <c:v>-7.8525600001739804E-3</c:v>
                </c:pt>
                <c:pt idx="79">
                  <c:v>-8.7466800032416359E-3</c:v>
                </c:pt>
                <c:pt idx="80">
                  <c:v>-1.0052960002212785E-2</c:v>
                </c:pt>
                <c:pt idx="81">
                  <c:v>-7.8529600032197777E-3</c:v>
                </c:pt>
                <c:pt idx="82">
                  <c:v>-5.7412000023759902E-3</c:v>
                </c:pt>
                <c:pt idx="83">
                  <c:v>-7.8353200042329263E-3</c:v>
                </c:pt>
                <c:pt idx="84">
                  <c:v>-9.588280001480598E-3</c:v>
                </c:pt>
                <c:pt idx="85">
                  <c:v>-8.6824000027263537E-3</c:v>
                </c:pt>
                <c:pt idx="86">
                  <c:v>-5.776519999926677E-3</c:v>
                </c:pt>
                <c:pt idx="87">
                  <c:v>-2.8765200004272629E-3</c:v>
                </c:pt>
                <c:pt idx="88">
                  <c:v>-5.5294800004048739E-3</c:v>
                </c:pt>
                <c:pt idx="89">
                  <c:v>-6.7177200035075657E-3</c:v>
                </c:pt>
                <c:pt idx="90">
                  <c:v>-8.1184000373468734E-4</c:v>
                </c:pt>
                <c:pt idx="91">
                  <c:v>-5.6480000421288423E-4</c:v>
                </c:pt>
                <c:pt idx="92">
                  <c:v>1.1246559995925054E-2</c:v>
                </c:pt>
                <c:pt idx="93">
                  <c:v>-5.6459640003595268E-2</c:v>
                </c:pt>
                <c:pt idx="94">
                  <c:v>-4.9671960001433035E-2</c:v>
                </c:pt>
                <c:pt idx="95">
                  <c:v>-3.0531080003129318E-2</c:v>
                </c:pt>
                <c:pt idx="96">
                  <c:v>-1.09195200020622E-2</c:v>
                </c:pt>
                <c:pt idx="97">
                  <c:v>3.5804799990728498E-3</c:v>
                </c:pt>
                <c:pt idx="98">
                  <c:v>6.2339079999219393E-2</c:v>
                </c:pt>
                <c:pt idx="99">
                  <c:v>3.3153999975183979E-3</c:v>
                </c:pt>
                <c:pt idx="100">
                  <c:v>4.105651999998372E-2</c:v>
                </c:pt>
                <c:pt idx="101">
                  <c:v>1.4843000000837492E-2</c:v>
                </c:pt>
                <c:pt idx="102">
                  <c:v>3.3900399976118933E-3</c:v>
                </c:pt>
                <c:pt idx="103">
                  <c:v>9.0664800009108149E-3</c:v>
                </c:pt>
                <c:pt idx="104">
                  <c:v>5.194000004848931E-4</c:v>
                </c:pt>
                <c:pt idx="105">
                  <c:v>2.3252799983310979E-3</c:v>
                </c:pt>
                <c:pt idx="106">
                  <c:v>3.5954399972979445E-3</c:v>
                </c:pt>
                <c:pt idx="107">
                  <c:v>4.8071599994727876E-3</c:v>
                </c:pt>
                <c:pt idx="108">
                  <c:v>1.7951199988601729E-3</c:v>
                </c:pt>
                <c:pt idx="109">
                  <c:v>6.659799997578375E-3</c:v>
                </c:pt>
                <c:pt idx="110">
                  <c:v>6.277399996179156E-3</c:v>
                </c:pt>
                <c:pt idx="111">
                  <c:v>5.5479599977843463E-3</c:v>
                </c:pt>
                <c:pt idx="112">
                  <c:v>3.7827999985893257E-3</c:v>
                </c:pt>
                <c:pt idx="114">
                  <c:v>5.8062800017069094E-3</c:v>
                </c:pt>
                <c:pt idx="115">
                  <c:v>8.0412800016347319E-3</c:v>
                </c:pt>
                <c:pt idx="116">
                  <c:v>0</c:v>
                </c:pt>
                <c:pt idx="118">
                  <c:v>1.8058799978462048E-3</c:v>
                </c:pt>
                <c:pt idx="119">
                  <c:v>5.8293599940952845E-3</c:v>
                </c:pt>
                <c:pt idx="120">
                  <c:v>4.7334400005638599E-3</c:v>
                </c:pt>
                <c:pt idx="121">
                  <c:v>-2.3606800023117103E-3</c:v>
                </c:pt>
                <c:pt idx="122">
                  <c:v>3.5452000010991469E-3</c:v>
                </c:pt>
                <c:pt idx="123">
                  <c:v>2.4737599960644729E-3</c:v>
                </c:pt>
                <c:pt idx="124">
                  <c:v>1.4013199979672208E-3</c:v>
                </c:pt>
                <c:pt idx="125">
                  <c:v>1.2882599985459819E-3</c:v>
                </c:pt>
                <c:pt idx="127">
                  <c:v>-3.0587999935960397E-4</c:v>
                </c:pt>
                <c:pt idx="128">
                  <c:v>7.470599957741797E-4</c:v>
                </c:pt>
                <c:pt idx="130">
                  <c:v>-2.0000000222353265E-4</c:v>
                </c:pt>
                <c:pt idx="131">
                  <c:v>-2.2390000231098384E-4</c:v>
                </c:pt>
                <c:pt idx="132">
                  <c:v>-1.7835999969975092E-3</c:v>
                </c:pt>
                <c:pt idx="134">
                  <c:v>-1.3719400012632832E-3</c:v>
                </c:pt>
                <c:pt idx="143">
                  <c:v>-4.0036400023382157E-3</c:v>
                </c:pt>
                <c:pt idx="144">
                  <c:v>-2.0036400019307621E-3</c:v>
                </c:pt>
                <c:pt idx="145">
                  <c:v>-6.097760000557173E-3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88-42C6-8F9F-0D119D7C9A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46">
                  <c:v>-2.057364000211237E-2</c:v>
                </c:pt>
                <c:pt idx="113">
                  <c:v>6.8867999652866274E-4</c:v>
                </c:pt>
                <c:pt idx="136">
                  <c:v>4.539399997156579E-3</c:v>
                </c:pt>
                <c:pt idx="137">
                  <c:v>-5.5471999803557992E-4</c:v>
                </c:pt>
                <c:pt idx="138">
                  <c:v>-5.9003999922424555E-4</c:v>
                </c:pt>
                <c:pt idx="140">
                  <c:v>-6.0859200020786375E-3</c:v>
                </c:pt>
                <c:pt idx="141">
                  <c:v>-2.0859200012637302E-3</c:v>
                </c:pt>
                <c:pt idx="142">
                  <c:v>-1.6074179999122862E-2</c:v>
                </c:pt>
                <c:pt idx="147">
                  <c:v>-2.0628400015993975E-3</c:v>
                </c:pt>
                <c:pt idx="148">
                  <c:v>-1.8750000017462298E-3</c:v>
                </c:pt>
                <c:pt idx="151">
                  <c:v>9.4800000078976154E-4</c:v>
                </c:pt>
                <c:pt idx="152">
                  <c:v>-3.146120005112607E-3</c:v>
                </c:pt>
                <c:pt idx="153">
                  <c:v>-2.1461200012709014E-3</c:v>
                </c:pt>
                <c:pt idx="154">
                  <c:v>-1.4612000086344779E-4</c:v>
                </c:pt>
                <c:pt idx="155">
                  <c:v>8.5387999570230022E-4</c:v>
                </c:pt>
                <c:pt idx="156">
                  <c:v>2.8538799961097538E-3</c:v>
                </c:pt>
                <c:pt idx="157">
                  <c:v>2.8538799961097538E-3</c:v>
                </c:pt>
                <c:pt idx="158">
                  <c:v>-1.2402400025166571E-3</c:v>
                </c:pt>
                <c:pt idx="159">
                  <c:v>7.5975999789079651E-4</c:v>
                </c:pt>
                <c:pt idx="160">
                  <c:v>2.7597599982982501E-3</c:v>
                </c:pt>
                <c:pt idx="161">
                  <c:v>3.7597599948639981E-3</c:v>
                </c:pt>
                <c:pt idx="162">
                  <c:v>-2.181440002459567E-3</c:v>
                </c:pt>
                <c:pt idx="163">
                  <c:v>2.8185600021970458E-3</c:v>
                </c:pt>
                <c:pt idx="164">
                  <c:v>-1.216759999806527E-3</c:v>
                </c:pt>
                <c:pt idx="165">
                  <c:v>3.0080002034083009E-5</c:v>
                </c:pt>
                <c:pt idx="166">
                  <c:v>8.5347999993246049E-4</c:v>
                </c:pt>
                <c:pt idx="167">
                  <c:v>2.8534800003399141E-3</c:v>
                </c:pt>
                <c:pt idx="168">
                  <c:v>-4.3475999700604007E-4</c:v>
                </c:pt>
                <c:pt idx="169">
                  <c:v>-1.8053599997074343E-3</c:v>
                </c:pt>
                <c:pt idx="170">
                  <c:v>1.0051999561255798E-4</c:v>
                </c:pt>
                <c:pt idx="171">
                  <c:v>1.0051999561255798E-4</c:v>
                </c:pt>
                <c:pt idx="172">
                  <c:v>3.1005199998617172E-3</c:v>
                </c:pt>
                <c:pt idx="173">
                  <c:v>1.8416399980196729E-3</c:v>
                </c:pt>
                <c:pt idx="174">
                  <c:v>-7.2524799979873933E-3</c:v>
                </c:pt>
                <c:pt idx="175">
                  <c:v>-2.524800001992844E-4</c:v>
                </c:pt>
                <c:pt idx="177">
                  <c:v>1.8883999946410768E-3</c:v>
                </c:pt>
                <c:pt idx="178">
                  <c:v>-8.95868000225164E-3</c:v>
                </c:pt>
                <c:pt idx="179">
                  <c:v>7.824400017852895E-4</c:v>
                </c:pt>
                <c:pt idx="181">
                  <c:v>2.7471200010040775E-3</c:v>
                </c:pt>
                <c:pt idx="182">
                  <c:v>1.8239999917568639E-4</c:v>
                </c:pt>
                <c:pt idx="183">
                  <c:v>-2.288200004841201E-3</c:v>
                </c:pt>
                <c:pt idx="184">
                  <c:v>7.352800021180883E-4</c:v>
                </c:pt>
                <c:pt idx="185">
                  <c:v>-9.9944000030518509E-3</c:v>
                </c:pt>
                <c:pt idx="186">
                  <c:v>2.7114000040455721E-3</c:v>
                </c:pt>
                <c:pt idx="189">
                  <c:v>8.2899999688379467E-4</c:v>
                </c:pt>
                <c:pt idx="190">
                  <c:v>2.8289999972912483E-3</c:v>
                </c:pt>
                <c:pt idx="191">
                  <c:v>-6.0889199958182871E-3</c:v>
                </c:pt>
                <c:pt idx="192">
                  <c:v>1.8051200022455305E-3</c:v>
                </c:pt>
                <c:pt idx="197">
                  <c:v>6.7932800011476502E-3</c:v>
                </c:pt>
                <c:pt idx="198">
                  <c:v>4.7226399983628653E-3</c:v>
                </c:pt>
                <c:pt idx="199">
                  <c:v>-6.3480000026174821E-3</c:v>
                </c:pt>
                <c:pt idx="200">
                  <c:v>-3.0658399991807528E-3</c:v>
                </c:pt>
                <c:pt idx="201">
                  <c:v>-4.3012400055886246E-3</c:v>
                </c:pt>
                <c:pt idx="203">
                  <c:v>-4.0307200033566914E-3</c:v>
                </c:pt>
                <c:pt idx="204">
                  <c:v>1.592799999343697E-3</c:v>
                </c:pt>
                <c:pt idx="205">
                  <c:v>-8.4425199966062792E-3</c:v>
                </c:pt>
                <c:pt idx="206">
                  <c:v>-4.4251999497646466E-4</c:v>
                </c:pt>
                <c:pt idx="207">
                  <c:v>1.0041999994427897E-3</c:v>
                </c:pt>
                <c:pt idx="208">
                  <c:v>2.7806399957626127E-3</c:v>
                </c:pt>
                <c:pt idx="209">
                  <c:v>3.5923999967053533E-3</c:v>
                </c:pt>
                <c:pt idx="210">
                  <c:v>-1.1605600011534989E-3</c:v>
                </c:pt>
                <c:pt idx="211">
                  <c:v>-2.3841200018068776E-3</c:v>
                </c:pt>
                <c:pt idx="212">
                  <c:v>-1.4782399957766756E-3</c:v>
                </c:pt>
                <c:pt idx="213">
                  <c:v>-2.4194400029955432E-3</c:v>
                </c:pt>
                <c:pt idx="214">
                  <c:v>1.5805599978193641E-3</c:v>
                </c:pt>
                <c:pt idx="215">
                  <c:v>1.5805599978193641E-3</c:v>
                </c:pt>
                <c:pt idx="216">
                  <c:v>7.580559999041725E-3</c:v>
                </c:pt>
                <c:pt idx="217">
                  <c:v>-2.0782799983862787E-3</c:v>
                </c:pt>
                <c:pt idx="218">
                  <c:v>4.6861200025887229E-3</c:v>
                </c:pt>
                <c:pt idx="219">
                  <c:v>-8.0399986472912133E-6</c:v>
                </c:pt>
                <c:pt idx="221">
                  <c:v>1.8859999981941655E-3</c:v>
                </c:pt>
                <c:pt idx="222">
                  <c:v>3.6036399978911504E-3</c:v>
                </c:pt>
                <c:pt idx="223">
                  <c:v>-2.4908799969125539E-3</c:v>
                </c:pt>
                <c:pt idx="224">
                  <c:v>5.0912000006064773E-4</c:v>
                </c:pt>
                <c:pt idx="225">
                  <c:v>4.9728000158211216E-4</c:v>
                </c:pt>
                <c:pt idx="226">
                  <c:v>1.732279997668229E-3</c:v>
                </c:pt>
                <c:pt idx="227">
                  <c:v>5.7322799984831363E-3</c:v>
                </c:pt>
                <c:pt idx="228">
                  <c:v>2.7792399996542372E-3</c:v>
                </c:pt>
                <c:pt idx="229">
                  <c:v>1.7439200018998235E-3</c:v>
                </c:pt>
                <c:pt idx="230">
                  <c:v>1.7439200018998235E-3</c:v>
                </c:pt>
                <c:pt idx="231">
                  <c:v>-5.7376000040676445E-4</c:v>
                </c:pt>
                <c:pt idx="232">
                  <c:v>3.7435199992614798E-3</c:v>
                </c:pt>
                <c:pt idx="233">
                  <c:v>2.4611599947093055E-3</c:v>
                </c:pt>
                <c:pt idx="235">
                  <c:v>-4.3036400020355359E-3</c:v>
                </c:pt>
                <c:pt idx="236">
                  <c:v>3.1988000409910455E-4</c:v>
                </c:pt>
                <c:pt idx="237">
                  <c:v>8.9603999367682263E-4</c:v>
                </c:pt>
                <c:pt idx="238">
                  <c:v>3.8019200001144782E-3</c:v>
                </c:pt>
                <c:pt idx="239">
                  <c:v>7.6660000195261091E-4</c:v>
                </c:pt>
                <c:pt idx="240">
                  <c:v>7.6660000195261091E-4</c:v>
                </c:pt>
                <c:pt idx="241">
                  <c:v>6.7247999686514959E-4</c:v>
                </c:pt>
                <c:pt idx="242">
                  <c:v>2.2960000060265884E-3</c:v>
                </c:pt>
                <c:pt idx="243">
                  <c:v>5.4603600001428276E-3</c:v>
                </c:pt>
                <c:pt idx="244">
                  <c:v>3.8972000038484111E-4</c:v>
                </c:pt>
                <c:pt idx="245">
                  <c:v>-3.1868400037637912E-3</c:v>
                </c:pt>
                <c:pt idx="246">
                  <c:v>6.6837199992733076E-3</c:v>
                </c:pt>
                <c:pt idx="247">
                  <c:v>-3.692760001285933E-3</c:v>
                </c:pt>
                <c:pt idx="248">
                  <c:v>-2.3401600046781823E-3</c:v>
                </c:pt>
                <c:pt idx="249">
                  <c:v>-5.6225200023618527E-3</c:v>
                </c:pt>
                <c:pt idx="250">
                  <c:v>-4.2578800057526678E-3</c:v>
                </c:pt>
                <c:pt idx="251">
                  <c:v>-9.3873200021334924E-3</c:v>
                </c:pt>
                <c:pt idx="252">
                  <c:v>-3.4226400020997971E-3</c:v>
                </c:pt>
                <c:pt idx="253">
                  <c:v>-4.6229200015659444E-3</c:v>
                </c:pt>
                <c:pt idx="254">
                  <c:v>-4.4651999633060768E-4</c:v>
                </c:pt>
                <c:pt idx="255">
                  <c:v>-5.2936000065528788E-3</c:v>
                </c:pt>
                <c:pt idx="256">
                  <c:v>-7.4818400025833398E-3</c:v>
                </c:pt>
                <c:pt idx="257">
                  <c:v>-8.5759599969605915E-3</c:v>
                </c:pt>
                <c:pt idx="258">
                  <c:v>-1.2670079995587002E-2</c:v>
                </c:pt>
                <c:pt idx="259">
                  <c:v>-6.7995200006407686E-3</c:v>
                </c:pt>
                <c:pt idx="260">
                  <c:v>2.0008000137750059E-4</c:v>
                </c:pt>
                <c:pt idx="261">
                  <c:v>-1.8940400041174144E-3</c:v>
                </c:pt>
                <c:pt idx="262">
                  <c:v>-1.0835239998414181E-2</c:v>
                </c:pt>
                <c:pt idx="263">
                  <c:v>-9.7176400013267994E-3</c:v>
                </c:pt>
                <c:pt idx="264">
                  <c:v>-1.3541439999244176E-2</c:v>
                </c:pt>
                <c:pt idx="265">
                  <c:v>-2.5532799991196953E-3</c:v>
                </c:pt>
                <c:pt idx="266">
                  <c:v>-1.1812160002591554E-2</c:v>
                </c:pt>
                <c:pt idx="267">
                  <c:v>-1.182400000107009E-2</c:v>
                </c:pt>
                <c:pt idx="268">
                  <c:v>-8.577159998822026E-3</c:v>
                </c:pt>
                <c:pt idx="269">
                  <c:v>1.8743999680737033E-4</c:v>
                </c:pt>
                <c:pt idx="270">
                  <c:v>-9.4714000006206334E-3</c:v>
                </c:pt>
                <c:pt idx="271">
                  <c:v>-1.6506719999597408E-2</c:v>
                </c:pt>
                <c:pt idx="272">
                  <c:v>-1.4883199997711927E-2</c:v>
                </c:pt>
                <c:pt idx="273">
                  <c:v>-1.3883199993870221E-2</c:v>
                </c:pt>
                <c:pt idx="274">
                  <c:v>-1.5612679999321699E-2</c:v>
                </c:pt>
                <c:pt idx="275">
                  <c:v>-1.2413000004016794E-2</c:v>
                </c:pt>
                <c:pt idx="276">
                  <c:v>-1.2789480002538767E-2</c:v>
                </c:pt>
                <c:pt idx="277">
                  <c:v>-1.0554279993812088E-2</c:v>
                </c:pt>
                <c:pt idx="278">
                  <c:v>-1.7836639999586623E-2</c:v>
                </c:pt>
                <c:pt idx="279">
                  <c:v>-1.374292000400601E-2</c:v>
                </c:pt>
                <c:pt idx="280">
                  <c:v>-1.8696159997489303E-2</c:v>
                </c:pt>
                <c:pt idx="281">
                  <c:v>-1.5625719999661669E-2</c:v>
                </c:pt>
                <c:pt idx="282">
                  <c:v>-2.1908080001594499E-2</c:v>
                </c:pt>
                <c:pt idx="283">
                  <c:v>-1.9908080001187045E-2</c:v>
                </c:pt>
                <c:pt idx="284">
                  <c:v>-2.1755160007160157E-2</c:v>
                </c:pt>
                <c:pt idx="285">
                  <c:v>-1.5755160005937796E-2</c:v>
                </c:pt>
                <c:pt idx="286">
                  <c:v>-2.0037520000187214E-2</c:v>
                </c:pt>
                <c:pt idx="287">
                  <c:v>-2.0731680000608321E-2</c:v>
                </c:pt>
                <c:pt idx="290">
                  <c:v>-2.1661439997842535E-2</c:v>
                </c:pt>
                <c:pt idx="291">
                  <c:v>-1.6755559998273384E-2</c:v>
                </c:pt>
                <c:pt idx="292">
                  <c:v>-2.5073240001802333E-2</c:v>
                </c:pt>
                <c:pt idx="293">
                  <c:v>-2.187355999922147E-2</c:v>
                </c:pt>
                <c:pt idx="294">
                  <c:v>-2.0885400001134258E-2</c:v>
                </c:pt>
                <c:pt idx="295">
                  <c:v>-3.0050159999518655E-2</c:v>
                </c:pt>
                <c:pt idx="297">
                  <c:v>-3.1803120000404306E-2</c:v>
                </c:pt>
                <c:pt idx="298">
                  <c:v>-2.3803120006050449E-2</c:v>
                </c:pt>
                <c:pt idx="299">
                  <c:v>-2.5085480003326666E-2</c:v>
                </c:pt>
                <c:pt idx="300">
                  <c:v>-2.2085480006353464E-2</c:v>
                </c:pt>
                <c:pt idx="302">
                  <c:v>-3.0061999997997191E-2</c:v>
                </c:pt>
                <c:pt idx="303">
                  <c:v>-2.8850479997345246E-2</c:v>
                </c:pt>
                <c:pt idx="304">
                  <c:v>-2.487415999348741E-2</c:v>
                </c:pt>
                <c:pt idx="305">
                  <c:v>-3.3156519995827693E-2</c:v>
                </c:pt>
                <c:pt idx="306">
                  <c:v>-3.7097720000019763E-2</c:v>
                </c:pt>
                <c:pt idx="307">
                  <c:v>-3.2156920002307743E-2</c:v>
                </c:pt>
                <c:pt idx="308">
                  <c:v>-2.9909879995102528E-2</c:v>
                </c:pt>
                <c:pt idx="309">
                  <c:v>-3.3886400000483263E-2</c:v>
                </c:pt>
                <c:pt idx="310">
                  <c:v>-2.7886399999260902E-2</c:v>
                </c:pt>
                <c:pt idx="312">
                  <c:v>-3.6980920005589724E-2</c:v>
                </c:pt>
                <c:pt idx="313">
                  <c:v>-3.1980920000933111E-2</c:v>
                </c:pt>
                <c:pt idx="314">
                  <c:v>-3.3063599999877624E-2</c:v>
                </c:pt>
                <c:pt idx="316">
                  <c:v>-3.9040520001435652E-2</c:v>
                </c:pt>
                <c:pt idx="320">
                  <c:v>-3.32759199955035E-2</c:v>
                </c:pt>
                <c:pt idx="326">
                  <c:v>-3.7040919996798038E-2</c:v>
                </c:pt>
                <c:pt idx="335">
                  <c:v>-4.903008000110276E-2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88-42C6-8F9F-0D119D7C9ACF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17">
                  <c:v>9.9999999656574801E-4</c:v>
                </c:pt>
                <c:pt idx="126">
                  <c:v>-3.5588000173447654E-4</c:v>
                </c:pt>
                <c:pt idx="129">
                  <c:v>-2.2000000171829015E-4</c:v>
                </c:pt>
                <c:pt idx="133">
                  <c:v>-1.7635999975027516E-3</c:v>
                </c:pt>
                <c:pt idx="135">
                  <c:v>1.1511999982758425E-3</c:v>
                </c:pt>
                <c:pt idx="139">
                  <c:v>-1.6447200032416731E-3</c:v>
                </c:pt>
                <c:pt idx="146">
                  <c:v>-2.5157600030070171E-3</c:v>
                </c:pt>
                <c:pt idx="149">
                  <c:v>-1.4926799995009787E-3</c:v>
                </c:pt>
                <c:pt idx="150">
                  <c:v>3.6279998312238604E-5</c:v>
                </c:pt>
                <c:pt idx="180">
                  <c:v>-6.1167999956524E-4</c:v>
                </c:pt>
                <c:pt idx="187">
                  <c:v>-7.827199951861985E-4</c:v>
                </c:pt>
                <c:pt idx="194">
                  <c:v>1.1168399942107499E-3</c:v>
                </c:pt>
                <c:pt idx="195">
                  <c:v>1.075640000635758E-3</c:v>
                </c:pt>
                <c:pt idx="196">
                  <c:v>1.2756400028592907E-3</c:v>
                </c:pt>
                <c:pt idx="220">
                  <c:v>-7.4335999670438468E-4</c:v>
                </c:pt>
                <c:pt idx="327">
                  <c:v>-4.6788159997959156E-2</c:v>
                </c:pt>
                <c:pt idx="338">
                  <c:v>-5.0536119997559581E-2</c:v>
                </c:pt>
                <c:pt idx="350">
                  <c:v>-6.6202179994434118E-2</c:v>
                </c:pt>
                <c:pt idx="352">
                  <c:v>-6.7055519997666124E-2</c:v>
                </c:pt>
                <c:pt idx="355">
                  <c:v>-6.7567359998065513E-2</c:v>
                </c:pt>
                <c:pt idx="361">
                  <c:v>-7.1409440002753399E-2</c:v>
                </c:pt>
                <c:pt idx="368">
                  <c:v>-7.9022479993000161E-2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88-42C6-8F9F-0D119D7C9ACF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0">
                  <c:v>-3.4716360001766589E-2</c:v>
                </c:pt>
                <c:pt idx="11">
                  <c:v>-3.6810480003623525E-2</c:v>
                </c:pt>
                <c:pt idx="12">
                  <c:v>-3.2764319999841973E-2</c:v>
                </c:pt>
                <c:pt idx="13">
                  <c:v>-3.2858440001291456E-2</c:v>
                </c:pt>
                <c:pt idx="234">
                  <c:v>6.0846800042781979E-3</c:v>
                </c:pt>
                <c:pt idx="288">
                  <c:v>-2.5608479998481926E-2</c:v>
                </c:pt>
                <c:pt idx="289">
                  <c:v>-1.9408479995036032E-2</c:v>
                </c:pt>
                <c:pt idx="296">
                  <c:v>-3.1644280003092717E-2</c:v>
                </c:pt>
                <c:pt idx="301">
                  <c:v>-2.1385480002209079E-2</c:v>
                </c:pt>
                <c:pt idx="311">
                  <c:v>-3.7562600002274849E-2</c:v>
                </c:pt>
                <c:pt idx="315">
                  <c:v>-4.0546039999753702E-2</c:v>
                </c:pt>
                <c:pt idx="317">
                  <c:v>-4.2987640001229011E-2</c:v>
                </c:pt>
                <c:pt idx="318">
                  <c:v>-4.3428839999251068E-2</c:v>
                </c:pt>
                <c:pt idx="319">
                  <c:v>-4.2899439991742838E-2</c:v>
                </c:pt>
                <c:pt idx="321">
                  <c:v>-4.2028880001453217E-2</c:v>
                </c:pt>
                <c:pt idx="322">
                  <c:v>-4.1028879997611511E-2</c:v>
                </c:pt>
                <c:pt idx="323">
                  <c:v>-4.0028880001045763E-2</c:v>
                </c:pt>
                <c:pt idx="324">
                  <c:v>-3.7970079996739514E-2</c:v>
                </c:pt>
                <c:pt idx="325">
                  <c:v>-4.4140720005088951E-2</c:v>
                </c:pt>
                <c:pt idx="328">
                  <c:v>-4.5041119999950752E-2</c:v>
                </c:pt>
                <c:pt idx="329">
                  <c:v>-4.821792000439018E-2</c:v>
                </c:pt>
                <c:pt idx="330">
                  <c:v>-4.8300320006092079E-2</c:v>
                </c:pt>
                <c:pt idx="331">
                  <c:v>-5.1006239998969249E-2</c:v>
                </c:pt>
                <c:pt idx="332">
                  <c:v>-5.0006239995127544E-2</c:v>
                </c:pt>
                <c:pt idx="333">
                  <c:v>-4.9312160001136363E-2</c:v>
                </c:pt>
                <c:pt idx="334">
                  <c:v>-4.508868000266375E-2</c:v>
                </c:pt>
                <c:pt idx="336">
                  <c:v>-5.3477200002816971E-2</c:v>
                </c:pt>
                <c:pt idx="337">
                  <c:v>-4.7147879995463882E-2</c:v>
                </c:pt>
                <c:pt idx="339">
                  <c:v>-5.2065600000787526E-2</c:v>
                </c:pt>
                <c:pt idx="340">
                  <c:v>-5.4454119999718387E-2</c:v>
                </c:pt>
                <c:pt idx="343">
                  <c:v>-5.8807120003621094E-2</c:v>
                </c:pt>
                <c:pt idx="344">
                  <c:v>-5.9954639997158665E-2</c:v>
                </c:pt>
                <c:pt idx="345">
                  <c:v>-5.8195840007101651E-2</c:v>
                </c:pt>
                <c:pt idx="346">
                  <c:v>-5.5854680002084933E-2</c:v>
                </c:pt>
                <c:pt idx="347">
                  <c:v>-5.8172359997115564E-2</c:v>
                </c:pt>
                <c:pt idx="348">
                  <c:v>-6.4102119999006391E-2</c:v>
                </c:pt>
                <c:pt idx="349">
                  <c:v>-6.4678639995690901E-2</c:v>
                </c:pt>
                <c:pt idx="351">
                  <c:v>-6.5049279997765552E-2</c:v>
                </c:pt>
                <c:pt idx="353">
                  <c:v>-6.8902640006854199E-2</c:v>
                </c:pt>
                <c:pt idx="354">
                  <c:v>-6.7784999999275897E-2</c:v>
                </c:pt>
                <c:pt idx="356">
                  <c:v>-6.9820599994272925E-2</c:v>
                </c:pt>
                <c:pt idx="357">
                  <c:v>-6.9979439998860471E-2</c:v>
                </c:pt>
                <c:pt idx="358">
                  <c:v>-7.0267719995172229E-2</c:v>
                </c:pt>
                <c:pt idx="359">
                  <c:v>-7.0550079995882697E-2</c:v>
                </c:pt>
                <c:pt idx="360">
                  <c:v>-7.2779959999024868E-2</c:v>
                </c:pt>
                <c:pt idx="362">
                  <c:v>-7.373327999812318E-2</c:v>
                </c:pt>
                <c:pt idx="363">
                  <c:v>-7.373327999812318E-2</c:v>
                </c:pt>
                <c:pt idx="364">
                  <c:v>-7.236860000557499E-2</c:v>
                </c:pt>
                <c:pt idx="365">
                  <c:v>-7.4766680001630448E-2</c:v>
                </c:pt>
                <c:pt idx="366">
                  <c:v>-7.5169080002524424E-2</c:v>
                </c:pt>
                <c:pt idx="367">
                  <c:v>-7.5457359998836182E-2</c:v>
                </c:pt>
                <c:pt idx="369">
                  <c:v>-7.8522600000724196E-2</c:v>
                </c:pt>
                <c:pt idx="370">
                  <c:v>-8.1517120001080912E-2</c:v>
                </c:pt>
                <c:pt idx="371">
                  <c:v>-8.1517120001080912E-2</c:v>
                </c:pt>
                <c:pt idx="372">
                  <c:v>-8.5235639991878998E-2</c:v>
                </c:pt>
                <c:pt idx="373">
                  <c:v>-8.5600400001567323E-2</c:v>
                </c:pt>
                <c:pt idx="374">
                  <c:v>-8.765968000079738E-2</c:v>
                </c:pt>
                <c:pt idx="375">
                  <c:v>-8.8136439997470006E-2</c:v>
                </c:pt>
                <c:pt idx="376">
                  <c:v>-8.817183999781264E-2</c:v>
                </c:pt>
                <c:pt idx="377">
                  <c:v>-8.9213039995229337E-2</c:v>
                </c:pt>
                <c:pt idx="378">
                  <c:v>-8.9201280003180727E-2</c:v>
                </c:pt>
                <c:pt idx="379">
                  <c:v>-8.9295400000992231E-2</c:v>
                </c:pt>
                <c:pt idx="380">
                  <c:v>-9.0889880004397128E-2</c:v>
                </c:pt>
                <c:pt idx="381">
                  <c:v>-9.2819720004627015E-2</c:v>
                </c:pt>
                <c:pt idx="382">
                  <c:v>-9.2978680004307535E-2</c:v>
                </c:pt>
                <c:pt idx="383">
                  <c:v>-9.492028000386199E-2</c:v>
                </c:pt>
                <c:pt idx="384">
                  <c:v>-9.462028000416467E-2</c:v>
                </c:pt>
                <c:pt idx="385">
                  <c:v>-9.6108880003157537E-2</c:v>
                </c:pt>
                <c:pt idx="386">
                  <c:v>-9.6503079992544372E-2</c:v>
                </c:pt>
                <c:pt idx="387">
                  <c:v>-9.7261959999741521E-2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88-42C6-8F9F-0D119D7C9AC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88-42C6-8F9F-0D119D7C9ACF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88-42C6-8F9F-0D119D7C9A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88-42C6-8F9F-0D119D7C9ACF}"/>
            </c:ext>
          </c:extLst>
        </c:ser>
        <c:ser>
          <c:idx val="9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154">
                  <c:v>3.1422737554103103E-2</c:v>
                </c:pt>
                <c:pt idx="156">
                  <c:v>3.1422737554103103E-2</c:v>
                </c:pt>
                <c:pt idx="157">
                  <c:v>3.1422737554103103E-2</c:v>
                </c:pt>
                <c:pt idx="159">
                  <c:v>3.1408425881130186E-2</c:v>
                </c:pt>
                <c:pt idx="218">
                  <c:v>1.2846186035256155E-2</c:v>
                </c:pt>
                <c:pt idx="219">
                  <c:v>1.2588575921743644E-2</c:v>
                </c:pt>
                <c:pt idx="220">
                  <c:v>1.2431147519041549E-2</c:v>
                </c:pt>
                <c:pt idx="221">
                  <c:v>1.2116290713637373E-2</c:v>
                </c:pt>
                <c:pt idx="222">
                  <c:v>1.207335569471861E-2</c:v>
                </c:pt>
                <c:pt idx="223">
                  <c:v>9.6260596163497136E-3</c:v>
                </c:pt>
                <c:pt idx="224">
                  <c:v>9.6260596163497136E-3</c:v>
                </c:pt>
                <c:pt idx="225">
                  <c:v>9.1680860812163589E-3</c:v>
                </c:pt>
                <c:pt idx="226">
                  <c:v>7.3791269596016618E-3</c:v>
                </c:pt>
                <c:pt idx="227">
                  <c:v>7.3791269596016618E-3</c:v>
                </c:pt>
                <c:pt idx="228">
                  <c:v>6.7780366947391285E-3</c:v>
                </c:pt>
                <c:pt idx="229">
                  <c:v>6.6206082920370335E-3</c:v>
                </c:pt>
                <c:pt idx="230">
                  <c:v>6.6206082920370335E-3</c:v>
                </c:pt>
                <c:pt idx="231">
                  <c:v>6.4202448704161891E-3</c:v>
                </c:pt>
                <c:pt idx="232">
                  <c:v>4.1876238866410537E-3</c:v>
                </c:pt>
                <c:pt idx="233">
                  <c:v>4.1446888677223043E-3</c:v>
                </c:pt>
                <c:pt idx="234">
                  <c:v>4.0874421758306384E-3</c:v>
                </c:pt>
                <c:pt idx="235">
                  <c:v>3.572221948805604E-3</c:v>
                </c:pt>
                <c:pt idx="236">
                  <c:v>3.5149752569139381E-3</c:v>
                </c:pt>
                <c:pt idx="237">
                  <c:v>1.6258344244888256E-3</c:v>
                </c:pt>
                <c:pt idx="238">
                  <c:v>1.6115227515159092E-3</c:v>
                </c:pt>
                <c:pt idx="239">
                  <c:v>1.4540943488138142E-3</c:v>
                </c:pt>
                <c:pt idx="240">
                  <c:v>1.4540943488138142E-3</c:v>
                </c:pt>
                <c:pt idx="241">
                  <c:v>1.4397826758408977E-3</c:v>
                </c:pt>
                <c:pt idx="242">
                  <c:v>1.382535983949218E-3</c:v>
                </c:pt>
                <c:pt idx="243">
                  <c:v>-7.2127994306965537E-4</c:v>
                </c:pt>
                <c:pt idx="244">
                  <c:v>-1.0361367484738315E-3</c:v>
                </c:pt>
                <c:pt idx="245">
                  <c:v>-1.5799803214446989E-3</c:v>
                </c:pt>
                <c:pt idx="246">
                  <c:v>-1.7517203971197104E-3</c:v>
                </c:pt>
                <c:pt idx="247">
                  <c:v>-1.8089670890113763E-3</c:v>
                </c:pt>
                <c:pt idx="248">
                  <c:v>-3.8841596700844305E-3</c:v>
                </c:pt>
                <c:pt idx="249">
                  <c:v>-3.9270946890031799E-3</c:v>
                </c:pt>
                <c:pt idx="250">
                  <c:v>-4.3278215322448688E-3</c:v>
                </c:pt>
                <c:pt idx="251">
                  <c:v>-4.4995616079198802E-3</c:v>
                </c:pt>
                <c:pt idx="252">
                  <c:v>-4.6569900106219753E-3</c:v>
                </c:pt>
                <c:pt idx="253">
                  <c:v>-6.3600790943991597E-3</c:v>
                </c:pt>
                <c:pt idx="254">
                  <c:v>-6.7894292835866815E-3</c:v>
                </c:pt>
                <c:pt idx="255">
                  <c:v>-6.9182343403429436E-3</c:v>
                </c:pt>
                <c:pt idx="256">
                  <c:v>-6.9468576862887765E-3</c:v>
                </c:pt>
                <c:pt idx="257">
                  <c:v>-6.961169359261693E-3</c:v>
                </c:pt>
                <c:pt idx="258">
                  <c:v>-6.9754810322346095E-3</c:v>
                </c:pt>
                <c:pt idx="259">
                  <c:v>-7.147221107909621E-3</c:v>
                </c:pt>
                <c:pt idx="260">
                  <c:v>-9.5802055133056008E-3</c:v>
                </c:pt>
                <c:pt idx="261">
                  <c:v>-9.5945171862785172E-3</c:v>
                </c:pt>
                <c:pt idx="262">
                  <c:v>-9.7376339160076958E-3</c:v>
                </c:pt>
                <c:pt idx="263">
                  <c:v>-1.0023867375466039E-2</c:v>
                </c:pt>
                <c:pt idx="264">
                  <c:v>-1.1669709767351558E-2</c:v>
                </c:pt>
                <c:pt idx="265">
                  <c:v>-1.2127683302484912E-2</c:v>
                </c:pt>
                <c:pt idx="266">
                  <c:v>-1.2471163453834935E-2</c:v>
                </c:pt>
                <c:pt idx="267">
                  <c:v>-1.2929136988968304E-2</c:v>
                </c:pt>
                <c:pt idx="268">
                  <c:v>-1.4260122575449632E-2</c:v>
                </c:pt>
                <c:pt idx="269">
                  <c:v>-1.4904147859230915E-2</c:v>
                </c:pt>
                <c:pt idx="270">
                  <c:v>-1.5004329570041344E-2</c:v>
                </c:pt>
                <c:pt idx="271">
                  <c:v>-1.5161757972743425E-2</c:v>
                </c:pt>
                <c:pt idx="272">
                  <c:v>-1.5219004664635105E-2</c:v>
                </c:pt>
                <c:pt idx="273">
                  <c:v>-1.5219004664635105E-2</c:v>
                </c:pt>
                <c:pt idx="274">
                  <c:v>-1.563404318084971E-2</c:v>
                </c:pt>
                <c:pt idx="275">
                  <c:v>-1.7580430705166489E-2</c:v>
                </c:pt>
                <c:pt idx="276">
                  <c:v>-1.7637677397058169E-2</c:v>
                </c:pt>
                <c:pt idx="277">
                  <c:v>-1.8210144315974869E-2</c:v>
                </c:pt>
                <c:pt idx="278">
                  <c:v>-1.8253079334893618E-2</c:v>
                </c:pt>
                <c:pt idx="279">
                  <c:v>-2.0671752067316682E-2</c:v>
                </c:pt>
                <c:pt idx="280">
                  <c:v>-2.2489334534877198E-2</c:v>
                </c:pt>
                <c:pt idx="281">
                  <c:v>-2.3390969932171005E-2</c:v>
                </c:pt>
                <c:pt idx="282">
                  <c:v>-2.3433904951089754E-2</c:v>
                </c:pt>
                <c:pt idx="283">
                  <c:v>-2.3433904951089754E-2</c:v>
                </c:pt>
                <c:pt idx="284">
                  <c:v>-2.3562710007846016E-2</c:v>
                </c:pt>
                <c:pt idx="285">
                  <c:v>-2.3562710007846016E-2</c:v>
                </c:pt>
                <c:pt idx="286">
                  <c:v>-2.3605645026764766E-2</c:v>
                </c:pt>
                <c:pt idx="287">
                  <c:v>-2.386325514027729E-2</c:v>
                </c:pt>
                <c:pt idx="288">
                  <c:v>-2.5866889356485734E-2</c:v>
                </c:pt>
                <c:pt idx="289">
                  <c:v>-2.5866889356485734E-2</c:v>
                </c:pt>
                <c:pt idx="290">
                  <c:v>-2.5981382740269079E-2</c:v>
                </c:pt>
                <c:pt idx="291">
                  <c:v>-2.5995694413241996E-2</c:v>
                </c:pt>
                <c:pt idx="292">
                  <c:v>-2.619605783486284E-2</c:v>
                </c:pt>
                <c:pt idx="293">
                  <c:v>-2.8142445359179619E-2</c:v>
                </c:pt>
                <c:pt idx="294">
                  <c:v>-2.8600418894312973E-2</c:v>
                </c:pt>
                <c:pt idx="295">
                  <c:v>-2.892958737269008E-2</c:v>
                </c:pt>
                <c:pt idx="296">
                  <c:v>-2.8943899045662996E-2</c:v>
                </c:pt>
                <c:pt idx="297">
                  <c:v>-2.9044080756473439E-2</c:v>
                </c:pt>
                <c:pt idx="298">
                  <c:v>-2.9044080756473439E-2</c:v>
                </c:pt>
                <c:pt idx="299">
                  <c:v>-2.9087015775392189E-2</c:v>
                </c:pt>
                <c:pt idx="300">
                  <c:v>-2.9087015775392189E-2</c:v>
                </c:pt>
                <c:pt idx="301">
                  <c:v>-2.9087015775392189E-2</c:v>
                </c:pt>
                <c:pt idx="302">
                  <c:v>-2.9387560907823462E-2</c:v>
                </c:pt>
                <c:pt idx="303">
                  <c:v>-3.0875974897006858E-2</c:v>
                </c:pt>
                <c:pt idx="304">
                  <c:v>-3.1791921967273595E-2</c:v>
                </c:pt>
                <c:pt idx="305">
                  <c:v>-3.1834856986192345E-2</c:v>
                </c:pt>
                <c:pt idx="306">
                  <c:v>-3.1977973715921509E-2</c:v>
                </c:pt>
                <c:pt idx="307">
                  <c:v>-3.4267841391588311E-2</c:v>
                </c:pt>
                <c:pt idx="308">
                  <c:v>-3.438233477537167E-2</c:v>
                </c:pt>
                <c:pt idx="309">
                  <c:v>-3.4682879907802944E-2</c:v>
                </c:pt>
                <c:pt idx="310">
                  <c:v>-3.4682879907802944E-2</c:v>
                </c:pt>
                <c:pt idx="311">
                  <c:v>-3.6614955759146806E-2</c:v>
                </c:pt>
                <c:pt idx="312">
                  <c:v>-3.7130175986171826E-2</c:v>
                </c:pt>
                <c:pt idx="313">
                  <c:v>-3.7130175986171826E-2</c:v>
                </c:pt>
                <c:pt idx="314">
                  <c:v>-3.9119498529407354E-2</c:v>
                </c:pt>
                <c:pt idx="315">
                  <c:v>-3.9649030429405319E-2</c:v>
                </c:pt>
                <c:pt idx="316">
                  <c:v>-4.1853028067234621E-2</c:v>
                </c:pt>
                <c:pt idx="317">
                  <c:v>-4.2225131564530477E-2</c:v>
                </c:pt>
                <c:pt idx="318">
                  <c:v>-4.2368248294259642E-2</c:v>
                </c:pt>
                <c:pt idx="319">
                  <c:v>-4.2439806659124224E-2</c:v>
                </c:pt>
                <c:pt idx="320">
                  <c:v>-4.249705335101589E-2</c:v>
                </c:pt>
                <c:pt idx="321">
                  <c:v>-4.2611546734799249E-2</c:v>
                </c:pt>
                <c:pt idx="322">
                  <c:v>-4.2611546734799249E-2</c:v>
                </c:pt>
                <c:pt idx="323">
                  <c:v>-4.2611546734799249E-2</c:v>
                </c:pt>
                <c:pt idx="324">
                  <c:v>-4.2754663464528414E-2</c:v>
                </c:pt>
                <c:pt idx="325">
                  <c:v>-4.3069520269932604E-2</c:v>
                </c:pt>
                <c:pt idx="326">
                  <c:v>-4.4286012472630587E-2</c:v>
                </c:pt>
                <c:pt idx="327">
                  <c:v>-4.5388011291545238E-2</c:v>
                </c:pt>
                <c:pt idx="328">
                  <c:v>-4.550250467532857E-2</c:v>
                </c:pt>
                <c:pt idx="329">
                  <c:v>-4.7506138891537042E-2</c:v>
                </c:pt>
                <c:pt idx="330">
                  <c:v>-4.7792372350995371E-2</c:v>
                </c:pt>
                <c:pt idx="331">
                  <c:v>-4.8021359118562063E-2</c:v>
                </c:pt>
                <c:pt idx="332">
                  <c:v>-4.8021359118562063E-2</c:v>
                </c:pt>
                <c:pt idx="333">
                  <c:v>-4.8250345886128754E-2</c:v>
                </c:pt>
                <c:pt idx="334">
                  <c:v>-4.855089101856E-2</c:v>
                </c:pt>
                <c:pt idx="335">
                  <c:v>-4.9910499950987175E-2</c:v>
                </c:pt>
                <c:pt idx="336">
                  <c:v>-5.0282603448283031E-2</c:v>
                </c:pt>
                <c:pt idx="337">
                  <c:v>-5.0840758694226829E-2</c:v>
                </c:pt>
                <c:pt idx="338">
                  <c:v>-5.0869382040172662E-2</c:v>
                </c:pt>
                <c:pt idx="339">
                  <c:v>-5.1284420556387267E-2</c:v>
                </c:pt>
                <c:pt idx="340">
                  <c:v>-5.301613298611027E-2</c:v>
                </c:pt>
                <c:pt idx="341">
                  <c:v>-5.3166405552325907E-2</c:v>
                </c:pt>
                <c:pt idx="342">
                  <c:v>-5.3202184734758212E-2</c:v>
                </c:pt>
                <c:pt idx="343">
                  <c:v>-5.337392481043321E-2</c:v>
                </c:pt>
                <c:pt idx="344">
                  <c:v>-5.6179012713125059E-2</c:v>
                </c:pt>
                <c:pt idx="345">
                  <c:v>-5.6322129442854224E-2</c:v>
                </c:pt>
                <c:pt idx="346">
                  <c:v>-5.6422311153664639E-2</c:v>
                </c:pt>
                <c:pt idx="347">
                  <c:v>-5.6622674575285498E-2</c:v>
                </c:pt>
                <c:pt idx="348">
                  <c:v>-5.8740802175277301E-2</c:v>
                </c:pt>
                <c:pt idx="349">
                  <c:v>-5.9041347307708547E-2</c:v>
                </c:pt>
                <c:pt idx="350">
                  <c:v>-5.9105749836086685E-2</c:v>
                </c:pt>
                <c:pt idx="351">
                  <c:v>-5.9356204113112737E-2</c:v>
                </c:pt>
                <c:pt idx="352">
                  <c:v>-6.1531578404996207E-2</c:v>
                </c:pt>
                <c:pt idx="353">
                  <c:v>-6.1903681902292063E-2</c:v>
                </c:pt>
                <c:pt idx="354">
                  <c:v>-6.1946616921210812E-2</c:v>
                </c:pt>
                <c:pt idx="355">
                  <c:v>-6.1989551940129561E-2</c:v>
                </c:pt>
                <c:pt idx="356">
                  <c:v>-6.3807134407690091E-2</c:v>
                </c:pt>
                <c:pt idx="357">
                  <c:v>-6.3907316118500507E-2</c:v>
                </c:pt>
                <c:pt idx="358">
                  <c:v>-6.4179237904985947E-2</c:v>
                </c:pt>
                <c:pt idx="359">
                  <c:v>-6.4222172923904697E-2</c:v>
                </c:pt>
                <c:pt idx="360">
                  <c:v>-6.7070195845515296E-2</c:v>
                </c:pt>
                <c:pt idx="361">
                  <c:v>-6.7485234361729901E-2</c:v>
                </c:pt>
                <c:pt idx="362">
                  <c:v>-6.9374375194155014E-2</c:v>
                </c:pt>
                <c:pt idx="363">
                  <c:v>-6.9374375194155014E-2</c:v>
                </c:pt>
                <c:pt idx="364">
                  <c:v>-6.9531803596857095E-2</c:v>
                </c:pt>
                <c:pt idx="365">
                  <c:v>-7.2165151423873919E-2</c:v>
                </c:pt>
                <c:pt idx="366">
                  <c:v>-7.2451384883332276E-2</c:v>
                </c:pt>
                <c:pt idx="367">
                  <c:v>-7.2723306669817717E-2</c:v>
                </c:pt>
                <c:pt idx="368">
                  <c:v>-7.5242161113051181E-2</c:v>
                </c:pt>
                <c:pt idx="369">
                  <c:v>-7.5972056434669977E-2</c:v>
                </c:pt>
                <c:pt idx="370">
                  <c:v>-7.8419352513038887E-2</c:v>
                </c:pt>
                <c:pt idx="371">
                  <c:v>-7.8419352513038887E-2</c:v>
                </c:pt>
                <c:pt idx="372">
                  <c:v>-8.3728983185991285E-2</c:v>
                </c:pt>
                <c:pt idx="373">
                  <c:v>-8.4058151664368391E-2</c:v>
                </c:pt>
                <c:pt idx="374">
                  <c:v>-8.683461622111438E-2</c:v>
                </c:pt>
                <c:pt idx="375">
                  <c:v>-8.8594951996783244E-2</c:v>
                </c:pt>
                <c:pt idx="376">
                  <c:v>-8.9238977280564541E-2</c:v>
                </c:pt>
                <c:pt idx="377">
                  <c:v>-8.9382094010293706E-2</c:v>
                </c:pt>
                <c:pt idx="378">
                  <c:v>-8.9410717356239539E-2</c:v>
                </c:pt>
                <c:pt idx="379">
                  <c:v>-8.9425029029212455E-2</c:v>
                </c:pt>
                <c:pt idx="380">
                  <c:v>-9.1629026667041757E-2</c:v>
                </c:pt>
                <c:pt idx="381">
                  <c:v>-9.4233751148112749E-2</c:v>
                </c:pt>
                <c:pt idx="382">
                  <c:v>-9.5063828180541959E-2</c:v>
                </c:pt>
                <c:pt idx="383">
                  <c:v>-9.7639929315667118E-2</c:v>
                </c:pt>
                <c:pt idx="384">
                  <c:v>-9.7639929315667118E-2</c:v>
                </c:pt>
                <c:pt idx="385">
                  <c:v>-9.9858238626469337E-2</c:v>
                </c:pt>
                <c:pt idx="386">
                  <c:v>-0.10035914718052144</c:v>
                </c:pt>
                <c:pt idx="387">
                  <c:v>-0.10070262733187146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88-42C6-8F9F-0D119D7C9ACF}"/>
            </c:ext>
          </c:extLst>
        </c:ser>
        <c:ser>
          <c:idx val="10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Active!$P$21:$P$987</c:f>
              <c:numCache>
                <c:formatCode>0.00E+00</c:formatCode>
                <c:ptCount val="967"/>
                <c:pt idx="0">
                  <c:v>-9.2446896905007722E-2</c:v>
                </c:pt>
                <c:pt idx="1">
                  <c:v>-7.8174647157394694E-2</c:v>
                </c:pt>
                <c:pt idx="2">
                  <c:v>-7.287434226652198E-2</c:v>
                </c:pt>
                <c:pt idx="3">
                  <c:v>-6.983162610357363E-2</c:v>
                </c:pt>
                <c:pt idx="4">
                  <c:v>-6.9817936972578848E-2</c:v>
                </c:pt>
                <c:pt idx="5">
                  <c:v>-6.7954622189346281E-2</c:v>
                </c:pt>
                <c:pt idx="6">
                  <c:v>-6.7941109644673425E-2</c:v>
                </c:pt>
                <c:pt idx="7">
                  <c:v>-6.7806054576551394E-2</c:v>
                </c:pt>
                <c:pt idx="8">
                  <c:v>-6.737473825717194E-2</c:v>
                </c:pt>
                <c:pt idx="9">
                  <c:v>-6.7240220625681815E-2</c:v>
                </c:pt>
                <c:pt idx="10">
                  <c:v>-6.5158313978030818E-2</c:v>
                </c:pt>
                <c:pt idx="11">
                  <c:v>-6.5145068872062881E-2</c:v>
                </c:pt>
                <c:pt idx="12">
                  <c:v>-6.0179045777867785E-2</c:v>
                </c:pt>
                <c:pt idx="13">
                  <c:v>-6.0166290762923708E-2</c:v>
                </c:pt>
                <c:pt idx="14">
                  <c:v>-5.766600742086507E-2</c:v>
                </c:pt>
                <c:pt idx="15">
                  <c:v>-4.6401332253480573E-2</c:v>
                </c:pt>
                <c:pt idx="16">
                  <c:v>-4.4989048021422964E-2</c:v>
                </c:pt>
                <c:pt idx="17">
                  <c:v>-4.4733442719544436E-2</c:v>
                </c:pt>
                <c:pt idx="18">
                  <c:v>-4.4500655145950432E-2</c:v>
                </c:pt>
                <c:pt idx="19">
                  <c:v>-4.4489584099119649E-2</c:v>
                </c:pt>
                <c:pt idx="20">
                  <c:v>-4.4135986235157534E-2</c:v>
                </c:pt>
                <c:pt idx="21">
                  <c:v>-4.2279468504215448E-2</c:v>
                </c:pt>
                <c:pt idx="22">
                  <c:v>-4.021659897948672E-2</c:v>
                </c:pt>
                <c:pt idx="23">
                  <c:v>-3.998447951063594E-2</c:v>
                </c:pt>
                <c:pt idx="24">
                  <c:v>-3.650623687376079E-2</c:v>
                </c:pt>
                <c:pt idx="25">
                  <c:v>-3.5852077331914659E-2</c:v>
                </c:pt>
                <c:pt idx="26">
                  <c:v>-3.58320350799506E-2</c:v>
                </c:pt>
                <c:pt idx="27">
                  <c:v>-3.4777120219381702E-2</c:v>
                </c:pt>
                <c:pt idx="28">
                  <c:v>-3.4589551244734382E-2</c:v>
                </c:pt>
                <c:pt idx="29">
                  <c:v>-3.4461480736964312E-2</c:v>
                </c:pt>
                <c:pt idx="30">
                  <c:v>-3.4363112117024829E-2</c:v>
                </c:pt>
                <c:pt idx="31">
                  <c:v>-3.2816243273958323E-2</c:v>
                </c:pt>
                <c:pt idx="32">
                  <c:v>-3.2518420947713136E-2</c:v>
                </c:pt>
                <c:pt idx="33">
                  <c:v>-3.2413037647902709E-2</c:v>
                </c:pt>
                <c:pt idx="34">
                  <c:v>-3.2307809181026714E-2</c:v>
                </c:pt>
                <c:pt idx="35">
                  <c:v>-3.2279137380073944E-2</c:v>
                </c:pt>
                <c:pt idx="36">
                  <c:v>-3.2202735547085151E-2</c:v>
                </c:pt>
                <c:pt idx="37">
                  <c:v>-3.0907063893690967E-2</c:v>
                </c:pt>
                <c:pt idx="38">
                  <c:v>-3.0897694729527879E-2</c:v>
                </c:pt>
                <c:pt idx="39">
                  <c:v>-3.0804073466503538E-2</c:v>
                </c:pt>
                <c:pt idx="40">
                  <c:v>-3.0486718321269993E-2</c:v>
                </c:pt>
                <c:pt idx="41">
                  <c:v>-3.0384361301541596E-2</c:v>
                </c:pt>
                <c:pt idx="42">
                  <c:v>-2.436589691066007E-2</c:v>
                </c:pt>
                <c:pt idx="43">
                  <c:v>-2.391258093094966E-2</c:v>
                </c:pt>
                <c:pt idx="44">
                  <c:v>-2.390422137988793E-2</c:v>
                </c:pt>
                <c:pt idx="45">
                  <c:v>-2.3895863108437228E-2</c:v>
                </c:pt>
                <c:pt idx="46">
                  <c:v>-1.9692139365218832E-2</c:v>
                </c:pt>
                <c:pt idx="47">
                  <c:v>-1.7626567903985896E-2</c:v>
                </c:pt>
                <c:pt idx="48">
                  <c:v>-1.7472810387113284E-2</c:v>
                </c:pt>
                <c:pt idx="49">
                  <c:v>-1.7465502676316851E-2</c:v>
                </c:pt>
                <c:pt idx="50">
                  <c:v>-1.6845425244853371E-2</c:v>
                </c:pt>
                <c:pt idx="51">
                  <c:v>-1.6805857445606205E-2</c:v>
                </c:pt>
                <c:pt idx="52">
                  <c:v>-1.6777105176945081E-2</c:v>
                </c:pt>
                <c:pt idx="53">
                  <c:v>-1.6483574864342172E-2</c:v>
                </c:pt>
                <c:pt idx="54">
                  <c:v>-1.6476442460256625E-2</c:v>
                </c:pt>
                <c:pt idx="55">
                  <c:v>-1.6390953420890246E-2</c:v>
                </c:pt>
                <c:pt idx="56">
                  <c:v>-1.6383837651748067E-2</c:v>
                </c:pt>
                <c:pt idx="57">
                  <c:v>-1.6326957564607645E-2</c:v>
                </c:pt>
                <c:pt idx="58">
                  <c:v>-1.6163883495410529E-2</c:v>
                </c:pt>
                <c:pt idx="59">
                  <c:v>-1.6163883495410529E-2</c:v>
                </c:pt>
                <c:pt idx="60">
                  <c:v>-1.5587997713315222E-2</c:v>
                </c:pt>
                <c:pt idx="61">
                  <c:v>-1.5048188693407266E-2</c:v>
                </c:pt>
                <c:pt idx="62">
                  <c:v>-1.4986404004981635E-2</c:v>
                </c:pt>
                <c:pt idx="63">
                  <c:v>-1.4904185651403699E-2</c:v>
                </c:pt>
                <c:pt idx="64">
                  <c:v>-1.4835811113968537E-2</c:v>
                </c:pt>
                <c:pt idx="65">
                  <c:v>-1.476756453763621E-2</c:v>
                </c:pt>
                <c:pt idx="66">
                  <c:v>-1.3832188138620836E-2</c:v>
                </c:pt>
                <c:pt idx="67">
                  <c:v>-1.3825548384781198E-2</c:v>
                </c:pt>
                <c:pt idx="68">
                  <c:v>-1.369963618792347E-2</c:v>
                </c:pt>
                <c:pt idx="69">
                  <c:v>-1.2747513274274147E-2</c:v>
                </c:pt>
                <c:pt idx="70">
                  <c:v>-1.2657646981152666E-2</c:v>
                </c:pt>
                <c:pt idx="71">
                  <c:v>-1.2587213697359328E-2</c:v>
                </c:pt>
                <c:pt idx="72">
                  <c:v>-1.2580818349226103E-2</c:v>
                </c:pt>
                <c:pt idx="73">
                  <c:v>-1.2574424280703909E-2</c:v>
                </c:pt>
                <c:pt idx="74">
                  <c:v>-1.2516935246500421E-2</c:v>
                </c:pt>
                <c:pt idx="75">
                  <c:v>-1.2510553974088508E-2</c:v>
                </c:pt>
                <c:pt idx="76">
                  <c:v>-1.2389552924357554E-2</c:v>
                </c:pt>
                <c:pt idx="77">
                  <c:v>-1.2383197244166207E-2</c:v>
                </c:pt>
                <c:pt idx="78">
                  <c:v>-1.2383197244166207E-2</c:v>
                </c:pt>
                <c:pt idx="79">
                  <c:v>-1.2376842843585891E-2</c:v>
                </c:pt>
                <c:pt idx="80">
                  <c:v>-1.1321330757934378E-2</c:v>
                </c:pt>
                <c:pt idx="81">
                  <c:v>-1.1321330757934378E-2</c:v>
                </c:pt>
                <c:pt idx="82">
                  <c:v>-1.1309058304134407E-2</c:v>
                </c:pt>
                <c:pt idx="83">
                  <c:v>-1.1302923996650966E-2</c:v>
                </c:pt>
                <c:pt idx="84">
                  <c:v>-1.1253895602780443E-2</c:v>
                </c:pt>
                <c:pt idx="85">
                  <c:v>-1.1247772811796255E-2</c:v>
                </c:pt>
                <c:pt idx="86">
                  <c:v>-1.1241651300423098E-2</c:v>
                </c:pt>
                <c:pt idx="87">
                  <c:v>-1.1241651300423098E-2</c:v>
                </c:pt>
                <c:pt idx="88">
                  <c:v>-1.1192725275434842E-2</c:v>
                </c:pt>
                <c:pt idx="89">
                  <c:v>-1.1180506565298063E-2</c:v>
                </c:pt>
                <c:pt idx="90">
                  <c:v>-1.1174399129646215E-2</c:v>
                </c:pt>
                <c:pt idx="91">
                  <c:v>-1.1125585710428456E-2</c:v>
                </c:pt>
                <c:pt idx="92">
                  <c:v>-1.0095905575965347E-2</c:v>
                </c:pt>
                <c:pt idx="93">
                  <c:v>-9.3142431401948035E-3</c:v>
                </c:pt>
                <c:pt idx="94">
                  <c:v>-8.0038002122242834E-3</c:v>
                </c:pt>
                <c:pt idx="95">
                  <c:v>-7.3333397631828844E-3</c:v>
                </c:pt>
                <c:pt idx="96">
                  <c:v>-6.8822590224469193E-3</c:v>
                </c:pt>
                <c:pt idx="97">
                  <c:v>-6.8822590224469193E-3</c:v>
                </c:pt>
                <c:pt idx="98">
                  <c:v>-6.4007618302476576E-3</c:v>
                </c:pt>
                <c:pt idx="99">
                  <c:v>-6.0828954353624618E-3</c:v>
                </c:pt>
                <c:pt idx="100">
                  <c:v>-5.965046806526441E-3</c:v>
                </c:pt>
                <c:pt idx="101">
                  <c:v>-2.6694356769900647E-3</c:v>
                </c:pt>
                <c:pt idx="102">
                  <c:v>-2.6379533095401597E-3</c:v>
                </c:pt>
                <c:pt idx="103">
                  <c:v>-2.5869691293394334E-3</c:v>
                </c:pt>
                <c:pt idx="104">
                  <c:v>-2.5517990706922749E-3</c:v>
                </c:pt>
                <c:pt idx="105">
                  <c:v>-2.5478976844532878E-3</c:v>
                </c:pt>
                <c:pt idx="106">
                  <c:v>-1.8591547514126175E-3</c:v>
                </c:pt>
                <c:pt idx="107">
                  <c:v>-1.7896964339032533E-3</c:v>
                </c:pt>
                <c:pt idx="108">
                  <c:v>-1.3721600114239144E-3</c:v>
                </c:pt>
                <c:pt idx="109">
                  <c:v>-1.3338052965000658E-3</c:v>
                </c:pt>
                <c:pt idx="110">
                  <c:v>-1.2644661306027627E-3</c:v>
                </c:pt>
                <c:pt idx="111">
                  <c:v>-1.2231083163818227E-3</c:v>
                </c:pt>
                <c:pt idx="112">
                  <c:v>-5.8325070949653043E-4</c:v>
                </c:pt>
                <c:pt idx="113">
                  <c:v>-5.8005950737827292E-4</c:v>
                </c:pt>
                <c:pt idx="114">
                  <c:v>-5.1650418332907283E-4</c:v>
                </c:pt>
                <c:pt idx="115">
                  <c:v>-1.3087988296591615E-4</c:v>
                </c:pt>
                <c:pt idx="116">
                  <c:v>1.022769585419404E-7</c:v>
                </c:pt>
                <c:pt idx="117">
                  <c:v>1.022769585419404E-7</c:v>
                </c:pt>
                <c:pt idx="118">
                  <c:v>3.0503529814146714E-6</c:v>
                </c:pt>
                <c:pt idx="119">
                  <c:v>6.4664359314195167E-5</c:v>
                </c:pt>
                <c:pt idx="120">
                  <c:v>1.9264069545362286E-3</c:v>
                </c:pt>
                <c:pt idx="121">
                  <c:v>1.9283466970687684E-3</c:v>
                </c:pt>
                <c:pt idx="122">
                  <c:v>1.9302851599902796E-3</c:v>
                </c:pt>
                <c:pt idx="123">
                  <c:v>2.5479344541823011E-3</c:v>
                </c:pt>
                <c:pt idx="124">
                  <c:v>3.3121720406574821E-3</c:v>
                </c:pt>
                <c:pt idx="125">
                  <c:v>3.3756651190970741E-3</c:v>
                </c:pt>
                <c:pt idx="126">
                  <c:v>3.3733570562960663E-3</c:v>
                </c:pt>
                <c:pt idx="127">
                  <c:v>3.3733570562960663E-3</c:v>
                </c:pt>
                <c:pt idx="128">
                  <c:v>3.3732323802789692E-3</c:v>
                </c:pt>
                <c:pt idx="129">
                  <c:v>3.3731073843591142E-3</c:v>
                </c:pt>
                <c:pt idx="130">
                  <c:v>3.3731073843591142E-3</c:v>
                </c:pt>
                <c:pt idx="131">
                  <c:v>3.317812109384752E-3</c:v>
                </c:pt>
                <c:pt idx="132">
                  <c:v>3.0607207919213578E-3</c:v>
                </c:pt>
                <c:pt idx="133">
                  <c:v>3.0607207919213578E-3</c:v>
                </c:pt>
                <c:pt idx="134">
                  <c:v>3.0181353184087333E-3</c:v>
                </c:pt>
                <c:pt idx="135">
                  <c:v>2.8375191953740877E-3</c:v>
                </c:pt>
                <c:pt idx="136">
                  <c:v>2.8194168805818123E-3</c:v>
                </c:pt>
                <c:pt idx="137">
                  <c:v>2.8181998227074338E-3</c:v>
                </c:pt>
                <c:pt idx="138">
                  <c:v>2.804727731761404E-3</c:v>
                </c:pt>
                <c:pt idx="139">
                  <c:v>1.5450359610670629E-3</c:v>
                </c:pt>
                <c:pt idx="140">
                  <c:v>1.5231979210041605E-3</c:v>
                </c:pt>
                <c:pt idx="141">
                  <c:v>1.5231979210041605E-3</c:v>
                </c:pt>
                <c:pt idx="142">
                  <c:v>1.5001302608011885E-3</c:v>
                </c:pt>
                <c:pt idx="143">
                  <c:v>1.4546868040006527E-3</c:v>
                </c:pt>
                <c:pt idx="144">
                  <c:v>1.4546868040006527E-3</c:v>
                </c:pt>
                <c:pt idx="145">
                  <c:v>1.4524562941918284E-3</c:v>
                </c:pt>
                <c:pt idx="146">
                  <c:v>1.1033882279721623E-3</c:v>
                </c:pt>
                <c:pt idx="147">
                  <c:v>1.0815285823082051E-3</c:v>
                </c:pt>
                <c:pt idx="148">
                  <c:v>6.5445660647827329E-4</c:v>
                </c:pt>
                <c:pt idx="149">
                  <c:v>6.1723705070900609E-4</c:v>
                </c:pt>
                <c:pt idx="150">
                  <c:v>8.1491841033998896E-5</c:v>
                </c:pt>
                <c:pt idx="151">
                  <c:v>2.591040768693334E-5</c:v>
                </c:pt>
                <c:pt idx="152">
                  <c:v>2.2972272979435507E-5</c:v>
                </c:pt>
                <c:pt idx="153">
                  <c:v>2.2972272979435507E-5</c:v>
                </c:pt>
                <c:pt idx="154">
                  <c:v>2.2972272979435507E-5</c:v>
                </c:pt>
                <c:pt idx="155">
                  <c:v>2.2972272979435507E-5</c:v>
                </c:pt>
                <c:pt idx="156">
                  <c:v>2.2972272979435507E-5</c:v>
                </c:pt>
                <c:pt idx="157">
                  <c:v>2.2972272979435507E-5</c:v>
                </c:pt>
                <c:pt idx="158">
                  <c:v>2.003285866090769E-5</c:v>
                </c:pt>
                <c:pt idx="159">
                  <c:v>2.003285866090769E-5</c:v>
                </c:pt>
                <c:pt idx="160">
                  <c:v>2.003285866090769E-5</c:v>
                </c:pt>
                <c:pt idx="161">
                  <c:v>2.003285866090769E-5</c:v>
                </c:pt>
                <c:pt idx="162">
                  <c:v>-9.4316631309068061E-6</c:v>
                </c:pt>
                <c:pt idx="163">
                  <c:v>-9.4316631309068061E-6</c:v>
                </c:pt>
                <c:pt idx="164">
                  <c:v>-4.1990432175679354E-5</c:v>
                </c:pt>
                <c:pt idx="165">
                  <c:v>-3.2344822394180656E-4</c:v>
                </c:pt>
                <c:pt idx="166">
                  <c:v>-4.951097735920694E-4</c:v>
                </c:pt>
                <c:pt idx="167">
                  <c:v>-4.951097735920694E-4</c:v>
                </c:pt>
                <c:pt idx="168">
                  <c:v>-5.0142494958978386E-4</c:v>
                </c:pt>
                <c:pt idx="169">
                  <c:v>-5.1723528277707043E-4</c:v>
                </c:pt>
                <c:pt idx="170">
                  <c:v>-5.2040118824761387E-4</c:v>
                </c:pt>
                <c:pt idx="171">
                  <c:v>-5.2040118824761387E-4</c:v>
                </c:pt>
                <c:pt idx="172">
                  <c:v>-5.2040118824761387E-4</c:v>
                </c:pt>
                <c:pt idx="173">
                  <c:v>-5.9676680284912603E-4</c:v>
                </c:pt>
                <c:pt idx="174">
                  <c:v>-5.9996469859537917E-4</c:v>
                </c:pt>
                <c:pt idx="175">
                  <c:v>-5.9996469859537917E-4</c:v>
                </c:pt>
                <c:pt idx="176">
                  <c:v>-1.0131377304607274E-3</c:v>
                </c:pt>
                <c:pt idx="177">
                  <c:v>-1.0131377304607274E-3</c:v>
                </c:pt>
                <c:pt idx="178">
                  <c:v>-1.0434274535793993E-3</c:v>
                </c:pt>
                <c:pt idx="179">
                  <c:v>-1.1247067745297438E-3</c:v>
                </c:pt>
                <c:pt idx="180">
                  <c:v>-1.1281094080405271E-3</c:v>
                </c:pt>
                <c:pt idx="181">
                  <c:v>-1.1622061217549402E-3</c:v>
                </c:pt>
                <c:pt idx="182">
                  <c:v>-1.1827255713129509E-3</c:v>
                </c:pt>
                <c:pt idx="183">
                  <c:v>-1.1998603019145685E-3</c:v>
                </c:pt>
                <c:pt idx="184">
                  <c:v>-1.2721755042521057E-3</c:v>
                </c:pt>
                <c:pt idx="185">
                  <c:v>-1.6745903523761076E-3</c:v>
                </c:pt>
                <c:pt idx="186">
                  <c:v>-1.8014753564161955E-3</c:v>
                </c:pt>
                <c:pt idx="187">
                  <c:v>-1.8051236752444199E-3</c:v>
                </c:pt>
                <c:pt idx="188">
                  <c:v>-1.8746848590761155E-3</c:v>
                </c:pt>
                <c:pt idx="189">
                  <c:v>-1.8746848590761155E-3</c:v>
                </c:pt>
                <c:pt idx="190">
                  <c:v>-1.8746848590761155E-3</c:v>
                </c:pt>
                <c:pt idx="191">
                  <c:v>-2.3093935462952207E-3</c:v>
                </c:pt>
                <c:pt idx="192">
                  <c:v>-2.4362065965448688E-3</c:v>
                </c:pt>
                <c:pt idx="193">
                  <c:v>-2.4536072523957883E-3</c:v>
                </c:pt>
                <c:pt idx="194">
                  <c:v>-2.5098522987790292E-3</c:v>
                </c:pt>
                <c:pt idx="195">
                  <c:v>-2.5487987382908535E-3</c:v>
                </c:pt>
                <c:pt idx="196">
                  <c:v>-2.5487987382908535E-3</c:v>
                </c:pt>
                <c:pt idx="197">
                  <c:v>-2.5605076225594554E-3</c:v>
                </c:pt>
                <c:pt idx="198">
                  <c:v>-2.6467246668953198E-3</c:v>
                </c:pt>
                <c:pt idx="199">
                  <c:v>-2.7335610429688982E-3</c:v>
                </c:pt>
                <c:pt idx="200">
                  <c:v>-3.0626801606679979E-3</c:v>
                </c:pt>
                <c:pt idx="201">
                  <c:v>-3.246950799138313E-3</c:v>
                </c:pt>
                <c:pt idx="202">
                  <c:v>-3.3670760110081424E-3</c:v>
                </c:pt>
                <c:pt idx="203">
                  <c:v>-3.3670760110081424E-3</c:v>
                </c:pt>
                <c:pt idx="204">
                  <c:v>-3.3837294600766801E-3</c:v>
                </c:pt>
                <c:pt idx="205">
                  <c:v>-3.4296320129249928E-3</c:v>
                </c:pt>
                <c:pt idx="206">
                  <c:v>-3.4296320129249928E-3</c:v>
                </c:pt>
                <c:pt idx="207">
                  <c:v>-4.0448186183792284E-3</c:v>
                </c:pt>
                <c:pt idx="208">
                  <c:v>-4.1016621410927129E-3</c:v>
                </c:pt>
                <c:pt idx="209">
                  <c:v>-4.110426492598674E-3</c:v>
                </c:pt>
                <c:pt idx="210">
                  <c:v>-4.145535083063652E-3</c:v>
                </c:pt>
                <c:pt idx="211">
                  <c:v>-4.2027612094746106E-3</c:v>
                </c:pt>
                <c:pt idx="212">
                  <c:v>-4.207172176475725E-3</c:v>
                </c:pt>
                <c:pt idx="213">
                  <c:v>-4.2513522250934681E-3</c:v>
                </c:pt>
                <c:pt idx="214">
                  <c:v>-4.2513522250934681E-3</c:v>
                </c:pt>
                <c:pt idx="215">
                  <c:v>-4.2513522250934681E-3</c:v>
                </c:pt>
                <c:pt idx="216">
                  <c:v>-4.2513522250934681E-3</c:v>
                </c:pt>
                <c:pt idx="217">
                  <c:v>-4.2823543959820756E-3</c:v>
                </c:pt>
                <c:pt idx="218">
                  <c:v>-4.8695039344064141E-3</c:v>
                </c:pt>
                <c:pt idx="219">
                  <c:v>-4.9525060046933835E-3</c:v>
                </c:pt>
                <c:pt idx="220">
                  <c:v>-5.0034335900499931E-3</c:v>
                </c:pt>
                <c:pt idx="221">
                  <c:v>-5.1057532595665048E-3</c:v>
                </c:pt>
                <c:pt idx="222">
                  <c:v>-5.1197539271868632E-3</c:v>
                </c:pt>
                <c:pt idx="223">
                  <c:v>-5.9368287548159995E-3</c:v>
                </c:pt>
                <c:pt idx="224">
                  <c:v>-5.9368287548159995E-3</c:v>
                </c:pt>
                <c:pt idx="225">
                  <c:v>-6.0938878231561258E-3</c:v>
                </c:pt>
                <c:pt idx="226">
                  <c:v>-6.7199559920753417E-3</c:v>
                </c:pt>
                <c:pt idx="227">
                  <c:v>-6.7199559920753417E-3</c:v>
                </c:pt>
                <c:pt idx="228">
                  <c:v>-6.9348024927085895E-3</c:v>
                </c:pt>
                <c:pt idx="229">
                  <c:v>-6.9914448209177742E-3</c:v>
                </c:pt>
                <c:pt idx="230">
                  <c:v>-6.9914448209177742E-3</c:v>
                </c:pt>
                <c:pt idx="231">
                  <c:v>-7.0637589887503315E-3</c:v>
                </c:pt>
                <c:pt idx="232">
                  <c:v>-7.886513072548916E-3</c:v>
                </c:pt>
                <c:pt idx="233">
                  <c:v>-7.9026404536983799E-3</c:v>
                </c:pt>
                <c:pt idx="234">
                  <c:v>-7.9241615431187296E-3</c:v>
                </c:pt>
                <c:pt idx="235">
                  <c:v>-8.1187726678422605E-3</c:v>
                </c:pt>
                <c:pt idx="236">
                  <c:v>-8.1404984950271438E-3</c:v>
                </c:pt>
                <c:pt idx="237">
                  <c:v>-8.8689365807186477E-3</c:v>
                </c:pt>
                <c:pt idx="238">
                  <c:v>-8.8745401451981766E-3</c:v>
                </c:pt>
                <c:pt idx="239">
                  <c:v>-8.9362638088009046E-3</c:v>
                </c:pt>
                <c:pt idx="240">
                  <c:v>-8.9362638088009046E-3</c:v>
                </c:pt>
                <c:pt idx="241">
                  <c:v>-8.941882728612776E-3</c:v>
                </c:pt>
                <c:pt idx="242">
                  <c:v>-8.964371203970551E-3</c:v>
                </c:pt>
                <c:pt idx="243">
                  <c:v>-9.805024436366775E-3</c:v>
                </c:pt>
                <c:pt idx="244">
                  <c:v>-9.9332152816542889E-3</c:v>
                </c:pt>
                <c:pt idx="245">
                  <c:v>-1.0156094589177763E-2</c:v>
                </c:pt>
                <c:pt idx="246">
                  <c:v>-1.0226861411704202E-2</c:v>
                </c:pt>
                <c:pt idx="247">
                  <c:v>-1.0250491300099255E-2</c:v>
                </c:pt>
                <c:pt idx="248">
                  <c:v>-1.1120897752553621E-2</c:v>
                </c:pt>
                <c:pt idx="249">
                  <c:v>-1.1139190235563038E-2</c:v>
                </c:pt>
                <c:pt idx="250">
                  <c:v>-1.1310475428170562E-2</c:v>
                </c:pt>
                <c:pt idx="251">
                  <c:v>-1.1384190474506298E-2</c:v>
                </c:pt>
                <c:pt idx="252">
                  <c:v>-1.1451924471109143E-2</c:v>
                </c:pt>
                <c:pt idx="253">
                  <c:v>-1.2194580952935068E-2</c:v>
                </c:pt>
                <c:pt idx="254">
                  <c:v>-1.2384665206732808E-2</c:v>
                </c:pt>
                <c:pt idx="255">
                  <c:v>-1.2441915054607601E-2</c:v>
                </c:pt>
                <c:pt idx="256">
                  <c:v>-1.2454651318745531E-2</c:v>
                </c:pt>
                <c:pt idx="257">
                  <c:v>-1.2461021370231039E-2</c:v>
                </c:pt>
                <c:pt idx="258">
                  <c:v>-1.246739270132758E-2</c:v>
                </c:pt>
                <c:pt idx="259">
                  <c:v>-1.254394848414624E-2</c:v>
                </c:pt>
                <c:pt idx="260">
                  <c:v>-1.3648284323352321E-2</c:v>
                </c:pt>
                <c:pt idx="261">
                  <c:v>-1.3654889823267048E-2</c:v>
                </c:pt>
                <c:pt idx="262">
                  <c:v>-1.3721015201020845E-2</c:v>
                </c:pt>
                <c:pt idx="263">
                  <c:v>-1.3853649839836939E-2</c:v>
                </c:pt>
                <c:pt idx="264">
                  <c:v>-1.4626231993636975E-2</c:v>
                </c:pt>
                <c:pt idx="265">
                  <c:v>-1.4844221020702604E-2</c:v>
                </c:pt>
                <c:pt idx="266">
                  <c:v>-1.5008572689612868E-2</c:v>
                </c:pt>
                <c:pt idx="267">
                  <c:v>-1.5228854779641282E-2</c:v>
                </c:pt>
                <c:pt idx="268">
                  <c:v>-1.5876487342888598E-2</c:v>
                </c:pt>
                <c:pt idx="269">
                  <c:v>-1.619383113025126E-2</c:v>
                </c:pt>
                <c:pt idx="270">
                  <c:v>-1.6243428608603724E-2</c:v>
                </c:pt>
                <c:pt idx="271">
                  <c:v>-1.6321494184649399E-2</c:v>
                </c:pt>
                <c:pt idx="272">
                  <c:v>-1.6349920055178678E-2</c:v>
                </c:pt>
                <c:pt idx="273">
                  <c:v>-1.6349920055178678E-2</c:v>
                </c:pt>
                <c:pt idx="274">
                  <c:v>-1.6556619910392999E-2</c:v>
                </c:pt>
                <c:pt idx="275">
                  <c:v>-1.7540328191274015E-2</c:v>
                </c:pt>
                <c:pt idx="276">
                  <c:v>-1.7569619078858446E-2</c:v>
                </c:pt>
                <c:pt idx="277">
                  <c:v>-1.7863654012407752E-2</c:v>
                </c:pt>
                <c:pt idx="278">
                  <c:v>-1.7885789167335277E-2</c:v>
                </c:pt>
                <c:pt idx="279">
                  <c:v>-1.9151334094938462E-2</c:v>
                </c:pt>
                <c:pt idx="280">
                  <c:v>-2.0126416467410636E-2</c:v>
                </c:pt>
                <c:pt idx="281">
                  <c:v>-2.0617777218673101E-2</c:v>
                </c:pt>
                <c:pt idx="282">
                  <c:v>-2.0641302031177401E-2</c:v>
                </c:pt>
                <c:pt idx="283">
                  <c:v>-2.0641302031177401E-2</c:v>
                </c:pt>
                <c:pt idx="284">
                  <c:v>-2.0711945567685845E-2</c:v>
                </c:pt>
                <c:pt idx="285">
                  <c:v>-2.0711945567685845E-2</c:v>
                </c:pt>
                <c:pt idx="286">
                  <c:v>-2.0735516446187173E-2</c:v>
                </c:pt>
                <c:pt idx="287">
                  <c:v>-2.0877183563679472E-2</c:v>
                </c:pt>
                <c:pt idx="288">
                  <c:v>-2.1993191419926405E-2</c:v>
                </c:pt>
                <c:pt idx="289">
                  <c:v>-2.1993191419926405E-2</c:v>
                </c:pt>
                <c:pt idx="290">
                  <c:v>-2.2057720827155007E-2</c:v>
                </c:pt>
                <c:pt idx="291">
                  <c:v>-2.2065792761308208E-2</c:v>
                </c:pt>
                <c:pt idx="292">
                  <c:v>-2.2178934198611031E-2</c:v>
                </c:pt>
                <c:pt idx="293">
                  <c:v>-2.3291074479184611E-2</c:v>
                </c:pt>
                <c:pt idx="294">
                  <c:v>-2.3556194139646106E-2</c:v>
                </c:pt>
                <c:pt idx="295">
                  <c:v>-2.3747558249578228E-2</c:v>
                </c:pt>
                <c:pt idx="296">
                  <c:v>-2.3755893783603273E-2</c:v>
                </c:pt>
                <c:pt idx="297">
                  <c:v>-2.3814278350887352E-2</c:v>
                </c:pt>
                <c:pt idx="298">
                  <c:v>-2.3814278350887352E-2</c:v>
                </c:pt>
                <c:pt idx="299">
                  <c:v>-2.3839319502460241E-2</c:v>
                </c:pt>
                <c:pt idx="300">
                  <c:v>-2.3839319502460241E-2</c:v>
                </c:pt>
                <c:pt idx="301">
                  <c:v>-2.3839319502460241E-2</c:v>
                </c:pt>
                <c:pt idx="302">
                  <c:v>-2.4014930025449601E-2</c:v>
                </c:pt>
                <c:pt idx="303">
                  <c:v>-2.4892937706224003E-2</c:v>
                </c:pt>
                <c:pt idx="304">
                  <c:v>-2.5440129314050458E-2</c:v>
                </c:pt>
                <c:pt idx="305">
                  <c:v>-2.5465907521575668E-2</c:v>
                </c:pt>
                <c:pt idx="306">
                  <c:v>-2.5551918054709896E-2</c:v>
                </c:pt>
                <c:pt idx="307">
                  <c:v>-2.6945489294842855E-2</c:v>
                </c:pt>
                <c:pt idx="308">
                  <c:v>-2.7016027755460553E-2</c:v>
                </c:pt>
                <c:pt idx="309">
                  <c:v>-2.7201580856140127E-2</c:v>
                </c:pt>
                <c:pt idx="310">
                  <c:v>-2.7201580856140127E-2</c:v>
                </c:pt>
                <c:pt idx="311">
                  <c:v>-2.8407896521780121E-2</c:v>
                </c:pt>
                <c:pt idx="312">
                  <c:v>-2.8733519342029352E-2</c:v>
                </c:pt>
                <c:pt idx="313">
                  <c:v>-2.8733519342029352E-2</c:v>
                </c:pt>
                <c:pt idx="314">
                  <c:v>-3.0006348500457202E-2</c:v>
                </c:pt>
                <c:pt idx="315">
                  <c:v>-3.0349325553259227E-2</c:v>
                </c:pt>
                <c:pt idx="316">
                  <c:v>-3.1795670904315516E-2</c:v>
                </c:pt>
                <c:pt idx="317">
                  <c:v>-3.2042853370274196E-2</c:v>
                </c:pt>
                <c:pt idx="318">
                  <c:v>-3.2138153879474177E-2</c:v>
                </c:pt>
                <c:pt idx="319">
                  <c:v>-3.2185852119487726E-2</c:v>
                </c:pt>
                <c:pt idx="320">
                  <c:v>-3.2224033744497074E-2</c:v>
                </c:pt>
                <c:pt idx="321">
                  <c:v>-3.230045841584514E-2</c:v>
                </c:pt>
                <c:pt idx="322">
                  <c:v>-3.230045841584514E-2</c:v>
                </c:pt>
                <c:pt idx="323">
                  <c:v>-3.230045841584514E-2</c:v>
                </c:pt>
                <c:pt idx="324">
                  <c:v>-3.2396104420022775E-2</c:v>
                </c:pt>
                <c:pt idx="325">
                  <c:v>-3.2606976052295539E-2</c:v>
                </c:pt>
                <c:pt idx="326">
                  <c:v>-3.3427526389955324E-2</c:v>
                </c:pt>
                <c:pt idx="327">
                  <c:v>-3.4178829394525011E-2</c:v>
                </c:pt>
                <c:pt idx="328">
                  <c:v>-3.4257321917294865E-2</c:v>
                </c:pt>
                <c:pt idx="329">
                  <c:v>-3.5644197836021088E-2</c:v>
                </c:pt>
                <c:pt idx="330">
                  <c:v>-3.5844370344913043E-2</c:v>
                </c:pt>
                <c:pt idx="331">
                  <c:v>-3.600487688000277E-2</c:v>
                </c:pt>
                <c:pt idx="332">
                  <c:v>-3.600487688000277E-2</c:v>
                </c:pt>
                <c:pt idx="333">
                  <c:v>-3.6165710995515743E-2</c:v>
                </c:pt>
                <c:pt idx="334">
                  <c:v>-3.6377302901011044E-2</c:v>
                </c:pt>
                <c:pt idx="335">
                  <c:v>-3.734155503501782E-2</c:v>
                </c:pt>
                <c:pt idx="336">
                  <c:v>-3.7607468447209358E-2</c:v>
                </c:pt>
                <c:pt idx="337">
                  <c:v>-3.8007960472475087E-2</c:v>
                </c:pt>
                <c:pt idx="338">
                  <c:v>-3.8028550989104973E-2</c:v>
                </c:pt>
                <c:pt idx="339">
                  <c:v>-3.8327688665395654E-2</c:v>
                </c:pt>
                <c:pt idx="340">
                  <c:v>-3.9587427302069961E-2</c:v>
                </c:pt>
                <c:pt idx="341">
                  <c:v>-3.9697626876220263E-2</c:v>
                </c:pt>
                <c:pt idx="342">
                  <c:v>-3.9723885663744782E-2</c:v>
                </c:pt>
                <c:pt idx="343">
                  <c:v>-3.9850039170021959E-2</c:v>
                </c:pt>
                <c:pt idx="344">
                  <c:v>-4.1936630030417407E-2</c:v>
                </c:pt>
                <c:pt idx="345">
                  <c:v>-4.2044406747143714E-2</c:v>
                </c:pt>
                <c:pt idx="346">
                  <c:v>-4.211992658570831E-2</c:v>
                </c:pt>
                <c:pt idx="347">
                  <c:v>-4.2271154365658682E-2</c:v>
                </c:pt>
                <c:pt idx="348">
                  <c:v>-4.3885188016427469E-2</c:v>
                </c:pt>
                <c:pt idx="349">
                  <c:v>-4.4116476974482011E-2</c:v>
                </c:pt>
                <c:pt idx="350">
                  <c:v>-4.4166112311747885E-2</c:v>
                </c:pt>
                <c:pt idx="351">
                  <c:v>-4.4359384948460333E-2</c:v>
                </c:pt>
                <c:pt idx="352">
                  <c:v>-4.6054579799458401E-2</c:v>
                </c:pt>
                <c:pt idx="353">
                  <c:v>-4.6347508359680281E-2</c:v>
                </c:pt>
                <c:pt idx="354">
                  <c:v>-4.6381363472016386E-2</c:v>
                </c:pt>
                <c:pt idx="355">
                  <c:v>-4.6415230100851745E-2</c:v>
                </c:pt>
                <c:pt idx="356">
                  <c:v>-4.7859480577254233E-2</c:v>
                </c:pt>
                <c:pt idx="357">
                  <c:v>-4.7939685071793588E-2</c:v>
                </c:pt>
                <c:pt idx="358">
                  <c:v>-4.8157699049467283E-2</c:v>
                </c:pt>
                <c:pt idx="359">
                  <c:v>-4.8192164536263904E-2</c:v>
                </c:pt>
                <c:pt idx="360">
                  <c:v>-5.0504094062498506E-2</c:v>
                </c:pt>
                <c:pt idx="361">
                  <c:v>-5.0845238809627574E-2</c:v>
                </c:pt>
                <c:pt idx="362">
                  <c:v>-5.2411632736450449E-2</c:v>
                </c:pt>
                <c:pt idx="363">
                  <c:v>-5.2411632736450449E-2</c:v>
                </c:pt>
                <c:pt idx="364">
                  <c:v>-5.2543171977759491E-2</c:v>
                </c:pt>
                <c:pt idx="365">
                  <c:v>-5.4766420963322626E-2</c:v>
                </c:pt>
                <c:pt idx="366">
                  <c:v>-5.5010688868251216E-2</c:v>
                </c:pt>
                <c:pt idx="367">
                  <c:v>-5.5243217473819377E-2</c:v>
                </c:pt>
                <c:pt idx="368">
                  <c:v>-5.7419124787486592E-2</c:v>
                </c:pt>
                <c:pt idx="369">
                  <c:v>-5.8057050412498173E-2</c:v>
                </c:pt>
                <c:pt idx="370">
                  <c:v>-6.0220265805054164E-2</c:v>
                </c:pt>
                <c:pt idx="371">
                  <c:v>-6.0220265805054164E-2</c:v>
                </c:pt>
                <c:pt idx="372">
                  <c:v>-6.5042211052532273E-2</c:v>
                </c:pt>
                <c:pt idx="373">
                  <c:v>-6.5346943581131328E-2</c:v>
                </c:pt>
                <c:pt idx="374">
                  <c:v>-6.7944230746198042E-2</c:v>
                </c:pt>
                <c:pt idx="375">
                  <c:v>-6.9615911017966034E-2</c:v>
                </c:pt>
                <c:pt idx="376">
                  <c:v>-7.0232338290982924E-2</c:v>
                </c:pt>
                <c:pt idx="377">
                  <c:v>-7.0369674022463913E-2</c:v>
                </c:pt>
                <c:pt idx="378">
                  <c:v>-7.0397156524092452E-2</c:v>
                </c:pt>
                <c:pt idx="379">
                  <c:v>-7.0410899694323265E-2</c:v>
                </c:pt>
                <c:pt idx="380">
                  <c:v>-7.2542620067491514E-2</c:v>
                </c:pt>
                <c:pt idx="381">
                  <c:v>-7.5101051349856562E-2</c:v>
                </c:pt>
                <c:pt idx="382">
                  <c:v>-7.5925281697433455E-2</c:v>
                </c:pt>
                <c:pt idx="383">
                  <c:v>-7.8510647216761209E-2</c:v>
                </c:pt>
                <c:pt idx="384">
                  <c:v>-7.8510647216761209E-2</c:v>
                </c:pt>
                <c:pt idx="385">
                  <c:v>-8.0770156093061193E-2</c:v>
                </c:pt>
                <c:pt idx="386">
                  <c:v>-8.1284622481475582E-2</c:v>
                </c:pt>
                <c:pt idx="387">
                  <c:v>-8.1638305398139224E-2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88-42C6-8F9F-0D119D7C9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12568"/>
        <c:axId val="1"/>
      </c:scatterChart>
      <c:valAx>
        <c:axId val="446712568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12216590335113"/>
              <c:y val="0.83776058966080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689608636977057E-2"/>
              <c:y val="0.35693308247973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12568"/>
        <c:crosses val="autoZero"/>
        <c:crossBetween val="midCat"/>
        <c:maj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39029686066568"/>
          <c:y val="0.92035676956309664"/>
          <c:w val="0.63023026979927099"/>
          <c:h val="5.899735984329390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Mon - O-C Diagr.</a:t>
            </a:r>
          </a:p>
        </c:rich>
      </c:tx>
      <c:layout>
        <c:manualLayout>
          <c:xMode val="edge"/>
          <c:yMode val="edge"/>
          <c:x val="0.3462286459840489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020730722553"/>
          <c:y val="0.14420084768203811"/>
          <c:w val="0.78723478605799879"/>
          <c:h val="0.6018817990206808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-0.12501780000275176</c:v>
                </c:pt>
                <c:pt idx="1">
                  <c:v>-0.13724356000238913</c:v>
                </c:pt>
                <c:pt idx="2">
                  <c:v>-3.8350320002791705E-2</c:v>
                </c:pt>
                <c:pt idx="3">
                  <c:v>-4.1056720001506619E-2</c:v>
                </c:pt>
                <c:pt idx="4">
                  <c:v>-5.0150840001151664E-2</c:v>
                </c:pt>
                <c:pt idx="5">
                  <c:v>-4.8045280000224011E-2</c:v>
                </c:pt>
                <c:pt idx="6">
                  <c:v>-4.8139400001673494E-2</c:v>
                </c:pt>
                <c:pt idx="7">
                  <c:v>-4.8080600001412677E-2</c:v>
                </c:pt>
                <c:pt idx="8">
                  <c:v>-4.9092440000094939E-2</c:v>
                </c:pt>
                <c:pt idx="9">
                  <c:v>-4.9033640003472101E-2</c:v>
                </c:pt>
                <c:pt idx="14">
                  <c:v>-3.6394200003996957E-2</c:v>
                </c:pt>
                <c:pt idx="15">
                  <c:v>-3.2625840001855977E-2</c:v>
                </c:pt>
                <c:pt idx="16">
                  <c:v>-3.4484960004192544E-2</c:v>
                </c:pt>
                <c:pt idx="17">
                  <c:v>-3.2649720000335947E-2</c:v>
                </c:pt>
                <c:pt idx="18">
                  <c:v>-2.8626240004086867E-2</c:v>
                </c:pt>
                <c:pt idx="19">
                  <c:v>-2.6720360005128896E-2</c:v>
                </c:pt>
                <c:pt idx="20">
                  <c:v>-3.8732200002414174E-2</c:v>
                </c:pt>
                <c:pt idx="21">
                  <c:v>-3.1732600000395905E-2</c:v>
                </c:pt>
                <c:pt idx="22">
                  <c:v>-2.7897759999177651E-2</c:v>
                </c:pt>
                <c:pt idx="23">
                  <c:v>-3.2968400006211596E-2</c:v>
                </c:pt>
                <c:pt idx="24">
                  <c:v>-3.4686840001086239E-2</c:v>
                </c:pt>
                <c:pt idx="25">
                  <c:v>-4.4804640005168039E-2</c:v>
                </c:pt>
                <c:pt idx="26">
                  <c:v>-2.6992880000761943E-2</c:v>
                </c:pt>
                <c:pt idx="27">
                  <c:v>-3.5969600001408253E-2</c:v>
                </c:pt>
                <c:pt idx="28">
                  <c:v>-3.1757880002260208E-2</c:v>
                </c:pt>
                <c:pt idx="29">
                  <c:v>-4.0981440000905422E-2</c:v>
                </c:pt>
                <c:pt idx="30">
                  <c:v>-2.6922640001430409E-2</c:v>
                </c:pt>
                <c:pt idx="31">
                  <c:v>-3.1887720004306175E-2</c:v>
                </c:pt>
                <c:pt idx="32">
                  <c:v>-3.2805440005176933E-2</c:v>
                </c:pt>
                <c:pt idx="33">
                  <c:v>-3.0840760002320167E-2</c:v>
                </c:pt>
                <c:pt idx="34">
                  <c:v>-2.6876079999055946E-2</c:v>
                </c:pt>
                <c:pt idx="35">
                  <c:v>-3.3158440000988776E-2</c:v>
                </c:pt>
                <c:pt idx="36">
                  <c:v>-3.1911400001263246E-2</c:v>
                </c:pt>
                <c:pt idx="37">
                  <c:v>-2.2205839999514865E-2</c:v>
                </c:pt>
                <c:pt idx="38">
                  <c:v>-3.5599959999672137E-2</c:v>
                </c:pt>
                <c:pt idx="39">
                  <c:v>-2.8441160000511445E-2</c:v>
                </c:pt>
                <c:pt idx="40">
                  <c:v>-3.3041239999874961E-2</c:v>
                </c:pt>
                <c:pt idx="41">
                  <c:v>-3.0076560000452446E-2</c:v>
                </c:pt>
                <c:pt idx="42">
                  <c:v>1.5959998563630506E-5</c:v>
                </c:pt>
                <c:pt idx="43">
                  <c:v>-1.8266520004544873E-2</c:v>
                </c:pt>
                <c:pt idx="44">
                  <c:v>-2.9260639999847626E-2</c:v>
                </c:pt>
                <c:pt idx="45">
                  <c:v>-2.2754760000680108E-2</c:v>
                </c:pt>
                <c:pt idx="47">
                  <c:v>-2.145664000272518E-2</c:v>
                </c:pt>
                <c:pt idx="48">
                  <c:v>-1.5233160000207135E-2</c:v>
                </c:pt>
                <c:pt idx="49">
                  <c:v>-1.9527280001057079E-2</c:v>
                </c:pt>
                <c:pt idx="50">
                  <c:v>7.2425459999067243E-2</c:v>
                </c:pt>
                <c:pt idx="51">
                  <c:v>-7.0922000013524666E-3</c:v>
                </c:pt>
                <c:pt idx="52">
                  <c:v>5.5313199991360307E-3</c:v>
                </c:pt>
                <c:pt idx="53">
                  <c:v>-9.3276000043260865E-3</c:v>
                </c:pt>
                <c:pt idx="54">
                  <c:v>-4.4217200047569349E-3</c:v>
                </c:pt>
                <c:pt idx="55">
                  <c:v>-4.5511600037571043E-3</c:v>
                </c:pt>
                <c:pt idx="56">
                  <c:v>-7.6452800021797884E-3</c:v>
                </c:pt>
                <c:pt idx="57">
                  <c:v>-5.3982400022505317E-3</c:v>
                </c:pt>
                <c:pt idx="58">
                  <c:v>-9.5630000032542739E-3</c:v>
                </c:pt>
                <c:pt idx="59">
                  <c:v>-8.5630000030505471E-3</c:v>
                </c:pt>
                <c:pt idx="60">
                  <c:v>1.8719160001637647E-2</c:v>
                </c:pt>
                <c:pt idx="61">
                  <c:v>-8.3222000030218624E-3</c:v>
                </c:pt>
                <c:pt idx="62">
                  <c:v>-1.5569280003546737E-2</c:v>
                </c:pt>
                <c:pt idx="63">
                  <c:v>-1.1298720000922913E-2</c:v>
                </c:pt>
                <c:pt idx="64">
                  <c:v>-5.5399200027750339E-3</c:v>
                </c:pt>
                <c:pt idx="65">
                  <c:v>2.5188799991155975E-3</c:v>
                </c:pt>
                <c:pt idx="66">
                  <c:v>-1.0163800001464551E-2</c:v>
                </c:pt>
                <c:pt idx="67">
                  <c:v>-8.3579200036183465E-3</c:v>
                </c:pt>
                <c:pt idx="68">
                  <c:v>-2.8446200001781108E-2</c:v>
                </c:pt>
                <c:pt idx="69">
                  <c:v>-1.0187720003159484E-2</c:v>
                </c:pt>
                <c:pt idx="70">
                  <c:v>-1.4505400002235547E-2</c:v>
                </c:pt>
                <c:pt idx="71">
                  <c:v>-9.5407200024055783E-3</c:v>
                </c:pt>
                <c:pt idx="72">
                  <c:v>-2.6348400024289731E-3</c:v>
                </c:pt>
                <c:pt idx="73">
                  <c:v>-4.9289600028714631E-3</c:v>
                </c:pt>
                <c:pt idx="74">
                  <c:v>-2.5760400021681562E-3</c:v>
                </c:pt>
                <c:pt idx="75">
                  <c:v>-1.1670159998175222E-2</c:v>
                </c:pt>
                <c:pt idx="76">
                  <c:v>-8.1584400031715631E-3</c:v>
                </c:pt>
                <c:pt idx="77">
                  <c:v>-1.0552560001087841E-2</c:v>
                </c:pt>
                <c:pt idx="78">
                  <c:v>-7.8525600001739804E-3</c:v>
                </c:pt>
                <c:pt idx="79">
                  <c:v>-8.7466800032416359E-3</c:v>
                </c:pt>
                <c:pt idx="80">
                  <c:v>-1.0052960002212785E-2</c:v>
                </c:pt>
                <c:pt idx="81">
                  <c:v>-7.8529600032197777E-3</c:v>
                </c:pt>
                <c:pt idx="82">
                  <c:v>-5.7412000023759902E-3</c:v>
                </c:pt>
                <c:pt idx="83">
                  <c:v>-7.8353200042329263E-3</c:v>
                </c:pt>
                <c:pt idx="84">
                  <c:v>-9.588280001480598E-3</c:v>
                </c:pt>
                <c:pt idx="85">
                  <c:v>-8.6824000027263537E-3</c:v>
                </c:pt>
                <c:pt idx="86">
                  <c:v>-5.776519999926677E-3</c:v>
                </c:pt>
                <c:pt idx="87">
                  <c:v>-2.8765200004272629E-3</c:v>
                </c:pt>
                <c:pt idx="88">
                  <c:v>-5.5294800004048739E-3</c:v>
                </c:pt>
                <c:pt idx="89">
                  <c:v>-6.7177200035075657E-3</c:v>
                </c:pt>
                <c:pt idx="90">
                  <c:v>-8.1184000373468734E-4</c:v>
                </c:pt>
                <c:pt idx="91">
                  <c:v>-5.6480000421288423E-4</c:v>
                </c:pt>
                <c:pt idx="92">
                  <c:v>1.1246559995925054E-2</c:v>
                </c:pt>
                <c:pt idx="93">
                  <c:v>-5.6459640003595268E-2</c:v>
                </c:pt>
                <c:pt idx="94">
                  <c:v>-4.9671960001433035E-2</c:v>
                </c:pt>
                <c:pt idx="95">
                  <c:v>-3.0531080003129318E-2</c:v>
                </c:pt>
                <c:pt idx="96">
                  <c:v>-1.09195200020622E-2</c:v>
                </c:pt>
                <c:pt idx="97">
                  <c:v>3.5804799990728498E-3</c:v>
                </c:pt>
                <c:pt idx="98">
                  <c:v>6.2339079999219393E-2</c:v>
                </c:pt>
                <c:pt idx="99">
                  <c:v>3.3153999975183979E-3</c:v>
                </c:pt>
                <c:pt idx="100">
                  <c:v>4.105651999998372E-2</c:v>
                </c:pt>
                <c:pt idx="101">
                  <c:v>1.4843000000837492E-2</c:v>
                </c:pt>
                <c:pt idx="102">
                  <c:v>3.3900399976118933E-3</c:v>
                </c:pt>
                <c:pt idx="103">
                  <c:v>9.0664800009108149E-3</c:v>
                </c:pt>
                <c:pt idx="104">
                  <c:v>5.194000004848931E-4</c:v>
                </c:pt>
                <c:pt idx="105">
                  <c:v>2.3252799983310979E-3</c:v>
                </c:pt>
                <c:pt idx="106">
                  <c:v>3.5954399972979445E-3</c:v>
                </c:pt>
                <c:pt idx="107">
                  <c:v>4.8071599994727876E-3</c:v>
                </c:pt>
                <c:pt idx="108">
                  <c:v>1.7951199988601729E-3</c:v>
                </c:pt>
                <c:pt idx="109">
                  <c:v>6.659799997578375E-3</c:v>
                </c:pt>
                <c:pt idx="110">
                  <c:v>6.277399996179156E-3</c:v>
                </c:pt>
                <c:pt idx="111">
                  <c:v>5.5479599977843463E-3</c:v>
                </c:pt>
                <c:pt idx="112">
                  <c:v>3.7827999985893257E-3</c:v>
                </c:pt>
                <c:pt idx="114">
                  <c:v>5.8062800017069094E-3</c:v>
                </c:pt>
                <c:pt idx="115">
                  <c:v>8.0412800016347319E-3</c:v>
                </c:pt>
                <c:pt idx="116">
                  <c:v>0</c:v>
                </c:pt>
                <c:pt idx="118">
                  <c:v>1.8058799978462048E-3</c:v>
                </c:pt>
                <c:pt idx="119">
                  <c:v>5.8293599940952845E-3</c:v>
                </c:pt>
                <c:pt idx="120">
                  <c:v>4.7334400005638599E-3</c:v>
                </c:pt>
                <c:pt idx="121">
                  <c:v>-2.3606800023117103E-3</c:v>
                </c:pt>
                <c:pt idx="122">
                  <c:v>3.5452000010991469E-3</c:v>
                </c:pt>
                <c:pt idx="123">
                  <c:v>2.4737599960644729E-3</c:v>
                </c:pt>
                <c:pt idx="124">
                  <c:v>1.4013199979672208E-3</c:v>
                </c:pt>
                <c:pt idx="125">
                  <c:v>1.2882599985459819E-3</c:v>
                </c:pt>
                <c:pt idx="127">
                  <c:v>-3.0587999935960397E-4</c:v>
                </c:pt>
                <c:pt idx="128">
                  <c:v>7.470599957741797E-4</c:v>
                </c:pt>
                <c:pt idx="130">
                  <c:v>-2.0000000222353265E-4</c:v>
                </c:pt>
                <c:pt idx="131">
                  <c:v>-2.2390000231098384E-4</c:v>
                </c:pt>
                <c:pt idx="132">
                  <c:v>-1.7835999969975092E-3</c:v>
                </c:pt>
                <c:pt idx="134">
                  <c:v>-1.3719400012632832E-3</c:v>
                </c:pt>
                <c:pt idx="143">
                  <c:v>-4.0036400023382157E-3</c:v>
                </c:pt>
                <c:pt idx="144">
                  <c:v>-2.0036400019307621E-3</c:v>
                </c:pt>
                <c:pt idx="145">
                  <c:v>-6.097760000557173E-3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23-482C-B9F1-6DA55B5521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46">
                  <c:v>-2.057364000211237E-2</c:v>
                </c:pt>
                <c:pt idx="113">
                  <c:v>6.8867999652866274E-4</c:v>
                </c:pt>
                <c:pt idx="136">
                  <c:v>4.539399997156579E-3</c:v>
                </c:pt>
                <c:pt idx="137">
                  <c:v>-5.5471999803557992E-4</c:v>
                </c:pt>
                <c:pt idx="138">
                  <c:v>-5.9003999922424555E-4</c:v>
                </c:pt>
                <c:pt idx="140">
                  <c:v>-6.0859200020786375E-3</c:v>
                </c:pt>
                <c:pt idx="141">
                  <c:v>-2.0859200012637302E-3</c:v>
                </c:pt>
                <c:pt idx="142">
                  <c:v>-1.6074179999122862E-2</c:v>
                </c:pt>
                <c:pt idx="147">
                  <c:v>-2.0628400015993975E-3</c:v>
                </c:pt>
                <c:pt idx="148">
                  <c:v>-1.8750000017462298E-3</c:v>
                </c:pt>
                <c:pt idx="151">
                  <c:v>9.4800000078976154E-4</c:v>
                </c:pt>
                <c:pt idx="152">
                  <c:v>-3.146120005112607E-3</c:v>
                </c:pt>
                <c:pt idx="153">
                  <c:v>-2.1461200012709014E-3</c:v>
                </c:pt>
                <c:pt idx="154">
                  <c:v>-1.4612000086344779E-4</c:v>
                </c:pt>
                <c:pt idx="155">
                  <c:v>8.5387999570230022E-4</c:v>
                </c:pt>
                <c:pt idx="156">
                  <c:v>2.8538799961097538E-3</c:v>
                </c:pt>
                <c:pt idx="157">
                  <c:v>2.8538799961097538E-3</c:v>
                </c:pt>
                <c:pt idx="158">
                  <c:v>-1.2402400025166571E-3</c:v>
                </c:pt>
                <c:pt idx="159">
                  <c:v>7.5975999789079651E-4</c:v>
                </c:pt>
                <c:pt idx="160">
                  <c:v>2.7597599982982501E-3</c:v>
                </c:pt>
                <c:pt idx="161">
                  <c:v>3.7597599948639981E-3</c:v>
                </c:pt>
                <c:pt idx="162">
                  <c:v>-2.181440002459567E-3</c:v>
                </c:pt>
                <c:pt idx="163">
                  <c:v>2.8185600021970458E-3</c:v>
                </c:pt>
                <c:pt idx="164">
                  <c:v>-1.216759999806527E-3</c:v>
                </c:pt>
                <c:pt idx="165">
                  <c:v>3.0080002034083009E-5</c:v>
                </c:pt>
                <c:pt idx="166">
                  <c:v>8.5347999993246049E-4</c:v>
                </c:pt>
                <c:pt idx="167">
                  <c:v>2.8534800003399141E-3</c:v>
                </c:pt>
                <c:pt idx="168">
                  <c:v>-4.3475999700604007E-4</c:v>
                </c:pt>
                <c:pt idx="169">
                  <c:v>-1.8053599997074343E-3</c:v>
                </c:pt>
                <c:pt idx="170">
                  <c:v>1.0051999561255798E-4</c:v>
                </c:pt>
                <c:pt idx="171">
                  <c:v>1.0051999561255798E-4</c:v>
                </c:pt>
                <c:pt idx="172">
                  <c:v>3.1005199998617172E-3</c:v>
                </c:pt>
                <c:pt idx="173">
                  <c:v>1.8416399980196729E-3</c:v>
                </c:pt>
                <c:pt idx="174">
                  <c:v>-7.2524799979873933E-3</c:v>
                </c:pt>
                <c:pt idx="175">
                  <c:v>-2.524800001992844E-4</c:v>
                </c:pt>
                <c:pt idx="177">
                  <c:v>1.8883999946410768E-3</c:v>
                </c:pt>
                <c:pt idx="178">
                  <c:v>-8.95868000225164E-3</c:v>
                </c:pt>
                <c:pt idx="179">
                  <c:v>7.824400017852895E-4</c:v>
                </c:pt>
                <c:pt idx="181">
                  <c:v>2.7471200010040775E-3</c:v>
                </c:pt>
                <c:pt idx="182">
                  <c:v>1.8239999917568639E-4</c:v>
                </c:pt>
                <c:pt idx="183">
                  <c:v>-2.288200004841201E-3</c:v>
                </c:pt>
                <c:pt idx="184">
                  <c:v>7.352800021180883E-4</c:v>
                </c:pt>
                <c:pt idx="185">
                  <c:v>-9.9944000030518509E-3</c:v>
                </c:pt>
                <c:pt idx="186">
                  <c:v>2.7114000040455721E-3</c:v>
                </c:pt>
                <c:pt idx="189">
                  <c:v>8.2899999688379467E-4</c:v>
                </c:pt>
                <c:pt idx="190">
                  <c:v>2.8289999972912483E-3</c:v>
                </c:pt>
                <c:pt idx="191">
                  <c:v>-6.0889199958182871E-3</c:v>
                </c:pt>
                <c:pt idx="192">
                  <c:v>1.8051200022455305E-3</c:v>
                </c:pt>
                <c:pt idx="197">
                  <c:v>6.7932800011476502E-3</c:v>
                </c:pt>
                <c:pt idx="198">
                  <c:v>4.7226399983628653E-3</c:v>
                </c:pt>
                <c:pt idx="199">
                  <c:v>-6.3480000026174821E-3</c:v>
                </c:pt>
                <c:pt idx="200">
                  <c:v>-3.0658399991807528E-3</c:v>
                </c:pt>
                <c:pt idx="201">
                  <c:v>-4.3012400055886246E-3</c:v>
                </c:pt>
                <c:pt idx="203">
                  <c:v>-4.0307200033566914E-3</c:v>
                </c:pt>
                <c:pt idx="204">
                  <c:v>1.592799999343697E-3</c:v>
                </c:pt>
                <c:pt idx="205">
                  <c:v>-8.4425199966062792E-3</c:v>
                </c:pt>
                <c:pt idx="206">
                  <c:v>-4.4251999497646466E-4</c:v>
                </c:pt>
                <c:pt idx="207">
                  <c:v>1.0041999994427897E-3</c:v>
                </c:pt>
                <c:pt idx="208">
                  <c:v>2.7806399957626127E-3</c:v>
                </c:pt>
                <c:pt idx="209">
                  <c:v>3.5923999967053533E-3</c:v>
                </c:pt>
                <c:pt idx="210">
                  <c:v>-1.1605600011534989E-3</c:v>
                </c:pt>
                <c:pt idx="211">
                  <c:v>-2.3841200018068776E-3</c:v>
                </c:pt>
                <c:pt idx="212">
                  <c:v>-1.4782399957766756E-3</c:v>
                </c:pt>
                <c:pt idx="213">
                  <c:v>-2.4194400029955432E-3</c:v>
                </c:pt>
                <c:pt idx="214">
                  <c:v>1.5805599978193641E-3</c:v>
                </c:pt>
                <c:pt idx="215">
                  <c:v>1.5805599978193641E-3</c:v>
                </c:pt>
                <c:pt idx="216">
                  <c:v>7.580559999041725E-3</c:v>
                </c:pt>
                <c:pt idx="217">
                  <c:v>-2.0782799983862787E-3</c:v>
                </c:pt>
                <c:pt idx="218">
                  <c:v>4.6861200025887229E-3</c:v>
                </c:pt>
                <c:pt idx="219">
                  <c:v>-8.0399986472912133E-6</c:v>
                </c:pt>
                <c:pt idx="221">
                  <c:v>1.8859999981941655E-3</c:v>
                </c:pt>
                <c:pt idx="222">
                  <c:v>3.6036399978911504E-3</c:v>
                </c:pt>
                <c:pt idx="223">
                  <c:v>-2.4908799969125539E-3</c:v>
                </c:pt>
                <c:pt idx="224">
                  <c:v>5.0912000006064773E-4</c:v>
                </c:pt>
                <c:pt idx="225">
                  <c:v>4.9728000158211216E-4</c:v>
                </c:pt>
                <c:pt idx="226">
                  <c:v>1.732279997668229E-3</c:v>
                </c:pt>
                <c:pt idx="227">
                  <c:v>5.7322799984831363E-3</c:v>
                </c:pt>
                <c:pt idx="228">
                  <c:v>2.7792399996542372E-3</c:v>
                </c:pt>
                <c:pt idx="229">
                  <c:v>1.7439200018998235E-3</c:v>
                </c:pt>
                <c:pt idx="230">
                  <c:v>1.7439200018998235E-3</c:v>
                </c:pt>
                <c:pt idx="231">
                  <c:v>-5.7376000040676445E-4</c:v>
                </c:pt>
                <c:pt idx="232">
                  <c:v>3.7435199992614798E-3</c:v>
                </c:pt>
                <c:pt idx="233">
                  <c:v>2.4611599947093055E-3</c:v>
                </c:pt>
                <c:pt idx="235">
                  <c:v>-4.3036400020355359E-3</c:v>
                </c:pt>
                <c:pt idx="236">
                  <c:v>3.1988000409910455E-4</c:v>
                </c:pt>
                <c:pt idx="237">
                  <c:v>8.9603999367682263E-4</c:v>
                </c:pt>
                <c:pt idx="238">
                  <c:v>3.8019200001144782E-3</c:v>
                </c:pt>
                <c:pt idx="239">
                  <c:v>7.6660000195261091E-4</c:v>
                </c:pt>
                <c:pt idx="240">
                  <c:v>7.6660000195261091E-4</c:v>
                </c:pt>
                <c:pt idx="241">
                  <c:v>6.7247999686514959E-4</c:v>
                </c:pt>
                <c:pt idx="242">
                  <c:v>2.2960000060265884E-3</c:v>
                </c:pt>
                <c:pt idx="243">
                  <c:v>5.4603600001428276E-3</c:v>
                </c:pt>
                <c:pt idx="244">
                  <c:v>3.8972000038484111E-4</c:v>
                </c:pt>
                <c:pt idx="245">
                  <c:v>-3.1868400037637912E-3</c:v>
                </c:pt>
                <c:pt idx="246">
                  <c:v>6.6837199992733076E-3</c:v>
                </c:pt>
                <c:pt idx="247">
                  <c:v>-3.692760001285933E-3</c:v>
                </c:pt>
                <c:pt idx="248">
                  <c:v>-2.3401600046781823E-3</c:v>
                </c:pt>
                <c:pt idx="249">
                  <c:v>-5.6225200023618527E-3</c:v>
                </c:pt>
                <c:pt idx="250">
                  <c:v>-4.2578800057526678E-3</c:v>
                </c:pt>
                <c:pt idx="251">
                  <c:v>-9.3873200021334924E-3</c:v>
                </c:pt>
                <c:pt idx="252">
                  <c:v>-3.4226400020997971E-3</c:v>
                </c:pt>
                <c:pt idx="253">
                  <c:v>-4.6229200015659444E-3</c:v>
                </c:pt>
                <c:pt idx="254">
                  <c:v>-4.4651999633060768E-4</c:v>
                </c:pt>
                <c:pt idx="255">
                  <c:v>-5.2936000065528788E-3</c:v>
                </c:pt>
                <c:pt idx="256">
                  <c:v>-7.4818400025833398E-3</c:v>
                </c:pt>
                <c:pt idx="257">
                  <c:v>-8.5759599969605915E-3</c:v>
                </c:pt>
                <c:pt idx="258">
                  <c:v>-1.2670079995587002E-2</c:v>
                </c:pt>
                <c:pt idx="259">
                  <c:v>-6.7995200006407686E-3</c:v>
                </c:pt>
                <c:pt idx="260">
                  <c:v>2.0008000137750059E-4</c:v>
                </c:pt>
                <c:pt idx="261">
                  <c:v>-1.8940400041174144E-3</c:v>
                </c:pt>
                <c:pt idx="262">
                  <c:v>-1.0835239998414181E-2</c:v>
                </c:pt>
                <c:pt idx="263">
                  <c:v>-9.7176400013267994E-3</c:v>
                </c:pt>
                <c:pt idx="264">
                  <c:v>-1.3541439999244176E-2</c:v>
                </c:pt>
                <c:pt idx="265">
                  <c:v>-2.5532799991196953E-3</c:v>
                </c:pt>
                <c:pt idx="266">
                  <c:v>-1.1812160002591554E-2</c:v>
                </c:pt>
                <c:pt idx="267">
                  <c:v>-1.182400000107009E-2</c:v>
                </c:pt>
                <c:pt idx="268">
                  <c:v>-8.577159998822026E-3</c:v>
                </c:pt>
                <c:pt idx="269">
                  <c:v>1.8743999680737033E-4</c:v>
                </c:pt>
                <c:pt idx="270">
                  <c:v>-9.4714000006206334E-3</c:v>
                </c:pt>
                <c:pt idx="271">
                  <c:v>-1.6506719999597408E-2</c:v>
                </c:pt>
                <c:pt idx="272">
                  <c:v>-1.4883199997711927E-2</c:v>
                </c:pt>
                <c:pt idx="273">
                  <c:v>-1.3883199993870221E-2</c:v>
                </c:pt>
                <c:pt idx="274">
                  <c:v>-1.5612679999321699E-2</c:v>
                </c:pt>
                <c:pt idx="275">
                  <c:v>-1.2413000004016794E-2</c:v>
                </c:pt>
                <c:pt idx="276">
                  <c:v>-1.2789480002538767E-2</c:v>
                </c:pt>
                <c:pt idx="277">
                  <c:v>-1.0554279993812088E-2</c:v>
                </c:pt>
                <c:pt idx="278">
                  <c:v>-1.7836639999586623E-2</c:v>
                </c:pt>
                <c:pt idx="279">
                  <c:v>-1.374292000400601E-2</c:v>
                </c:pt>
                <c:pt idx="280">
                  <c:v>-1.8696159997489303E-2</c:v>
                </c:pt>
                <c:pt idx="281">
                  <c:v>-1.5625719999661669E-2</c:v>
                </c:pt>
                <c:pt idx="282">
                  <c:v>-2.1908080001594499E-2</c:v>
                </c:pt>
                <c:pt idx="283">
                  <c:v>-1.9908080001187045E-2</c:v>
                </c:pt>
                <c:pt idx="284">
                  <c:v>-2.1755160007160157E-2</c:v>
                </c:pt>
                <c:pt idx="285">
                  <c:v>-1.5755160005937796E-2</c:v>
                </c:pt>
                <c:pt idx="286">
                  <c:v>-2.0037520000187214E-2</c:v>
                </c:pt>
                <c:pt idx="287">
                  <c:v>-2.0731680000608321E-2</c:v>
                </c:pt>
                <c:pt idx="290">
                  <c:v>-2.1661439997842535E-2</c:v>
                </c:pt>
                <c:pt idx="291">
                  <c:v>-1.6755559998273384E-2</c:v>
                </c:pt>
                <c:pt idx="292">
                  <c:v>-2.5073240001802333E-2</c:v>
                </c:pt>
                <c:pt idx="293">
                  <c:v>-2.187355999922147E-2</c:v>
                </c:pt>
                <c:pt idx="294">
                  <c:v>-2.0885400001134258E-2</c:v>
                </c:pt>
                <c:pt idx="295">
                  <c:v>-3.0050159999518655E-2</c:v>
                </c:pt>
                <c:pt idx="297">
                  <c:v>-3.1803120000404306E-2</c:v>
                </c:pt>
                <c:pt idx="298">
                  <c:v>-2.3803120006050449E-2</c:v>
                </c:pt>
                <c:pt idx="299">
                  <c:v>-2.5085480003326666E-2</c:v>
                </c:pt>
                <c:pt idx="300">
                  <c:v>-2.2085480006353464E-2</c:v>
                </c:pt>
                <c:pt idx="302">
                  <c:v>-3.0061999997997191E-2</c:v>
                </c:pt>
                <c:pt idx="303">
                  <c:v>-2.8850479997345246E-2</c:v>
                </c:pt>
                <c:pt idx="304">
                  <c:v>-2.487415999348741E-2</c:v>
                </c:pt>
                <c:pt idx="305">
                  <c:v>-3.3156519995827693E-2</c:v>
                </c:pt>
                <c:pt idx="306">
                  <c:v>-3.7097720000019763E-2</c:v>
                </c:pt>
                <c:pt idx="307">
                  <c:v>-3.2156920002307743E-2</c:v>
                </c:pt>
                <c:pt idx="308">
                  <c:v>-2.9909879995102528E-2</c:v>
                </c:pt>
                <c:pt idx="309">
                  <c:v>-3.3886400000483263E-2</c:v>
                </c:pt>
                <c:pt idx="310">
                  <c:v>-2.7886399999260902E-2</c:v>
                </c:pt>
                <c:pt idx="312">
                  <c:v>-3.6980920005589724E-2</c:v>
                </c:pt>
                <c:pt idx="313">
                  <c:v>-3.1980920000933111E-2</c:v>
                </c:pt>
                <c:pt idx="314">
                  <c:v>-3.3063599999877624E-2</c:v>
                </c:pt>
                <c:pt idx="316">
                  <c:v>-3.9040520001435652E-2</c:v>
                </c:pt>
                <c:pt idx="320">
                  <c:v>-3.32759199955035E-2</c:v>
                </c:pt>
                <c:pt idx="326">
                  <c:v>-3.7040919996798038E-2</c:v>
                </c:pt>
                <c:pt idx="335">
                  <c:v>-4.903008000110276E-2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23-482C-B9F1-6DA55B55216A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17">
                  <c:v>9.9999999656574801E-4</c:v>
                </c:pt>
                <c:pt idx="126">
                  <c:v>-3.5588000173447654E-4</c:v>
                </c:pt>
                <c:pt idx="129">
                  <c:v>-2.2000000171829015E-4</c:v>
                </c:pt>
                <c:pt idx="133">
                  <c:v>-1.7635999975027516E-3</c:v>
                </c:pt>
                <c:pt idx="135">
                  <c:v>1.1511999982758425E-3</c:v>
                </c:pt>
                <c:pt idx="139">
                  <c:v>-1.6447200032416731E-3</c:v>
                </c:pt>
                <c:pt idx="146">
                  <c:v>-2.5157600030070171E-3</c:v>
                </c:pt>
                <c:pt idx="149">
                  <c:v>-1.4926799995009787E-3</c:v>
                </c:pt>
                <c:pt idx="150">
                  <c:v>3.6279998312238604E-5</c:v>
                </c:pt>
                <c:pt idx="180">
                  <c:v>-6.1167999956524E-4</c:v>
                </c:pt>
                <c:pt idx="187">
                  <c:v>-7.827199951861985E-4</c:v>
                </c:pt>
                <c:pt idx="194">
                  <c:v>1.1168399942107499E-3</c:v>
                </c:pt>
                <c:pt idx="195">
                  <c:v>1.075640000635758E-3</c:v>
                </c:pt>
                <c:pt idx="196">
                  <c:v>1.2756400028592907E-3</c:v>
                </c:pt>
                <c:pt idx="220">
                  <c:v>-7.4335999670438468E-4</c:v>
                </c:pt>
                <c:pt idx="327">
                  <c:v>-4.6788159997959156E-2</c:v>
                </c:pt>
                <c:pt idx="338">
                  <c:v>-5.0536119997559581E-2</c:v>
                </c:pt>
                <c:pt idx="350">
                  <c:v>-6.6202179994434118E-2</c:v>
                </c:pt>
                <c:pt idx="352">
                  <c:v>-6.7055519997666124E-2</c:v>
                </c:pt>
                <c:pt idx="355">
                  <c:v>-6.7567359998065513E-2</c:v>
                </c:pt>
                <c:pt idx="361">
                  <c:v>-7.1409440002753399E-2</c:v>
                </c:pt>
                <c:pt idx="368">
                  <c:v>-7.9022479993000161E-2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23-482C-B9F1-6DA55B55216A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0">
                  <c:v>-3.4716360001766589E-2</c:v>
                </c:pt>
                <c:pt idx="11">
                  <c:v>-3.6810480003623525E-2</c:v>
                </c:pt>
                <c:pt idx="12">
                  <c:v>-3.2764319999841973E-2</c:v>
                </c:pt>
                <c:pt idx="13">
                  <c:v>-3.2858440001291456E-2</c:v>
                </c:pt>
                <c:pt idx="234">
                  <c:v>6.0846800042781979E-3</c:v>
                </c:pt>
                <c:pt idx="288">
                  <c:v>-2.5608479998481926E-2</c:v>
                </c:pt>
                <c:pt idx="289">
                  <c:v>-1.9408479995036032E-2</c:v>
                </c:pt>
                <c:pt idx="296">
                  <c:v>-3.1644280003092717E-2</c:v>
                </c:pt>
                <c:pt idx="301">
                  <c:v>-2.1385480002209079E-2</c:v>
                </c:pt>
                <c:pt idx="311">
                  <c:v>-3.7562600002274849E-2</c:v>
                </c:pt>
                <c:pt idx="315">
                  <c:v>-4.0546039999753702E-2</c:v>
                </c:pt>
                <c:pt idx="317">
                  <c:v>-4.2987640001229011E-2</c:v>
                </c:pt>
                <c:pt idx="318">
                  <c:v>-4.3428839999251068E-2</c:v>
                </c:pt>
                <c:pt idx="319">
                  <c:v>-4.2899439991742838E-2</c:v>
                </c:pt>
                <c:pt idx="321">
                  <c:v>-4.2028880001453217E-2</c:v>
                </c:pt>
                <c:pt idx="322">
                  <c:v>-4.1028879997611511E-2</c:v>
                </c:pt>
                <c:pt idx="323">
                  <c:v>-4.0028880001045763E-2</c:v>
                </c:pt>
                <c:pt idx="324">
                  <c:v>-3.7970079996739514E-2</c:v>
                </c:pt>
                <c:pt idx="325">
                  <c:v>-4.4140720005088951E-2</c:v>
                </c:pt>
                <c:pt idx="328">
                  <c:v>-4.5041119999950752E-2</c:v>
                </c:pt>
                <c:pt idx="329">
                  <c:v>-4.821792000439018E-2</c:v>
                </c:pt>
                <c:pt idx="330">
                  <c:v>-4.8300320006092079E-2</c:v>
                </c:pt>
                <c:pt idx="331">
                  <c:v>-5.1006239998969249E-2</c:v>
                </c:pt>
                <c:pt idx="332">
                  <c:v>-5.0006239995127544E-2</c:v>
                </c:pt>
                <c:pt idx="333">
                  <c:v>-4.9312160001136363E-2</c:v>
                </c:pt>
                <c:pt idx="334">
                  <c:v>-4.508868000266375E-2</c:v>
                </c:pt>
                <c:pt idx="336">
                  <c:v>-5.3477200002816971E-2</c:v>
                </c:pt>
                <c:pt idx="337">
                  <c:v>-4.7147879995463882E-2</c:v>
                </c:pt>
                <c:pt idx="339">
                  <c:v>-5.2065600000787526E-2</c:v>
                </c:pt>
                <c:pt idx="340">
                  <c:v>-5.4454119999718387E-2</c:v>
                </c:pt>
                <c:pt idx="343">
                  <c:v>-5.8807120003621094E-2</c:v>
                </c:pt>
                <c:pt idx="344">
                  <c:v>-5.9954639997158665E-2</c:v>
                </c:pt>
                <c:pt idx="345">
                  <c:v>-5.8195840007101651E-2</c:v>
                </c:pt>
                <c:pt idx="346">
                  <c:v>-5.5854680002084933E-2</c:v>
                </c:pt>
                <c:pt idx="347">
                  <c:v>-5.8172359997115564E-2</c:v>
                </c:pt>
                <c:pt idx="348">
                  <c:v>-6.4102119999006391E-2</c:v>
                </c:pt>
                <c:pt idx="349">
                  <c:v>-6.4678639995690901E-2</c:v>
                </c:pt>
                <c:pt idx="351">
                  <c:v>-6.5049279997765552E-2</c:v>
                </c:pt>
                <c:pt idx="353">
                  <c:v>-6.8902640006854199E-2</c:v>
                </c:pt>
                <c:pt idx="354">
                  <c:v>-6.7784999999275897E-2</c:v>
                </c:pt>
                <c:pt idx="356">
                  <c:v>-6.9820599994272925E-2</c:v>
                </c:pt>
                <c:pt idx="357">
                  <c:v>-6.9979439998860471E-2</c:v>
                </c:pt>
                <c:pt idx="358">
                  <c:v>-7.0267719995172229E-2</c:v>
                </c:pt>
                <c:pt idx="359">
                  <c:v>-7.0550079995882697E-2</c:v>
                </c:pt>
                <c:pt idx="360">
                  <c:v>-7.2779959999024868E-2</c:v>
                </c:pt>
                <c:pt idx="362">
                  <c:v>-7.373327999812318E-2</c:v>
                </c:pt>
                <c:pt idx="363">
                  <c:v>-7.373327999812318E-2</c:v>
                </c:pt>
                <c:pt idx="364">
                  <c:v>-7.236860000557499E-2</c:v>
                </c:pt>
                <c:pt idx="365">
                  <c:v>-7.4766680001630448E-2</c:v>
                </c:pt>
                <c:pt idx="366">
                  <c:v>-7.5169080002524424E-2</c:v>
                </c:pt>
                <c:pt idx="367">
                  <c:v>-7.5457359998836182E-2</c:v>
                </c:pt>
                <c:pt idx="369">
                  <c:v>-7.8522600000724196E-2</c:v>
                </c:pt>
                <c:pt idx="370">
                  <c:v>-8.1517120001080912E-2</c:v>
                </c:pt>
                <c:pt idx="371">
                  <c:v>-8.1517120001080912E-2</c:v>
                </c:pt>
                <c:pt idx="372">
                  <c:v>-8.5235639991878998E-2</c:v>
                </c:pt>
                <c:pt idx="373">
                  <c:v>-8.5600400001567323E-2</c:v>
                </c:pt>
                <c:pt idx="374">
                  <c:v>-8.765968000079738E-2</c:v>
                </c:pt>
                <c:pt idx="375">
                  <c:v>-8.8136439997470006E-2</c:v>
                </c:pt>
                <c:pt idx="376">
                  <c:v>-8.817183999781264E-2</c:v>
                </c:pt>
                <c:pt idx="377">
                  <c:v>-8.9213039995229337E-2</c:v>
                </c:pt>
                <c:pt idx="378">
                  <c:v>-8.9201280003180727E-2</c:v>
                </c:pt>
                <c:pt idx="379">
                  <c:v>-8.9295400000992231E-2</c:v>
                </c:pt>
                <c:pt idx="380">
                  <c:v>-9.0889880004397128E-2</c:v>
                </c:pt>
                <c:pt idx="381">
                  <c:v>-9.2819720004627015E-2</c:v>
                </c:pt>
                <c:pt idx="382">
                  <c:v>-9.2978680004307535E-2</c:v>
                </c:pt>
                <c:pt idx="383">
                  <c:v>-9.492028000386199E-2</c:v>
                </c:pt>
                <c:pt idx="384">
                  <c:v>-9.462028000416467E-2</c:v>
                </c:pt>
                <c:pt idx="385">
                  <c:v>-9.6108880003157537E-2</c:v>
                </c:pt>
                <c:pt idx="386">
                  <c:v>-9.6503079992544372E-2</c:v>
                </c:pt>
                <c:pt idx="387">
                  <c:v>-9.7261959999741521E-2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23-482C-B9F1-6DA55B55216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23-482C-B9F1-6DA55B55216A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23-482C-B9F1-6DA55B5521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23-482C-B9F1-6DA55B55216A}"/>
            </c:ext>
          </c:extLst>
        </c:ser>
        <c:ser>
          <c:idx val="9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154">
                  <c:v>3.1422737554103103E-2</c:v>
                </c:pt>
                <c:pt idx="156">
                  <c:v>3.1422737554103103E-2</c:v>
                </c:pt>
                <c:pt idx="157">
                  <c:v>3.1422737554103103E-2</c:v>
                </c:pt>
                <c:pt idx="159">
                  <c:v>3.1408425881130186E-2</c:v>
                </c:pt>
                <c:pt idx="218">
                  <c:v>1.2846186035256155E-2</c:v>
                </c:pt>
                <c:pt idx="219">
                  <c:v>1.2588575921743644E-2</c:v>
                </c:pt>
                <c:pt idx="220">
                  <c:v>1.2431147519041549E-2</c:v>
                </c:pt>
                <c:pt idx="221">
                  <c:v>1.2116290713637373E-2</c:v>
                </c:pt>
                <c:pt idx="222">
                  <c:v>1.207335569471861E-2</c:v>
                </c:pt>
                <c:pt idx="223">
                  <c:v>9.6260596163497136E-3</c:v>
                </c:pt>
                <c:pt idx="224">
                  <c:v>9.6260596163497136E-3</c:v>
                </c:pt>
                <c:pt idx="225">
                  <c:v>9.1680860812163589E-3</c:v>
                </c:pt>
                <c:pt idx="226">
                  <c:v>7.3791269596016618E-3</c:v>
                </c:pt>
                <c:pt idx="227">
                  <c:v>7.3791269596016618E-3</c:v>
                </c:pt>
                <c:pt idx="228">
                  <c:v>6.7780366947391285E-3</c:v>
                </c:pt>
                <c:pt idx="229">
                  <c:v>6.6206082920370335E-3</c:v>
                </c:pt>
                <c:pt idx="230">
                  <c:v>6.6206082920370335E-3</c:v>
                </c:pt>
                <c:pt idx="231">
                  <c:v>6.4202448704161891E-3</c:v>
                </c:pt>
                <c:pt idx="232">
                  <c:v>4.1876238866410537E-3</c:v>
                </c:pt>
                <c:pt idx="233">
                  <c:v>4.1446888677223043E-3</c:v>
                </c:pt>
                <c:pt idx="234">
                  <c:v>4.0874421758306384E-3</c:v>
                </c:pt>
                <c:pt idx="235">
                  <c:v>3.572221948805604E-3</c:v>
                </c:pt>
                <c:pt idx="236">
                  <c:v>3.5149752569139381E-3</c:v>
                </c:pt>
                <c:pt idx="237">
                  <c:v>1.6258344244888256E-3</c:v>
                </c:pt>
                <c:pt idx="238">
                  <c:v>1.6115227515159092E-3</c:v>
                </c:pt>
                <c:pt idx="239">
                  <c:v>1.4540943488138142E-3</c:v>
                </c:pt>
                <c:pt idx="240">
                  <c:v>1.4540943488138142E-3</c:v>
                </c:pt>
                <c:pt idx="241">
                  <c:v>1.4397826758408977E-3</c:v>
                </c:pt>
                <c:pt idx="242">
                  <c:v>1.382535983949218E-3</c:v>
                </c:pt>
                <c:pt idx="243">
                  <c:v>-7.2127994306965537E-4</c:v>
                </c:pt>
                <c:pt idx="244">
                  <c:v>-1.0361367484738315E-3</c:v>
                </c:pt>
                <c:pt idx="245">
                  <c:v>-1.5799803214446989E-3</c:v>
                </c:pt>
                <c:pt idx="246">
                  <c:v>-1.7517203971197104E-3</c:v>
                </c:pt>
                <c:pt idx="247">
                  <c:v>-1.8089670890113763E-3</c:v>
                </c:pt>
                <c:pt idx="248">
                  <c:v>-3.8841596700844305E-3</c:v>
                </c:pt>
                <c:pt idx="249">
                  <c:v>-3.9270946890031799E-3</c:v>
                </c:pt>
                <c:pt idx="250">
                  <c:v>-4.3278215322448688E-3</c:v>
                </c:pt>
                <c:pt idx="251">
                  <c:v>-4.4995616079198802E-3</c:v>
                </c:pt>
                <c:pt idx="252">
                  <c:v>-4.6569900106219753E-3</c:v>
                </c:pt>
                <c:pt idx="253">
                  <c:v>-6.3600790943991597E-3</c:v>
                </c:pt>
                <c:pt idx="254">
                  <c:v>-6.7894292835866815E-3</c:v>
                </c:pt>
                <c:pt idx="255">
                  <c:v>-6.9182343403429436E-3</c:v>
                </c:pt>
                <c:pt idx="256">
                  <c:v>-6.9468576862887765E-3</c:v>
                </c:pt>
                <c:pt idx="257">
                  <c:v>-6.961169359261693E-3</c:v>
                </c:pt>
                <c:pt idx="258">
                  <c:v>-6.9754810322346095E-3</c:v>
                </c:pt>
                <c:pt idx="259">
                  <c:v>-7.147221107909621E-3</c:v>
                </c:pt>
                <c:pt idx="260">
                  <c:v>-9.5802055133056008E-3</c:v>
                </c:pt>
                <c:pt idx="261">
                  <c:v>-9.5945171862785172E-3</c:v>
                </c:pt>
                <c:pt idx="262">
                  <c:v>-9.7376339160076958E-3</c:v>
                </c:pt>
                <c:pt idx="263">
                  <c:v>-1.0023867375466039E-2</c:v>
                </c:pt>
                <c:pt idx="264">
                  <c:v>-1.1669709767351558E-2</c:v>
                </c:pt>
                <c:pt idx="265">
                  <c:v>-1.2127683302484912E-2</c:v>
                </c:pt>
                <c:pt idx="266">
                  <c:v>-1.2471163453834935E-2</c:v>
                </c:pt>
                <c:pt idx="267">
                  <c:v>-1.2929136988968304E-2</c:v>
                </c:pt>
                <c:pt idx="268">
                  <c:v>-1.4260122575449632E-2</c:v>
                </c:pt>
                <c:pt idx="269">
                  <c:v>-1.4904147859230915E-2</c:v>
                </c:pt>
                <c:pt idx="270">
                  <c:v>-1.5004329570041344E-2</c:v>
                </c:pt>
                <c:pt idx="271">
                  <c:v>-1.5161757972743425E-2</c:v>
                </c:pt>
                <c:pt idx="272">
                  <c:v>-1.5219004664635105E-2</c:v>
                </c:pt>
                <c:pt idx="273">
                  <c:v>-1.5219004664635105E-2</c:v>
                </c:pt>
                <c:pt idx="274">
                  <c:v>-1.563404318084971E-2</c:v>
                </c:pt>
                <c:pt idx="275">
                  <c:v>-1.7580430705166489E-2</c:v>
                </c:pt>
                <c:pt idx="276">
                  <c:v>-1.7637677397058169E-2</c:v>
                </c:pt>
                <c:pt idx="277">
                  <c:v>-1.8210144315974869E-2</c:v>
                </c:pt>
                <c:pt idx="278">
                  <c:v>-1.8253079334893618E-2</c:v>
                </c:pt>
                <c:pt idx="279">
                  <c:v>-2.0671752067316682E-2</c:v>
                </c:pt>
                <c:pt idx="280">
                  <c:v>-2.2489334534877198E-2</c:v>
                </c:pt>
                <c:pt idx="281">
                  <c:v>-2.3390969932171005E-2</c:v>
                </c:pt>
                <c:pt idx="282">
                  <c:v>-2.3433904951089754E-2</c:v>
                </c:pt>
                <c:pt idx="283">
                  <c:v>-2.3433904951089754E-2</c:v>
                </c:pt>
                <c:pt idx="284">
                  <c:v>-2.3562710007846016E-2</c:v>
                </c:pt>
                <c:pt idx="285">
                  <c:v>-2.3562710007846016E-2</c:v>
                </c:pt>
                <c:pt idx="286">
                  <c:v>-2.3605645026764766E-2</c:v>
                </c:pt>
                <c:pt idx="287">
                  <c:v>-2.386325514027729E-2</c:v>
                </c:pt>
                <c:pt idx="288">
                  <c:v>-2.5866889356485734E-2</c:v>
                </c:pt>
                <c:pt idx="289">
                  <c:v>-2.5866889356485734E-2</c:v>
                </c:pt>
                <c:pt idx="290">
                  <c:v>-2.5981382740269079E-2</c:v>
                </c:pt>
                <c:pt idx="291">
                  <c:v>-2.5995694413241996E-2</c:v>
                </c:pt>
                <c:pt idx="292">
                  <c:v>-2.619605783486284E-2</c:v>
                </c:pt>
                <c:pt idx="293">
                  <c:v>-2.8142445359179619E-2</c:v>
                </c:pt>
                <c:pt idx="294">
                  <c:v>-2.8600418894312973E-2</c:v>
                </c:pt>
                <c:pt idx="295">
                  <c:v>-2.892958737269008E-2</c:v>
                </c:pt>
                <c:pt idx="296">
                  <c:v>-2.8943899045662996E-2</c:v>
                </c:pt>
                <c:pt idx="297">
                  <c:v>-2.9044080756473439E-2</c:v>
                </c:pt>
                <c:pt idx="298">
                  <c:v>-2.9044080756473439E-2</c:v>
                </c:pt>
                <c:pt idx="299">
                  <c:v>-2.9087015775392189E-2</c:v>
                </c:pt>
                <c:pt idx="300">
                  <c:v>-2.9087015775392189E-2</c:v>
                </c:pt>
                <c:pt idx="301">
                  <c:v>-2.9087015775392189E-2</c:v>
                </c:pt>
                <c:pt idx="302">
                  <c:v>-2.9387560907823462E-2</c:v>
                </c:pt>
                <c:pt idx="303">
                  <c:v>-3.0875974897006858E-2</c:v>
                </c:pt>
                <c:pt idx="304">
                  <c:v>-3.1791921967273595E-2</c:v>
                </c:pt>
                <c:pt idx="305">
                  <c:v>-3.1834856986192345E-2</c:v>
                </c:pt>
                <c:pt idx="306">
                  <c:v>-3.1977973715921509E-2</c:v>
                </c:pt>
                <c:pt idx="307">
                  <c:v>-3.4267841391588311E-2</c:v>
                </c:pt>
                <c:pt idx="308">
                  <c:v>-3.438233477537167E-2</c:v>
                </c:pt>
                <c:pt idx="309">
                  <c:v>-3.4682879907802944E-2</c:v>
                </c:pt>
                <c:pt idx="310">
                  <c:v>-3.4682879907802944E-2</c:v>
                </c:pt>
                <c:pt idx="311">
                  <c:v>-3.6614955759146806E-2</c:v>
                </c:pt>
                <c:pt idx="312">
                  <c:v>-3.7130175986171826E-2</c:v>
                </c:pt>
                <c:pt idx="313">
                  <c:v>-3.7130175986171826E-2</c:v>
                </c:pt>
                <c:pt idx="314">
                  <c:v>-3.9119498529407354E-2</c:v>
                </c:pt>
                <c:pt idx="315">
                  <c:v>-3.9649030429405319E-2</c:v>
                </c:pt>
                <c:pt idx="316">
                  <c:v>-4.1853028067234621E-2</c:v>
                </c:pt>
                <c:pt idx="317">
                  <c:v>-4.2225131564530477E-2</c:v>
                </c:pt>
                <c:pt idx="318">
                  <c:v>-4.2368248294259642E-2</c:v>
                </c:pt>
                <c:pt idx="319">
                  <c:v>-4.2439806659124224E-2</c:v>
                </c:pt>
                <c:pt idx="320">
                  <c:v>-4.249705335101589E-2</c:v>
                </c:pt>
                <c:pt idx="321">
                  <c:v>-4.2611546734799249E-2</c:v>
                </c:pt>
                <c:pt idx="322">
                  <c:v>-4.2611546734799249E-2</c:v>
                </c:pt>
                <c:pt idx="323">
                  <c:v>-4.2611546734799249E-2</c:v>
                </c:pt>
                <c:pt idx="324">
                  <c:v>-4.2754663464528414E-2</c:v>
                </c:pt>
                <c:pt idx="325">
                  <c:v>-4.3069520269932604E-2</c:v>
                </c:pt>
                <c:pt idx="326">
                  <c:v>-4.4286012472630587E-2</c:v>
                </c:pt>
                <c:pt idx="327">
                  <c:v>-4.5388011291545238E-2</c:v>
                </c:pt>
                <c:pt idx="328">
                  <c:v>-4.550250467532857E-2</c:v>
                </c:pt>
                <c:pt idx="329">
                  <c:v>-4.7506138891537042E-2</c:v>
                </c:pt>
                <c:pt idx="330">
                  <c:v>-4.7792372350995371E-2</c:v>
                </c:pt>
                <c:pt idx="331">
                  <c:v>-4.8021359118562063E-2</c:v>
                </c:pt>
                <c:pt idx="332">
                  <c:v>-4.8021359118562063E-2</c:v>
                </c:pt>
                <c:pt idx="333">
                  <c:v>-4.8250345886128754E-2</c:v>
                </c:pt>
                <c:pt idx="334">
                  <c:v>-4.855089101856E-2</c:v>
                </c:pt>
                <c:pt idx="335">
                  <c:v>-4.9910499950987175E-2</c:v>
                </c:pt>
                <c:pt idx="336">
                  <c:v>-5.0282603448283031E-2</c:v>
                </c:pt>
                <c:pt idx="337">
                  <c:v>-5.0840758694226829E-2</c:v>
                </c:pt>
                <c:pt idx="338">
                  <c:v>-5.0869382040172662E-2</c:v>
                </c:pt>
                <c:pt idx="339">
                  <c:v>-5.1284420556387267E-2</c:v>
                </c:pt>
                <c:pt idx="340">
                  <c:v>-5.301613298611027E-2</c:v>
                </c:pt>
                <c:pt idx="341">
                  <c:v>-5.3166405552325907E-2</c:v>
                </c:pt>
                <c:pt idx="342">
                  <c:v>-5.3202184734758212E-2</c:v>
                </c:pt>
                <c:pt idx="343">
                  <c:v>-5.337392481043321E-2</c:v>
                </c:pt>
                <c:pt idx="344">
                  <c:v>-5.6179012713125059E-2</c:v>
                </c:pt>
                <c:pt idx="345">
                  <c:v>-5.6322129442854224E-2</c:v>
                </c:pt>
                <c:pt idx="346">
                  <c:v>-5.6422311153664639E-2</c:v>
                </c:pt>
                <c:pt idx="347">
                  <c:v>-5.6622674575285498E-2</c:v>
                </c:pt>
                <c:pt idx="348">
                  <c:v>-5.8740802175277301E-2</c:v>
                </c:pt>
                <c:pt idx="349">
                  <c:v>-5.9041347307708547E-2</c:v>
                </c:pt>
                <c:pt idx="350">
                  <c:v>-5.9105749836086685E-2</c:v>
                </c:pt>
                <c:pt idx="351">
                  <c:v>-5.9356204113112737E-2</c:v>
                </c:pt>
                <c:pt idx="352">
                  <c:v>-6.1531578404996207E-2</c:v>
                </c:pt>
                <c:pt idx="353">
                  <c:v>-6.1903681902292063E-2</c:v>
                </c:pt>
                <c:pt idx="354">
                  <c:v>-6.1946616921210812E-2</c:v>
                </c:pt>
                <c:pt idx="355">
                  <c:v>-6.1989551940129561E-2</c:v>
                </c:pt>
                <c:pt idx="356">
                  <c:v>-6.3807134407690091E-2</c:v>
                </c:pt>
                <c:pt idx="357">
                  <c:v>-6.3907316118500507E-2</c:v>
                </c:pt>
                <c:pt idx="358">
                  <c:v>-6.4179237904985947E-2</c:v>
                </c:pt>
                <c:pt idx="359">
                  <c:v>-6.4222172923904697E-2</c:v>
                </c:pt>
                <c:pt idx="360">
                  <c:v>-6.7070195845515296E-2</c:v>
                </c:pt>
                <c:pt idx="361">
                  <c:v>-6.7485234361729901E-2</c:v>
                </c:pt>
                <c:pt idx="362">
                  <c:v>-6.9374375194155014E-2</c:v>
                </c:pt>
                <c:pt idx="363">
                  <c:v>-6.9374375194155014E-2</c:v>
                </c:pt>
                <c:pt idx="364">
                  <c:v>-6.9531803596857095E-2</c:v>
                </c:pt>
                <c:pt idx="365">
                  <c:v>-7.2165151423873919E-2</c:v>
                </c:pt>
                <c:pt idx="366">
                  <c:v>-7.2451384883332276E-2</c:v>
                </c:pt>
                <c:pt idx="367">
                  <c:v>-7.2723306669817717E-2</c:v>
                </c:pt>
                <c:pt idx="368">
                  <c:v>-7.5242161113051181E-2</c:v>
                </c:pt>
                <c:pt idx="369">
                  <c:v>-7.5972056434669977E-2</c:v>
                </c:pt>
                <c:pt idx="370">
                  <c:v>-7.8419352513038887E-2</c:v>
                </c:pt>
                <c:pt idx="371">
                  <c:v>-7.8419352513038887E-2</c:v>
                </c:pt>
                <c:pt idx="372">
                  <c:v>-8.3728983185991285E-2</c:v>
                </c:pt>
                <c:pt idx="373">
                  <c:v>-8.4058151664368391E-2</c:v>
                </c:pt>
                <c:pt idx="374">
                  <c:v>-8.683461622111438E-2</c:v>
                </c:pt>
                <c:pt idx="375">
                  <c:v>-8.8594951996783244E-2</c:v>
                </c:pt>
                <c:pt idx="376">
                  <c:v>-8.9238977280564541E-2</c:v>
                </c:pt>
                <c:pt idx="377">
                  <c:v>-8.9382094010293706E-2</c:v>
                </c:pt>
                <c:pt idx="378">
                  <c:v>-8.9410717356239539E-2</c:v>
                </c:pt>
                <c:pt idx="379">
                  <c:v>-8.9425029029212455E-2</c:v>
                </c:pt>
                <c:pt idx="380">
                  <c:v>-9.1629026667041757E-2</c:v>
                </c:pt>
                <c:pt idx="381">
                  <c:v>-9.4233751148112749E-2</c:v>
                </c:pt>
                <c:pt idx="382">
                  <c:v>-9.5063828180541959E-2</c:v>
                </c:pt>
                <c:pt idx="383">
                  <c:v>-9.7639929315667118E-2</c:v>
                </c:pt>
                <c:pt idx="384">
                  <c:v>-9.7639929315667118E-2</c:v>
                </c:pt>
                <c:pt idx="385">
                  <c:v>-9.9858238626469337E-2</c:v>
                </c:pt>
                <c:pt idx="386">
                  <c:v>-0.10035914718052144</c:v>
                </c:pt>
                <c:pt idx="387">
                  <c:v>-0.10070262733187146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23-482C-B9F1-6DA55B55216A}"/>
            </c:ext>
          </c:extLst>
        </c:ser>
        <c:ser>
          <c:idx val="10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176">
                  <c:v>-9.8111600003903732E-2</c:v>
                </c:pt>
                <c:pt idx="188">
                  <c:v>-7.9170999997586478E-2</c:v>
                </c:pt>
                <c:pt idx="193">
                  <c:v>0.2533815799979493</c:v>
                </c:pt>
                <c:pt idx="194">
                  <c:v>#N/A</c:v>
                </c:pt>
                <c:pt idx="202">
                  <c:v>-0.37403072000597604</c:v>
                </c:pt>
                <c:pt idx="341">
                  <c:v>-0.16164238000055775</c:v>
                </c:pt>
                <c:pt idx="342">
                  <c:v>5.1522319998184685E-2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23-482C-B9F1-6DA55B552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13224"/>
        <c:axId val="1"/>
      </c:scatterChart>
      <c:valAx>
        <c:axId val="446713224"/>
        <c:scaling>
          <c:orientation val="minMax"/>
          <c:max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63870401112821"/>
              <c:y val="0.83072231958466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8684719535783368E-2"/>
              <c:y val="0.35109783690831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132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8355899419729204E-2"/>
          <c:y val="0.91536181801726191"/>
          <c:w val="0.90135477746132797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Mon - O-C Diagr.</a:t>
            </a:r>
          </a:p>
        </c:rich>
      </c:tx>
      <c:layout>
        <c:manualLayout>
          <c:xMode val="edge"/>
          <c:yMode val="edge"/>
          <c:x val="0.3455598455598455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3513513513514"/>
          <c:y val="0.14374999999999999"/>
          <c:w val="0.79922779922779918"/>
          <c:h val="0.6031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-0.12501780000275176</c:v>
                </c:pt>
                <c:pt idx="1">
                  <c:v>-0.13724356000238913</c:v>
                </c:pt>
                <c:pt idx="2">
                  <c:v>-3.8350320002791705E-2</c:v>
                </c:pt>
                <c:pt idx="3">
                  <c:v>-4.1056720001506619E-2</c:v>
                </c:pt>
                <c:pt idx="4">
                  <c:v>-5.0150840001151664E-2</c:v>
                </c:pt>
                <c:pt idx="5">
                  <c:v>-4.8045280000224011E-2</c:v>
                </c:pt>
                <c:pt idx="6">
                  <c:v>-4.8139400001673494E-2</c:v>
                </c:pt>
                <c:pt idx="7">
                  <c:v>-4.8080600001412677E-2</c:v>
                </c:pt>
                <c:pt idx="8">
                  <c:v>-4.9092440000094939E-2</c:v>
                </c:pt>
                <c:pt idx="9">
                  <c:v>-4.9033640003472101E-2</c:v>
                </c:pt>
                <c:pt idx="14">
                  <c:v>-3.6394200003996957E-2</c:v>
                </c:pt>
                <c:pt idx="15">
                  <c:v>-3.2625840001855977E-2</c:v>
                </c:pt>
                <c:pt idx="16">
                  <c:v>-3.4484960004192544E-2</c:v>
                </c:pt>
                <c:pt idx="17">
                  <c:v>-3.2649720000335947E-2</c:v>
                </c:pt>
                <c:pt idx="18">
                  <c:v>-2.8626240004086867E-2</c:v>
                </c:pt>
                <c:pt idx="19">
                  <c:v>-2.6720360005128896E-2</c:v>
                </c:pt>
                <c:pt idx="20">
                  <c:v>-3.8732200002414174E-2</c:v>
                </c:pt>
                <c:pt idx="21">
                  <c:v>-3.1732600000395905E-2</c:v>
                </c:pt>
                <c:pt idx="22">
                  <c:v>-2.7897759999177651E-2</c:v>
                </c:pt>
                <c:pt idx="23">
                  <c:v>-3.2968400006211596E-2</c:v>
                </c:pt>
                <c:pt idx="24">
                  <c:v>-3.4686840001086239E-2</c:v>
                </c:pt>
                <c:pt idx="25">
                  <c:v>-4.4804640005168039E-2</c:v>
                </c:pt>
                <c:pt idx="26">
                  <c:v>-2.6992880000761943E-2</c:v>
                </c:pt>
                <c:pt idx="27">
                  <c:v>-3.5969600001408253E-2</c:v>
                </c:pt>
                <c:pt idx="28">
                  <c:v>-3.1757880002260208E-2</c:v>
                </c:pt>
                <c:pt idx="29">
                  <c:v>-4.0981440000905422E-2</c:v>
                </c:pt>
                <c:pt idx="30">
                  <c:v>-2.6922640001430409E-2</c:v>
                </c:pt>
                <c:pt idx="31">
                  <c:v>-3.1887720004306175E-2</c:v>
                </c:pt>
                <c:pt idx="32">
                  <c:v>-3.2805440005176933E-2</c:v>
                </c:pt>
                <c:pt idx="33">
                  <c:v>-3.0840760002320167E-2</c:v>
                </c:pt>
                <c:pt idx="34">
                  <c:v>-2.6876079999055946E-2</c:v>
                </c:pt>
                <c:pt idx="35">
                  <c:v>-3.3158440000988776E-2</c:v>
                </c:pt>
                <c:pt idx="36">
                  <c:v>-3.1911400001263246E-2</c:v>
                </c:pt>
                <c:pt idx="37">
                  <c:v>-2.2205839999514865E-2</c:v>
                </c:pt>
                <c:pt idx="38">
                  <c:v>-3.5599959999672137E-2</c:v>
                </c:pt>
                <c:pt idx="39">
                  <c:v>-2.8441160000511445E-2</c:v>
                </c:pt>
                <c:pt idx="40">
                  <c:v>-3.3041239999874961E-2</c:v>
                </c:pt>
                <c:pt idx="41">
                  <c:v>-3.0076560000452446E-2</c:v>
                </c:pt>
                <c:pt idx="42">
                  <c:v>1.5959998563630506E-5</c:v>
                </c:pt>
                <c:pt idx="43">
                  <c:v>-1.8266520004544873E-2</c:v>
                </c:pt>
                <c:pt idx="44">
                  <c:v>-2.9260639999847626E-2</c:v>
                </c:pt>
                <c:pt idx="45">
                  <c:v>-2.2754760000680108E-2</c:v>
                </c:pt>
                <c:pt idx="47">
                  <c:v>-2.145664000272518E-2</c:v>
                </c:pt>
                <c:pt idx="48">
                  <c:v>-1.5233160000207135E-2</c:v>
                </c:pt>
                <c:pt idx="49">
                  <c:v>-1.9527280001057079E-2</c:v>
                </c:pt>
                <c:pt idx="50">
                  <c:v>7.2425459999067243E-2</c:v>
                </c:pt>
                <c:pt idx="51">
                  <c:v>-7.0922000013524666E-3</c:v>
                </c:pt>
                <c:pt idx="52">
                  <c:v>5.5313199991360307E-3</c:v>
                </c:pt>
                <c:pt idx="53">
                  <c:v>-9.3276000043260865E-3</c:v>
                </c:pt>
                <c:pt idx="54">
                  <c:v>-4.4217200047569349E-3</c:v>
                </c:pt>
                <c:pt idx="55">
                  <c:v>-4.5511600037571043E-3</c:v>
                </c:pt>
                <c:pt idx="56">
                  <c:v>-7.6452800021797884E-3</c:v>
                </c:pt>
                <c:pt idx="57">
                  <c:v>-5.3982400022505317E-3</c:v>
                </c:pt>
                <c:pt idx="58">
                  <c:v>-9.5630000032542739E-3</c:v>
                </c:pt>
                <c:pt idx="59">
                  <c:v>-8.5630000030505471E-3</c:v>
                </c:pt>
                <c:pt idx="60">
                  <c:v>1.8719160001637647E-2</c:v>
                </c:pt>
                <c:pt idx="61">
                  <c:v>-8.3222000030218624E-3</c:v>
                </c:pt>
                <c:pt idx="62">
                  <c:v>-1.5569280003546737E-2</c:v>
                </c:pt>
                <c:pt idx="63">
                  <c:v>-1.1298720000922913E-2</c:v>
                </c:pt>
                <c:pt idx="64">
                  <c:v>-5.5399200027750339E-3</c:v>
                </c:pt>
                <c:pt idx="65">
                  <c:v>2.5188799991155975E-3</c:v>
                </c:pt>
                <c:pt idx="66">
                  <c:v>-1.0163800001464551E-2</c:v>
                </c:pt>
                <c:pt idx="67">
                  <c:v>-8.3579200036183465E-3</c:v>
                </c:pt>
                <c:pt idx="68">
                  <c:v>-2.8446200001781108E-2</c:v>
                </c:pt>
                <c:pt idx="69">
                  <c:v>-1.0187720003159484E-2</c:v>
                </c:pt>
                <c:pt idx="70">
                  <c:v>-1.4505400002235547E-2</c:v>
                </c:pt>
                <c:pt idx="71">
                  <c:v>-9.5407200024055783E-3</c:v>
                </c:pt>
                <c:pt idx="72">
                  <c:v>-2.6348400024289731E-3</c:v>
                </c:pt>
                <c:pt idx="73">
                  <c:v>-4.9289600028714631E-3</c:v>
                </c:pt>
                <c:pt idx="74">
                  <c:v>-2.5760400021681562E-3</c:v>
                </c:pt>
                <c:pt idx="75">
                  <c:v>-1.1670159998175222E-2</c:v>
                </c:pt>
                <c:pt idx="76">
                  <c:v>-8.1584400031715631E-3</c:v>
                </c:pt>
                <c:pt idx="77">
                  <c:v>-1.0552560001087841E-2</c:v>
                </c:pt>
                <c:pt idx="78">
                  <c:v>-7.8525600001739804E-3</c:v>
                </c:pt>
                <c:pt idx="79">
                  <c:v>-8.7466800032416359E-3</c:v>
                </c:pt>
                <c:pt idx="80">
                  <c:v>-1.0052960002212785E-2</c:v>
                </c:pt>
                <c:pt idx="81">
                  <c:v>-7.8529600032197777E-3</c:v>
                </c:pt>
                <c:pt idx="82">
                  <c:v>-5.7412000023759902E-3</c:v>
                </c:pt>
                <c:pt idx="83">
                  <c:v>-7.8353200042329263E-3</c:v>
                </c:pt>
                <c:pt idx="84">
                  <c:v>-9.588280001480598E-3</c:v>
                </c:pt>
                <c:pt idx="85">
                  <c:v>-8.6824000027263537E-3</c:v>
                </c:pt>
                <c:pt idx="86">
                  <c:v>-5.776519999926677E-3</c:v>
                </c:pt>
                <c:pt idx="87">
                  <c:v>-2.8765200004272629E-3</c:v>
                </c:pt>
                <c:pt idx="88">
                  <c:v>-5.5294800004048739E-3</c:v>
                </c:pt>
                <c:pt idx="89">
                  <c:v>-6.7177200035075657E-3</c:v>
                </c:pt>
                <c:pt idx="90">
                  <c:v>-8.1184000373468734E-4</c:v>
                </c:pt>
                <c:pt idx="91">
                  <c:v>-5.6480000421288423E-4</c:v>
                </c:pt>
                <c:pt idx="92">
                  <c:v>1.1246559995925054E-2</c:v>
                </c:pt>
                <c:pt idx="93">
                  <c:v>-5.6459640003595268E-2</c:v>
                </c:pt>
                <c:pt idx="94">
                  <c:v>-4.9671960001433035E-2</c:v>
                </c:pt>
                <c:pt idx="95">
                  <c:v>-3.0531080003129318E-2</c:v>
                </c:pt>
                <c:pt idx="96">
                  <c:v>-1.09195200020622E-2</c:v>
                </c:pt>
                <c:pt idx="97">
                  <c:v>3.5804799990728498E-3</c:v>
                </c:pt>
                <c:pt idx="98">
                  <c:v>6.2339079999219393E-2</c:v>
                </c:pt>
                <c:pt idx="99">
                  <c:v>3.3153999975183979E-3</c:v>
                </c:pt>
                <c:pt idx="100">
                  <c:v>4.105651999998372E-2</c:v>
                </c:pt>
                <c:pt idx="101">
                  <c:v>1.4843000000837492E-2</c:v>
                </c:pt>
                <c:pt idx="102">
                  <c:v>3.3900399976118933E-3</c:v>
                </c:pt>
                <c:pt idx="103">
                  <c:v>9.0664800009108149E-3</c:v>
                </c:pt>
                <c:pt idx="104">
                  <c:v>5.194000004848931E-4</c:v>
                </c:pt>
                <c:pt idx="105">
                  <c:v>2.3252799983310979E-3</c:v>
                </c:pt>
                <c:pt idx="106">
                  <c:v>3.5954399972979445E-3</c:v>
                </c:pt>
                <c:pt idx="107">
                  <c:v>4.8071599994727876E-3</c:v>
                </c:pt>
                <c:pt idx="108">
                  <c:v>1.7951199988601729E-3</c:v>
                </c:pt>
                <c:pt idx="109">
                  <c:v>6.659799997578375E-3</c:v>
                </c:pt>
                <c:pt idx="110">
                  <c:v>6.277399996179156E-3</c:v>
                </c:pt>
                <c:pt idx="111">
                  <c:v>5.5479599977843463E-3</c:v>
                </c:pt>
                <c:pt idx="112">
                  <c:v>3.7827999985893257E-3</c:v>
                </c:pt>
                <c:pt idx="114">
                  <c:v>5.8062800017069094E-3</c:v>
                </c:pt>
                <c:pt idx="115">
                  <c:v>8.0412800016347319E-3</c:v>
                </c:pt>
                <c:pt idx="116">
                  <c:v>0</c:v>
                </c:pt>
                <c:pt idx="118">
                  <c:v>1.8058799978462048E-3</c:v>
                </c:pt>
                <c:pt idx="119">
                  <c:v>5.8293599940952845E-3</c:v>
                </c:pt>
                <c:pt idx="120">
                  <c:v>4.7334400005638599E-3</c:v>
                </c:pt>
                <c:pt idx="121">
                  <c:v>-2.3606800023117103E-3</c:v>
                </c:pt>
                <c:pt idx="122">
                  <c:v>3.5452000010991469E-3</c:v>
                </c:pt>
                <c:pt idx="123">
                  <c:v>2.4737599960644729E-3</c:v>
                </c:pt>
                <c:pt idx="124">
                  <c:v>1.4013199979672208E-3</c:v>
                </c:pt>
                <c:pt idx="125">
                  <c:v>1.2882599985459819E-3</c:v>
                </c:pt>
                <c:pt idx="127">
                  <c:v>-3.0587999935960397E-4</c:v>
                </c:pt>
                <c:pt idx="128">
                  <c:v>7.470599957741797E-4</c:v>
                </c:pt>
                <c:pt idx="130">
                  <c:v>-2.0000000222353265E-4</c:v>
                </c:pt>
                <c:pt idx="131">
                  <c:v>-2.2390000231098384E-4</c:v>
                </c:pt>
                <c:pt idx="132">
                  <c:v>-1.7835999969975092E-3</c:v>
                </c:pt>
                <c:pt idx="134">
                  <c:v>-1.3719400012632832E-3</c:v>
                </c:pt>
                <c:pt idx="143">
                  <c:v>-4.0036400023382157E-3</c:v>
                </c:pt>
                <c:pt idx="144">
                  <c:v>-2.0036400019307621E-3</c:v>
                </c:pt>
                <c:pt idx="145">
                  <c:v>-6.097760000557173E-3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C6-437E-AFFB-BADFE3B567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46">
                  <c:v>-2.057364000211237E-2</c:v>
                </c:pt>
                <c:pt idx="113">
                  <c:v>6.8867999652866274E-4</c:v>
                </c:pt>
                <c:pt idx="136">
                  <c:v>4.539399997156579E-3</c:v>
                </c:pt>
                <c:pt idx="137">
                  <c:v>-5.5471999803557992E-4</c:v>
                </c:pt>
                <c:pt idx="138">
                  <c:v>-5.9003999922424555E-4</c:v>
                </c:pt>
                <c:pt idx="140">
                  <c:v>-6.0859200020786375E-3</c:v>
                </c:pt>
                <c:pt idx="141">
                  <c:v>-2.0859200012637302E-3</c:v>
                </c:pt>
                <c:pt idx="142">
                  <c:v>-1.6074179999122862E-2</c:v>
                </c:pt>
                <c:pt idx="147">
                  <c:v>-2.0628400015993975E-3</c:v>
                </c:pt>
                <c:pt idx="148">
                  <c:v>-1.8750000017462298E-3</c:v>
                </c:pt>
                <c:pt idx="151">
                  <c:v>9.4800000078976154E-4</c:v>
                </c:pt>
                <c:pt idx="152">
                  <c:v>-3.146120005112607E-3</c:v>
                </c:pt>
                <c:pt idx="153">
                  <c:v>-2.1461200012709014E-3</c:v>
                </c:pt>
                <c:pt idx="154">
                  <c:v>-1.4612000086344779E-4</c:v>
                </c:pt>
                <c:pt idx="155">
                  <c:v>8.5387999570230022E-4</c:v>
                </c:pt>
                <c:pt idx="156">
                  <c:v>2.8538799961097538E-3</c:v>
                </c:pt>
                <c:pt idx="157">
                  <c:v>2.8538799961097538E-3</c:v>
                </c:pt>
                <c:pt idx="158">
                  <c:v>-1.2402400025166571E-3</c:v>
                </c:pt>
                <c:pt idx="159">
                  <c:v>7.5975999789079651E-4</c:v>
                </c:pt>
                <c:pt idx="160">
                  <c:v>2.7597599982982501E-3</c:v>
                </c:pt>
                <c:pt idx="161">
                  <c:v>3.7597599948639981E-3</c:v>
                </c:pt>
                <c:pt idx="162">
                  <c:v>-2.181440002459567E-3</c:v>
                </c:pt>
                <c:pt idx="163">
                  <c:v>2.8185600021970458E-3</c:v>
                </c:pt>
                <c:pt idx="164">
                  <c:v>-1.216759999806527E-3</c:v>
                </c:pt>
                <c:pt idx="165">
                  <c:v>3.0080002034083009E-5</c:v>
                </c:pt>
                <c:pt idx="166">
                  <c:v>8.5347999993246049E-4</c:v>
                </c:pt>
                <c:pt idx="167">
                  <c:v>2.8534800003399141E-3</c:v>
                </c:pt>
                <c:pt idx="168">
                  <c:v>-4.3475999700604007E-4</c:v>
                </c:pt>
                <c:pt idx="169">
                  <c:v>-1.8053599997074343E-3</c:v>
                </c:pt>
                <c:pt idx="170">
                  <c:v>1.0051999561255798E-4</c:v>
                </c:pt>
                <c:pt idx="171">
                  <c:v>1.0051999561255798E-4</c:v>
                </c:pt>
                <c:pt idx="172">
                  <c:v>3.1005199998617172E-3</c:v>
                </c:pt>
                <c:pt idx="173">
                  <c:v>1.8416399980196729E-3</c:v>
                </c:pt>
                <c:pt idx="174">
                  <c:v>-7.2524799979873933E-3</c:v>
                </c:pt>
                <c:pt idx="175">
                  <c:v>-2.524800001992844E-4</c:v>
                </c:pt>
                <c:pt idx="177">
                  <c:v>1.8883999946410768E-3</c:v>
                </c:pt>
                <c:pt idx="178">
                  <c:v>-8.95868000225164E-3</c:v>
                </c:pt>
                <c:pt idx="179">
                  <c:v>7.824400017852895E-4</c:v>
                </c:pt>
                <c:pt idx="181">
                  <c:v>2.7471200010040775E-3</c:v>
                </c:pt>
                <c:pt idx="182">
                  <c:v>1.8239999917568639E-4</c:v>
                </c:pt>
                <c:pt idx="183">
                  <c:v>-2.288200004841201E-3</c:v>
                </c:pt>
                <c:pt idx="184">
                  <c:v>7.352800021180883E-4</c:v>
                </c:pt>
                <c:pt idx="185">
                  <c:v>-9.9944000030518509E-3</c:v>
                </c:pt>
                <c:pt idx="186">
                  <c:v>2.7114000040455721E-3</c:v>
                </c:pt>
                <c:pt idx="189">
                  <c:v>8.2899999688379467E-4</c:v>
                </c:pt>
                <c:pt idx="190">
                  <c:v>2.8289999972912483E-3</c:v>
                </c:pt>
                <c:pt idx="191">
                  <c:v>-6.0889199958182871E-3</c:v>
                </c:pt>
                <c:pt idx="192">
                  <c:v>1.8051200022455305E-3</c:v>
                </c:pt>
                <c:pt idx="197">
                  <c:v>6.7932800011476502E-3</c:v>
                </c:pt>
                <c:pt idx="198">
                  <c:v>4.7226399983628653E-3</c:v>
                </c:pt>
                <c:pt idx="199">
                  <c:v>-6.3480000026174821E-3</c:v>
                </c:pt>
                <c:pt idx="200">
                  <c:v>-3.0658399991807528E-3</c:v>
                </c:pt>
                <c:pt idx="201">
                  <c:v>-4.3012400055886246E-3</c:v>
                </c:pt>
                <c:pt idx="203">
                  <c:v>-4.0307200033566914E-3</c:v>
                </c:pt>
                <c:pt idx="204">
                  <c:v>1.592799999343697E-3</c:v>
                </c:pt>
                <c:pt idx="205">
                  <c:v>-8.4425199966062792E-3</c:v>
                </c:pt>
                <c:pt idx="206">
                  <c:v>-4.4251999497646466E-4</c:v>
                </c:pt>
                <c:pt idx="207">
                  <c:v>1.0041999994427897E-3</c:v>
                </c:pt>
                <c:pt idx="208">
                  <c:v>2.7806399957626127E-3</c:v>
                </c:pt>
                <c:pt idx="209">
                  <c:v>3.5923999967053533E-3</c:v>
                </c:pt>
                <c:pt idx="210">
                  <c:v>-1.1605600011534989E-3</c:v>
                </c:pt>
                <c:pt idx="211">
                  <c:v>-2.3841200018068776E-3</c:v>
                </c:pt>
                <c:pt idx="212">
                  <c:v>-1.4782399957766756E-3</c:v>
                </c:pt>
                <c:pt idx="213">
                  <c:v>-2.4194400029955432E-3</c:v>
                </c:pt>
                <c:pt idx="214">
                  <c:v>1.5805599978193641E-3</c:v>
                </c:pt>
                <c:pt idx="215">
                  <c:v>1.5805599978193641E-3</c:v>
                </c:pt>
                <c:pt idx="216">
                  <c:v>7.580559999041725E-3</c:v>
                </c:pt>
                <c:pt idx="217">
                  <c:v>-2.0782799983862787E-3</c:v>
                </c:pt>
                <c:pt idx="218">
                  <c:v>4.6861200025887229E-3</c:v>
                </c:pt>
                <c:pt idx="219">
                  <c:v>-8.0399986472912133E-6</c:v>
                </c:pt>
                <c:pt idx="221">
                  <c:v>1.8859999981941655E-3</c:v>
                </c:pt>
                <c:pt idx="222">
                  <c:v>3.6036399978911504E-3</c:v>
                </c:pt>
                <c:pt idx="223">
                  <c:v>-2.4908799969125539E-3</c:v>
                </c:pt>
                <c:pt idx="224">
                  <c:v>5.0912000006064773E-4</c:v>
                </c:pt>
                <c:pt idx="225">
                  <c:v>4.9728000158211216E-4</c:v>
                </c:pt>
                <c:pt idx="226">
                  <c:v>1.732279997668229E-3</c:v>
                </c:pt>
                <c:pt idx="227">
                  <c:v>5.7322799984831363E-3</c:v>
                </c:pt>
                <c:pt idx="228">
                  <c:v>2.7792399996542372E-3</c:v>
                </c:pt>
                <c:pt idx="229">
                  <c:v>1.7439200018998235E-3</c:v>
                </c:pt>
                <c:pt idx="230">
                  <c:v>1.7439200018998235E-3</c:v>
                </c:pt>
                <c:pt idx="231">
                  <c:v>-5.7376000040676445E-4</c:v>
                </c:pt>
                <c:pt idx="232">
                  <c:v>3.7435199992614798E-3</c:v>
                </c:pt>
                <c:pt idx="233">
                  <c:v>2.4611599947093055E-3</c:v>
                </c:pt>
                <c:pt idx="235">
                  <c:v>-4.3036400020355359E-3</c:v>
                </c:pt>
                <c:pt idx="236">
                  <c:v>3.1988000409910455E-4</c:v>
                </c:pt>
                <c:pt idx="237">
                  <c:v>8.9603999367682263E-4</c:v>
                </c:pt>
                <c:pt idx="238">
                  <c:v>3.8019200001144782E-3</c:v>
                </c:pt>
                <c:pt idx="239">
                  <c:v>7.6660000195261091E-4</c:v>
                </c:pt>
                <c:pt idx="240">
                  <c:v>7.6660000195261091E-4</c:v>
                </c:pt>
                <c:pt idx="241">
                  <c:v>6.7247999686514959E-4</c:v>
                </c:pt>
                <c:pt idx="242">
                  <c:v>2.2960000060265884E-3</c:v>
                </c:pt>
                <c:pt idx="243">
                  <c:v>5.4603600001428276E-3</c:v>
                </c:pt>
                <c:pt idx="244">
                  <c:v>3.8972000038484111E-4</c:v>
                </c:pt>
                <c:pt idx="245">
                  <c:v>-3.1868400037637912E-3</c:v>
                </c:pt>
                <c:pt idx="246">
                  <c:v>6.6837199992733076E-3</c:v>
                </c:pt>
                <c:pt idx="247">
                  <c:v>-3.692760001285933E-3</c:v>
                </c:pt>
                <c:pt idx="248">
                  <c:v>-2.3401600046781823E-3</c:v>
                </c:pt>
                <c:pt idx="249">
                  <c:v>-5.6225200023618527E-3</c:v>
                </c:pt>
                <c:pt idx="250">
                  <c:v>-4.2578800057526678E-3</c:v>
                </c:pt>
                <c:pt idx="251">
                  <c:v>-9.3873200021334924E-3</c:v>
                </c:pt>
                <c:pt idx="252">
                  <c:v>-3.4226400020997971E-3</c:v>
                </c:pt>
                <c:pt idx="253">
                  <c:v>-4.6229200015659444E-3</c:v>
                </c:pt>
                <c:pt idx="254">
                  <c:v>-4.4651999633060768E-4</c:v>
                </c:pt>
                <c:pt idx="255">
                  <c:v>-5.2936000065528788E-3</c:v>
                </c:pt>
                <c:pt idx="256">
                  <c:v>-7.4818400025833398E-3</c:v>
                </c:pt>
                <c:pt idx="257">
                  <c:v>-8.5759599969605915E-3</c:v>
                </c:pt>
                <c:pt idx="258">
                  <c:v>-1.2670079995587002E-2</c:v>
                </c:pt>
                <c:pt idx="259">
                  <c:v>-6.7995200006407686E-3</c:v>
                </c:pt>
                <c:pt idx="260">
                  <c:v>2.0008000137750059E-4</c:v>
                </c:pt>
                <c:pt idx="261">
                  <c:v>-1.8940400041174144E-3</c:v>
                </c:pt>
                <c:pt idx="262">
                  <c:v>-1.0835239998414181E-2</c:v>
                </c:pt>
                <c:pt idx="263">
                  <c:v>-9.7176400013267994E-3</c:v>
                </c:pt>
                <c:pt idx="264">
                  <c:v>-1.3541439999244176E-2</c:v>
                </c:pt>
                <c:pt idx="265">
                  <c:v>-2.5532799991196953E-3</c:v>
                </c:pt>
                <c:pt idx="266">
                  <c:v>-1.1812160002591554E-2</c:v>
                </c:pt>
                <c:pt idx="267">
                  <c:v>-1.182400000107009E-2</c:v>
                </c:pt>
                <c:pt idx="268">
                  <c:v>-8.577159998822026E-3</c:v>
                </c:pt>
                <c:pt idx="269">
                  <c:v>1.8743999680737033E-4</c:v>
                </c:pt>
                <c:pt idx="270">
                  <c:v>-9.4714000006206334E-3</c:v>
                </c:pt>
                <c:pt idx="271">
                  <c:v>-1.6506719999597408E-2</c:v>
                </c:pt>
                <c:pt idx="272">
                  <c:v>-1.4883199997711927E-2</c:v>
                </c:pt>
                <c:pt idx="273">
                  <c:v>-1.3883199993870221E-2</c:v>
                </c:pt>
                <c:pt idx="274">
                  <c:v>-1.5612679999321699E-2</c:v>
                </c:pt>
                <c:pt idx="275">
                  <c:v>-1.2413000004016794E-2</c:v>
                </c:pt>
                <c:pt idx="276">
                  <c:v>-1.2789480002538767E-2</c:v>
                </c:pt>
                <c:pt idx="277">
                  <c:v>-1.0554279993812088E-2</c:v>
                </c:pt>
                <c:pt idx="278">
                  <c:v>-1.7836639999586623E-2</c:v>
                </c:pt>
                <c:pt idx="279">
                  <c:v>-1.374292000400601E-2</c:v>
                </c:pt>
                <c:pt idx="280">
                  <c:v>-1.8696159997489303E-2</c:v>
                </c:pt>
                <c:pt idx="281">
                  <c:v>-1.5625719999661669E-2</c:v>
                </c:pt>
                <c:pt idx="282">
                  <c:v>-2.1908080001594499E-2</c:v>
                </c:pt>
                <c:pt idx="283">
                  <c:v>-1.9908080001187045E-2</c:v>
                </c:pt>
                <c:pt idx="284">
                  <c:v>-2.1755160007160157E-2</c:v>
                </c:pt>
                <c:pt idx="285">
                  <c:v>-1.5755160005937796E-2</c:v>
                </c:pt>
                <c:pt idx="286">
                  <c:v>-2.0037520000187214E-2</c:v>
                </c:pt>
                <c:pt idx="287">
                  <c:v>-2.0731680000608321E-2</c:v>
                </c:pt>
                <c:pt idx="290">
                  <c:v>-2.1661439997842535E-2</c:v>
                </c:pt>
                <c:pt idx="291">
                  <c:v>-1.6755559998273384E-2</c:v>
                </c:pt>
                <c:pt idx="292">
                  <c:v>-2.5073240001802333E-2</c:v>
                </c:pt>
                <c:pt idx="293">
                  <c:v>-2.187355999922147E-2</c:v>
                </c:pt>
                <c:pt idx="294">
                  <c:v>-2.0885400001134258E-2</c:v>
                </c:pt>
                <c:pt idx="295">
                  <c:v>-3.0050159999518655E-2</c:v>
                </c:pt>
                <c:pt idx="297">
                  <c:v>-3.1803120000404306E-2</c:v>
                </c:pt>
                <c:pt idx="298">
                  <c:v>-2.3803120006050449E-2</c:v>
                </c:pt>
                <c:pt idx="299">
                  <c:v>-2.5085480003326666E-2</c:v>
                </c:pt>
                <c:pt idx="300">
                  <c:v>-2.2085480006353464E-2</c:v>
                </c:pt>
                <c:pt idx="302">
                  <c:v>-3.0061999997997191E-2</c:v>
                </c:pt>
                <c:pt idx="303">
                  <c:v>-2.8850479997345246E-2</c:v>
                </c:pt>
                <c:pt idx="304">
                  <c:v>-2.487415999348741E-2</c:v>
                </c:pt>
                <c:pt idx="305">
                  <c:v>-3.3156519995827693E-2</c:v>
                </c:pt>
                <c:pt idx="306">
                  <c:v>-3.7097720000019763E-2</c:v>
                </c:pt>
                <c:pt idx="307">
                  <c:v>-3.2156920002307743E-2</c:v>
                </c:pt>
                <c:pt idx="308">
                  <c:v>-2.9909879995102528E-2</c:v>
                </c:pt>
                <c:pt idx="309">
                  <c:v>-3.3886400000483263E-2</c:v>
                </c:pt>
                <c:pt idx="310">
                  <c:v>-2.7886399999260902E-2</c:v>
                </c:pt>
                <c:pt idx="312">
                  <c:v>-3.6980920005589724E-2</c:v>
                </c:pt>
                <c:pt idx="313">
                  <c:v>-3.1980920000933111E-2</c:v>
                </c:pt>
                <c:pt idx="314">
                  <c:v>-3.3063599999877624E-2</c:v>
                </c:pt>
                <c:pt idx="316">
                  <c:v>-3.9040520001435652E-2</c:v>
                </c:pt>
                <c:pt idx="320">
                  <c:v>-3.32759199955035E-2</c:v>
                </c:pt>
                <c:pt idx="326">
                  <c:v>-3.7040919996798038E-2</c:v>
                </c:pt>
                <c:pt idx="335">
                  <c:v>-4.903008000110276E-2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C6-437E-AFFB-BADFE3B567E5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17">
                  <c:v>9.9999999656574801E-4</c:v>
                </c:pt>
                <c:pt idx="126">
                  <c:v>-3.5588000173447654E-4</c:v>
                </c:pt>
                <c:pt idx="129">
                  <c:v>-2.2000000171829015E-4</c:v>
                </c:pt>
                <c:pt idx="133">
                  <c:v>-1.7635999975027516E-3</c:v>
                </c:pt>
                <c:pt idx="135">
                  <c:v>1.1511999982758425E-3</c:v>
                </c:pt>
                <c:pt idx="139">
                  <c:v>-1.6447200032416731E-3</c:v>
                </c:pt>
                <c:pt idx="146">
                  <c:v>-2.5157600030070171E-3</c:v>
                </c:pt>
                <c:pt idx="149">
                  <c:v>-1.4926799995009787E-3</c:v>
                </c:pt>
                <c:pt idx="150">
                  <c:v>3.6279998312238604E-5</c:v>
                </c:pt>
                <c:pt idx="180">
                  <c:v>-6.1167999956524E-4</c:v>
                </c:pt>
                <c:pt idx="187">
                  <c:v>-7.827199951861985E-4</c:v>
                </c:pt>
                <c:pt idx="194">
                  <c:v>1.1168399942107499E-3</c:v>
                </c:pt>
                <c:pt idx="195">
                  <c:v>1.075640000635758E-3</c:v>
                </c:pt>
                <c:pt idx="196">
                  <c:v>1.2756400028592907E-3</c:v>
                </c:pt>
                <c:pt idx="220">
                  <c:v>-7.4335999670438468E-4</c:v>
                </c:pt>
                <c:pt idx="327">
                  <c:v>-4.6788159997959156E-2</c:v>
                </c:pt>
                <c:pt idx="338">
                  <c:v>-5.0536119997559581E-2</c:v>
                </c:pt>
                <c:pt idx="350">
                  <c:v>-6.6202179994434118E-2</c:v>
                </c:pt>
                <c:pt idx="352">
                  <c:v>-6.7055519997666124E-2</c:v>
                </c:pt>
                <c:pt idx="355">
                  <c:v>-6.7567359998065513E-2</c:v>
                </c:pt>
                <c:pt idx="361">
                  <c:v>-7.1409440002753399E-2</c:v>
                </c:pt>
                <c:pt idx="368">
                  <c:v>-7.9022479993000161E-2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C6-437E-AFFB-BADFE3B567E5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0">
                  <c:v>-3.4716360001766589E-2</c:v>
                </c:pt>
                <c:pt idx="11">
                  <c:v>-3.6810480003623525E-2</c:v>
                </c:pt>
                <c:pt idx="12">
                  <c:v>-3.2764319999841973E-2</c:v>
                </c:pt>
                <c:pt idx="13">
                  <c:v>-3.2858440001291456E-2</c:v>
                </c:pt>
                <c:pt idx="234">
                  <c:v>6.0846800042781979E-3</c:v>
                </c:pt>
                <c:pt idx="288">
                  <c:v>-2.5608479998481926E-2</c:v>
                </c:pt>
                <c:pt idx="289">
                  <c:v>-1.9408479995036032E-2</c:v>
                </c:pt>
                <c:pt idx="296">
                  <c:v>-3.1644280003092717E-2</c:v>
                </c:pt>
                <c:pt idx="301">
                  <c:v>-2.1385480002209079E-2</c:v>
                </c:pt>
                <c:pt idx="311">
                  <c:v>-3.7562600002274849E-2</c:v>
                </c:pt>
                <c:pt idx="315">
                  <c:v>-4.0546039999753702E-2</c:v>
                </c:pt>
                <c:pt idx="317">
                  <c:v>-4.2987640001229011E-2</c:v>
                </c:pt>
                <c:pt idx="318">
                  <c:v>-4.3428839999251068E-2</c:v>
                </c:pt>
                <c:pt idx="319">
                  <c:v>-4.2899439991742838E-2</c:v>
                </c:pt>
                <c:pt idx="321">
                  <c:v>-4.2028880001453217E-2</c:v>
                </c:pt>
                <c:pt idx="322">
                  <c:v>-4.1028879997611511E-2</c:v>
                </c:pt>
                <c:pt idx="323">
                  <c:v>-4.0028880001045763E-2</c:v>
                </c:pt>
                <c:pt idx="324">
                  <c:v>-3.7970079996739514E-2</c:v>
                </c:pt>
                <c:pt idx="325">
                  <c:v>-4.4140720005088951E-2</c:v>
                </c:pt>
                <c:pt idx="328">
                  <c:v>-4.5041119999950752E-2</c:v>
                </c:pt>
                <c:pt idx="329">
                  <c:v>-4.821792000439018E-2</c:v>
                </c:pt>
                <c:pt idx="330">
                  <c:v>-4.8300320006092079E-2</c:v>
                </c:pt>
                <c:pt idx="331">
                  <c:v>-5.1006239998969249E-2</c:v>
                </c:pt>
                <c:pt idx="332">
                  <c:v>-5.0006239995127544E-2</c:v>
                </c:pt>
                <c:pt idx="333">
                  <c:v>-4.9312160001136363E-2</c:v>
                </c:pt>
                <c:pt idx="334">
                  <c:v>-4.508868000266375E-2</c:v>
                </c:pt>
                <c:pt idx="336">
                  <c:v>-5.3477200002816971E-2</c:v>
                </c:pt>
                <c:pt idx="337">
                  <c:v>-4.7147879995463882E-2</c:v>
                </c:pt>
                <c:pt idx="339">
                  <c:v>-5.2065600000787526E-2</c:v>
                </c:pt>
                <c:pt idx="340">
                  <c:v>-5.4454119999718387E-2</c:v>
                </c:pt>
                <c:pt idx="343">
                  <c:v>-5.8807120003621094E-2</c:v>
                </c:pt>
                <c:pt idx="344">
                  <c:v>-5.9954639997158665E-2</c:v>
                </c:pt>
                <c:pt idx="345">
                  <c:v>-5.8195840007101651E-2</c:v>
                </c:pt>
                <c:pt idx="346">
                  <c:v>-5.5854680002084933E-2</c:v>
                </c:pt>
                <c:pt idx="347">
                  <c:v>-5.8172359997115564E-2</c:v>
                </c:pt>
                <c:pt idx="348">
                  <c:v>-6.4102119999006391E-2</c:v>
                </c:pt>
                <c:pt idx="349">
                  <c:v>-6.4678639995690901E-2</c:v>
                </c:pt>
                <c:pt idx="351">
                  <c:v>-6.5049279997765552E-2</c:v>
                </c:pt>
                <c:pt idx="353">
                  <c:v>-6.8902640006854199E-2</c:v>
                </c:pt>
                <c:pt idx="354">
                  <c:v>-6.7784999999275897E-2</c:v>
                </c:pt>
                <c:pt idx="356">
                  <c:v>-6.9820599994272925E-2</c:v>
                </c:pt>
                <c:pt idx="357">
                  <c:v>-6.9979439998860471E-2</c:v>
                </c:pt>
                <c:pt idx="358">
                  <c:v>-7.0267719995172229E-2</c:v>
                </c:pt>
                <c:pt idx="359">
                  <c:v>-7.0550079995882697E-2</c:v>
                </c:pt>
                <c:pt idx="360">
                  <c:v>-7.2779959999024868E-2</c:v>
                </c:pt>
                <c:pt idx="362">
                  <c:v>-7.373327999812318E-2</c:v>
                </c:pt>
                <c:pt idx="363">
                  <c:v>-7.373327999812318E-2</c:v>
                </c:pt>
                <c:pt idx="364">
                  <c:v>-7.236860000557499E-2</c:v>
                </c:pt>
                <c:pt idx="365">
                  <c:v>-7.4766680001630448E-2</c:v>
                </c:pt>
                <c:pt idx="366">
                  <c:v>-7.5169080002524424E-2</c:v>
                </c:pt>
                <c:pt idx="367">
                  <c:v>-7.5457359998836182E-2</c:v>
                </c:pt>
                <c:pt idx="369">
                  <c:v>-7.8522600000724196E-2</c:v>
                </c:pt>
                <c:pt idx="370">
                  <c:v>-8.1517120001080912E-2</c:v>
                </c:pt>
                <c:pt idx="371">
                  <c:v>-8.1517120001080912E-2</c:v>
                </c:pt>
                <c:pt idx="372">
                  <c:v>-8.5235639991878998E-2</c:v>
                </c:pt>
                <c:pt idx="373">
                  <c:v>-8.5600400001567323E-2</c:v>
                </c:pt>
                <c:pt idx="374">
                  <c:v>-8.765968000079738E-2</c:v>
                </c:pt>
                <c:pt idx="375">
                  <c:v>-8.8136439997470006E-2</c:v>
                </c:pt>
                <c:pt idx="376">
                  <c:v>-8.817183999781264E-2</c:v>
                </c:pt>
                <c:pt idx="377">
                  <c:v>-8.9213039995229337E-2</c:v>
                </c:pt>
                <c:pt idx="378">
                  <c:v>-8.9201280003180727E-2</c:v>
                </c:pt>
                <c:pt idx="379">
                  <c:v>-8.9295400000992231E-2</c:v>
                </c:pt>
                <c:pt idx="380">
                  <c:v>-9.0889880004397128E-2</c:v>
                </c:pt>
                <c:pt idx="381">
                  <c:v>-9.2819720004627015E-2</c:v>
                </c:pt>
                <c:pt idx="382">
                  <c:v>-9.2978680004307535E-2</c:v>
                </c:pt>
                <c:pt idx="383">
                  <c:v>-9.492028000386199E-2</c:v>
                </c:pt>
                <c:pt idx="384">
                  <c:v>-9.462028000416467E-2</c:v>
                </c:pt>
                <c:pt idx="385">
                  <c:v>-9.6108880003157537E-2</c:v>
                </c:pt>
                <c:pt idx="386">
                  <c:v>-9.6503079992544372E-2</c:v>
                </c:pt>
                <c:pt idx="387">
                  <c:v>-9.7261959999741521E-2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C6-437E-AFFB-BADFE3B567E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C6-437E-AFFB-BADFE3B567E5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C6-437E-AFFB-BADFE3B567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C6-437E-AFFB-BADFE3B567E5}"/>
            </c:ext>
          </c:extLst>
        </c:ser>
        <c:ser>
          <c:idx val="9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154">
                  <c:v>3.1422737554103103E-2</c:v>
                </c:pt>
                <c:pt idx="156">
                  <c:v>3.1422737554103103E-2</c:v>
                </c:pt>
                <c:pt idx="157">
                  <c:v>3.1422737554103103E-2</c:v>
                </c:pt>
                <c:pt idx="159">
                  <c:v>3.1408425881130186E-2</c:v>
                </c:pt>
                <c:pt idx="218">
                  <c:v>1.2846186035256155E-2</c:v>
                </c:pt>
                <c:pt idx="219">
                  <c:v>1.2588575921743644E-2</c:v>
                </c:pt>
                <c:pt idx="220">
                  <c:v>1.2431147519041549E-2</c:v>
                </c:pt>
                <c:pt idx="221">
                  <c:v>1.2116290713637373E-2</c:v>
                </c:pt>
                <c:pt idx="222">
                  <c:v>1.207335569471861E-2</c:v>
                </c:pt>
                <c:pt idx="223">
                  <c:v>9.6260596163497136E-3</c:v>
                </c:pt>
                <c:pt idx="224">
                  <c:v>9.6260596163497136E-3</c:v>
                </c:pt>
                <c:pt idx="225">
                  <c:v>9.1680860812163589E-3</c:v>
                </c:pt>
                <c:pt idx="226">
                  <c:v>7.3791269596016618E-3</c:v>
                </c:pt>
                <c:pt idx="227">
                  <c:v>7.3791269596016618E-3</c:v>
                </c:pt>
                <c:pt idx="228">
                  <c:v>6.7780366947391285E-3</c:v>
                </c:pt>
                <c:pt idx="229">
                  <c:v>6.6206082920370335E-3</c:v>
                </c:pt>
                <c:pt idx="230">
                  <c:v>6.6206082920370335E-3</c:v>
                </c:pt>
                <c:pt idx="231">
                  <c:v>6.4202448704161891E-3</c:v>
                </c:pt>
                <c:pt idx="232">
                  <c:v>4.1876238866410537E-3</c:v>
                </c:pt>
                <c:pt idx="233">
                  <c:v>4.1446888677223043E-3</c:v>
                </c:pt>
                <c:pt idx="234">
                  <c:v>4.0874421758306384E-3</c:v>
                </c:pt>
                <c:pt idx="235">
                  <c:v>3.572221948805604E-3</c:v>
                </c:pt>
                <c:pt idx="236">
                  <c:v>3.5149752569139381E-3</c:v>
                </c:pt>
                <c:pt idx="237">
                  <c:v>1.6258344244888256E-3</c:v>
                </c:pt>
                <c:pt idx="238">
                  <c:v>1.6115227515159092E-3</c:v>
                </c:pt>
                <c:pt idx="239">
                  <c:v>1.4540943488138142E-3</c:v>
                </c:pt>
                <c:pt idx="240">
                  <c:v>1.4540943488138142E-3</c:v>
                </c:pt>
                <c:pt idx="241">
                  <c:v>1.4397826758408977E-3</c:v>
                </c:pt>
                <c:pt idx="242">
                  <c:v>1.382535983949218E-3</c:v>
                </c:pt>
                <c:pt idx="243">
                  <c:v>-7.2127994306965537E-4</c:v>
                </c:pt>
                <c:pt idx="244">
                  <c:v>-1.0361367484738315E-3</c:v>
                </c:pt>
                <c:pt idx="245">
                  <c:v>-1.5799803214446989E-3</c:v>
                </c:pt>
                <c:pt idx="246">
                  <c:v>-1.7517203971197104E-3</c:v>
                </c:pt>
                <c:pt idx="247">
                  <c:v>-1.8089670890113763E-3</c:v>
                </c:pt>
                <c:pt idx="248">
                  <c:v>-3.8841596700844305E-3</c:v>
                </c:pt>
                <c:pt idx="249">
                  <c:v>-3.9270946890031799E-3</c:v>
                </c:pt>
                <c:pt idx="250">
                  <c:v>-4.3278215322448688E-3</c:v>
                </c:pt>
                <c:pt idx="251">
                  <c:v>-4.4995616079198802E-3</c:v>
                </c:pt>
                <c:pt idx="252">
                  <c:v>-4.6569900106219753E-3</c:v>
                </c:pt>
                <c:pt idx="253">
                  <c:v>-6.3600790943991597E-3</c:v>
                </c:pt>
                <c:pt idx="254">
                  <c:v>-6.7894292835866815E-3</c:v>
                </c:pt>
                <c:pt idx="255">
                  <c:v>-6.9182343403429436E-3</c:v>
                </c:pt>
                <c:pt idx="256">
                  <c:v>-6.9468576862887765E-3</c:v>
                </c:pt>
                <c:pt idx="257">
                  <c:v>-6.961169359261693E-3</c:v>
                </c:pt>
                <c:pt idx="258">
                  <c:v>-6.9754810322346095E-3</c:v>
                </c:pt>
                <c:pt idx="259">
                  <c:v>-7.147221107909621E-3</c:v>
                </c:pt>
                <c:pt idx="260">
                  <c:v>-9.5802055133056008E-3</c:v>
                </c:pt>
                <c:pt idx="261">
                  <c:v>-9.5945171862785172E-3</c:v>
                </c:pt>
                <c:pt idx="262">
                  <c:v>-9.7376339160076958E-3</c:v>
                </c:pt>
                <c:pt idx="263">
                  <c:v>-1.0023867375466039E-2</c:v>
                </c:pt>
                <c:pt idx="264">
                  <c:v>-1.1669709767351558E-2</c:v>
                </c:pt>
                <c:pt idx="265">
                  <c:v>-1.2127683302484912E-2</c:v>
                </c:pt>
                <c:pt idx="266">
                  <c:v>-1.2471163453834935E-2</c:v>
                </c:pt>
                <c:pt idx="267">
                  <c:v>-1.2929136988968304E-2</c:v>
                </c:pt>
                <c:pt idx="268">
                  <c:v>-1.4260122575449632E-2</c:v>
                </c:pt>
                <c:pt idx="269">
                  <c:v>-1.4904147859230915E-2</c:v>
                </c:pt>
                <c:pt idx="270">
                  <c:v>-1.5004329570041344E-2</c:v>
                </c:pt>
                <c:pt idx="271">
                  <c:v>-1.5161757972743425E-2</c:v>
                </c:pt>
                <c:pt idx="272">
                  <c:v>-1.5219004664635105E-2</c:v>
                </c:pt>
                <c:pt idx="273">
                  <c:v>-1.5219004664635105E-2</c:v>
                </c:pt>
                <c:pt idx="274">
                  <c:v>-1.563404318084971E-2</c:v>
                </c:pt>
                <c:pt idx="275">
                  <c:v>-1.7580430705166489E-2</c:v>
                </c:pt>
                <c:pt idx="276">
                  <c:v>-1.7637677397058169E-2</c:v>
                </c:pt>
                <c:pt idx="277">
                  <c:v>-1.8210144315974869E-2</c:v>
                </c:pt>
                <c:pt idx="278">
                  <c:v>-1.8253079334893618E-2</c:v>
                </c:pt>
                <c:pt idx="279">
                  <c:v>-2.0671752067316682E-2</c:v>
                </c:pt>
                <c:pt idx="280">
                  <c:v>-2.2489334534877198E-2</c:v>
                </c:pt>
                <c:pt idx="281">
                  <c:v>-2.3390969932171005E-2</c:v>
                </c:pt>
                <c:pt idx="282">
                  <c:v>-2.3433904951089754E-2</c:v>
                </c:pt>
                <c:pt idx="283">
                  <c:v>-2.3433904951089754E-2</c:v>
                </c:pt>
                <c:pt idx="284">
                  <c:v>-2.3562710007846016E-2</c:v>
                </c:pt>
                <c:pt idx="285">
                  <c:v>-2.3562710007846016E-2</c:v>
                </c:pt>
                <c:pt idx="286">
                  <c:v>-2.3605645026764766E-2</c:v>
                </c:pt>
                <c:pt idx="287">
                  <c:v>-2.386325514027729E-2</c:v>
                </c:pt>
                <c:pt idx="288">
                  <c:v>-2.5866889356485734E-2</c:v>
                </c:pt>
                <c:pt idx="289">
                  <c:v>-2.5866889356485734E-2</c:v>
                </c:pt>
                <c:pt idx="290">
                  <c:v>-2.5981382740269079E-2</c:v>
                </c:pt>
                <c:pt idx="291">
                  <c:v>-2.5995694413241996E-2</c:v>
                </c:pt>
                <c:pt idx="292">
                  <c:v>-2.619605783486284E-2</c:v>
                </c:pt>
                <c:pt idx="293">
                  <c:v>-2.8142445359179619E-2</c:v>
                </c:pt>
                <c:pt idx="294">
                  <c:v>-2.8600418894312973E-2</c:v>
                </c:pt>
                <c:pt idx="295">
                  <c:v>-2.892958737269008E-2</c:v>
                </c:pt>
                <c:pt idx="296">
                  <c:v>-2.8943899045662996E-2</c:v>
                </c:pt>
                <c:pt idx="297">
                  <c:v>-2.9044080756473439E-2</c:v>
                </c:pt>
                <c:pt idx="298">
                  <c:v>-2.9044080756473439E-2</c:v>
                </c:pt>
                <c:pt idx="299">
                  <c:v>-2.9087015775392189E-2</c:v>
                </c:pt>
                <c:pt idx="300">
                  <c:v>-2.9087015775392189E-2</c:v>
                </c:pt>
                <c:pt idx="301">
                  <c:v>-2.9087015775392189E-2</c:v>
                </c:pt>
                <c:pt idx="302">
                  <c:v>-2.9387560907823462E-2</c:v>
                </c:pt>
                <c:pt idx="303">
                  <c:v>-3.0875974897006858E-2</c:v>
                </c:pt>
                <c:pt idx="304">
                  <c:v>-3.1791921967273595E-2</c:v>
                </c:pt>
                <c:pt idx="305">
                  <c:v>-3.1834856986192345E-2</c:v>
                </c:pt>
                <c:pt idx="306">
                  <c:v>-3.1977973715921509E-2</c:v>
                </c:pt>
                <c:pt idx="307">
                  <c:v>-3.4267841391588311E-2</c:v>
                </c:pt>
                <c:pt idx="308">
                  <c:v>-3.438233477537167E-2</c:v>
                </c:pt>
                <c:pt idx="309">
                  <c:v>-3.4682879907802944E-2</c:v>
                </c:pt>
                <c:pt idx="310">
                  <c:v>-3.4682879907802944E-2</c:v>
                </c:pt>
                <c:pt idx="311">
                  <c:v>-3.6614955759146806E-2</c:v>
                </c:pt>
                <c:pt idx="312">
                  <c:v>-3.7130175986171826E-2</c:v>
                </c:pt>
                <c:pt idx="313">
                  <c:v>-3.7130175986171826E-2</c:v>
                </c:pt>
                <c:pt idx="314">
                  <c:v>-3.9119498529407354E-2</c:v>
                </c:pt>
                <c:pt idx="315">
                  <c:v>-3.9649030429405319E-2</c:v>
                </c:pt>
                <c:pt idx="316">
                  <c:v>-4.1853028067234621E-2</c:v>
                </c:pt>
                <c:pt idx="317">
                  <c:v>-4.2225131564530477E-2</c:v>
                </c:pt>
                <c:pt idx="318">
                  <c:v>-4.2368248294259642E-2</c:v>
                </c:pt>
                <c:pt idx="319">
                  <c:v>-4.2439806659124224E-2</c:v>
                </c:pt>
                <c:pt idx="320">
                  <c:v>-4.249705335101589E-2</c:v>
                </c:pt>
                <c:pt idx="321">
                  <c:v>-4.2611546734799249E-2</c:v>
                </c:pt>
                <c:pt idx="322">
                  <c:v>-4.2611546734799249E-2</c:v>
                </c:pt>
                <c:pt idx="323">
                  <c:v>-4.2611546734799249E-2</c:v>
                </c:pt>
                <c:pt idx="324">
                  <c:v>-4.2754663464528414E-2</c:v>
                </c:pt>
                <c:pt idx="325">
                  <c:v>-4.3069520269932604E-2</c:v>
                </c:pt>
                <c:pt idx="326">
                  <c:v>-4.4286012472630587E-2</c:v>
                </c:pt>
                <c:pt idx="327">
                  <c:v>-4.5388011291545238E-2</c:v>
                </c:pt>
                <c:pt idx="328">
                  <c:v>-4.550250467532857E-2</c:v>
                </c:pt>
                <c:pt idx="329">
                  <c:v>-4.7506138891537042E-2</c:v>
                </c:pt>
                <c:pt idx="330">
                  <c:v>-4.7792372350995371E-2</c:v>
                </c:pt>
                <c:pt idx="331">
                  <c:v>-4.8021359118562063E-2</c:v>
                </c:pt>
                <c:pt idx="332">
                  <c:v>-4.8021359118562063E-2</c:v>
                </c:pt>
                <c:pt idx="333">
                  <c:v>-4.8250345886128754E-2</c:v>
                </c:pt>
                <c:pt idx="334">
                  <c:v>-4.855089101856E-2</c:v>
                </c:pt>
                <c:pt idx="335">
                  <c:v>-4.9910499950987175E-2</c:v>
                </c:pt>
                <c:pt idx="336">
                  <c:v>-5.0282603448283031E-2</c:v>
                </c:pt>
                <c:pt idx="337">
                  <c:v>-5.0840758694226829E-2</c:v>
                </c:pt>
                <c:pt idx="338">
                  <c:v>-5.0869382040172662E-2</c:v>
                </c:pt>
                <c:pt idx="339">
                  <c:v>-5.1284420556387267E-2</c:v>
                </c:pt>
                <c:pt idx="340">
                  <c:v>-5.301613298611027E-2</c:v>
                </c:pt>
                <c:pt idx="341">
                  <c:v>-5.3166405552325907E-2</c:v>
                </c:pt>
                <c:pt idx="342">
                  <c:v>-5.3202184734758212E-2</c:v>
                </c:pt>
                <c:pt idx="343">
                  <c:v>-5.337392481043321E-2</c:v>
                </c:pt>
                <c:pt idx="344">
                  <c:v>-5.6179012713125059E-2</c:v>
                </c:pt>
                <c:pt idx="345">
                  <c:v>-5.6322129442854224E-2</c:v>
                </c:pt>
                <c:pt idx="346">
                  <c:v>-5.6422311153664639E-2</c:v>
                </c:pt>
                <c:pt idx="347">
                  <c:v>-5.6622674575285498E-2</c:v>
                </c:pt>
                <c:pt idx="348">
                  <c:v>-5.8740802175277301E-2</c:v>
                </c:pt>
                <c:pt idx="349">
                  <c:v>-5.9041347307708547E-2</c:v>
                </c:pt>
                <c:pt idx="350">
                  <c:v>-5.9105749836086685E-2</c:v>
                </c:pt>
                <c:pt idx="351">
                  <c:v>-5.9356204113112737E-2</c:v>
                </c:pt>
                <c:pt idx="352">
                  <c:v>-6.1531578404996207E-2</c:v>
                </c:pt>
                <c:pt idx="353">
                  <c:v>-6.1903681902292063E-2</c:v>
                </c:pt>
                <c:pt idx="354">
                  <c:v>-6.1946616921210812E-2</c:v>
                </c:pt>
                <c:pt idx="355">
                  <c:v>-6.1989551940129561E-2</c:v>
                </c:pt>
                <c:pt idx="356">
                  <c:v>-6.3807134407690091E-2</c:v>
                </c:pt>
                <c:pt idx="357">
                  <c:v>-6.3907316118500507E-2</c:v>
                </c:pt>
                <c:pt idx="358">
                  <c:v>-6.4179237904985947E-2</c:v>
                </c:pt>
                <c:pt idx="359">
                  <c:v>-6.4222172923904697E-2</c:v>
                </c:pt>
                <c:pt idx="360">
                  <c:v>-6.7070195845515296E-2</c:v>
                </c:pt>
                <c:pt idx="361">
                  <c:v>-6.7485234361729901E-2</c:v>
                </c:pt>
                <c:pt idx="362">
                  <c:v>-6.9374375194155014E-2</c:v>
                </c:pt>
                <c:pt idx="363">
                  <c:v>-6.9374375194155014E-2</c:v>
                </c:pt>
                <c:pt idx="364">
                  <c:v>-6.9531803596857095E-2</c:v>
                </c:pt>
                <c:pt idx="365">
                  <c:v>-7.2165151423873919E-2</c:v>
                </c:pt>
                <c:pt idx="366">
                  <c:v>-7.2451384883332276E-2</c:v>
                </c:pt>
                <c:pt idx="367">
                  <c:v>-7.2723306669817717E-2</c:v>
                </c:pt>
                <c:pt idx="368">
                  <c:v>-7.5242161113051181E-2</c:v>
                </c:pt>
                <c:pt idx="369">
                  <c:v>-7.5972056434669977E-2</c:v>
                </c:pt>
                <c:pt idx="370">
                  <c:v>-7.8419352513038887E-2</c:v>
                </c:pt>
                <c:pt idx="371">
                  <c:v>-7.8419352513038887E-2</c:v>
                </c:pt>
                <c:pt idx="372">
                  <c:v>-8.3728983185991285E-2</c:v>
                </c:pt>
                <c:pt idx="373">
                  <c:v>-8.4058151664368391E-2</c:v>
                </c:pt>
                <c:pt idx="374">
                  <c:v>-8.683461622111438E-2</c:v>
                </c:pt>
                <c:pt idx="375">
                  <c:v>-8.8594951996783244E-2</c:v>
                </c:pt>
                <c:pt idx="376">
                  <c:v>-8.9238977280564541E-2</c:v>
                </c:pt>
                <c:pt idx="377">
                  <c:v>-8.9382094010293706E-2</c:v>
                </c:pt>
                <c:pt idx="378">
                  <c:v>-8.9410717356239539E-2</c:v>
                </c:pt>
                <c:pt idx="379">
                  <c:v>-8.9425029029212455E-2</c:v>
                </c:pt>
                <c:pt idx="380">
                  <c:v>-9.1629026667041757E-2</c:v>
                </c:pt>
                <c:pt idx="381">
                  <c:v>-9.4233751148112749E-2</c:v>
                </c:pt>
                <c:pt idx="382">
                  <c:v>-9.5063828180541959E-2</c:v>
                </c:pt>
                <c:pt idx="383">
                  <c:v>-9.7639929315667118E-2</c:v>
                </c:pt>
                <c:pt idx="384">
                  <c:v>-9.7639929315667118E-2</c:v>
                </c:pt>
                <c:pt idx="385">
                  <c:v>-9.9858238626469337E-2</c:v>
                </c:pt>
                <c:pt idx="386">
                  <c:v>-0.10035914718052144</c:v>
                </c:pt>
                <c:pt idx="387">
                  <c:v>-0.10070262733187146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C6-437E-AFFB-BADFE3B567E5}"/>
            </c:ext>
          </c:extLst>
        </c:ser>
        <c:ser>
          <c:idx val="10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176">
                  <c:v>-9.8111600003903732E-2</c:v>
                </c:pt>
                <c:pt idx="188">
                  <c:v>-7.9170999997586478E-2</c:v>
                </c:pt>
                <c:pt idx="193">
                  <c:v>0.2533815799979493</c:v>
                </c:pt>
                <c:pt idx="194">
                  <c:v>#N/A</c:v>
                </c:pt>
                <c:pt idx="202">
                  <c:v>-0.37403072000597604</c:v>
                </c:pt>
                <c:pt idx="341">
                  <c:v>-0.16164238000055775</c:v>
                </c:pt>
                <c:pt idx="342">
                  <c:v>5.1522319998184685E-2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C6-437E-AFFB-BADFE3B56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17488"/>
        <c:axId val="1"/>
      </c:scatterChart>
      <c:valAx>
        <c:axId val="446717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79150579150578"/>
              <c:y val="0.83125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8610038610038609E-2"/>
              <c:y val="0.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174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2471042471042469E-2"/>
          <c:y val="0.91562500000000002"/>
          <c:w val="0.89961389961389959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0</xdr:row>
      <xdr:rowOff>38100</xdr:rowOff>
    </xdr:from>
    <xdr:to>
      <xdr:col>25</xdr:col>
      <xdr:colOff>523875</xdr:colOff>
      <xdr:row>18</xdr:row>
      <xdr:rowOff>9525</xdr:rowOff>
    </xdr:to>
    <xdr:graphicFrame macro="">
      <xdr:nvGraphicFramePr>
        <xdr:cNvPr id="1036" name="Chart 2">
          <a:extLst>
            <a:ext uri="{FF2B5EF4-FFF2-40B4-BE49-F238E27FC236}">
              <a16:creationId xmlns:a16="http://schemas.microsoft.com/office/drawing/2014/main" id="{5FF19CFA-6037-9196-48DE-E489B1EB8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16</xdr:col>
      <xdr:colOff>0</xdr:colOff>
      <xdr:row>17</xdr:row>
      <xdr:rowOff>142875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9A5D410F-69E1-0ECA-5977-6D20DB6E4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0</xdr:row>
      <xdr:rowOff>0</xdr:rowOff>
    </xdr:from>
    <xdr:to>
      <xdr:col>36</xdr:col>
      <xdr:colOff>57150</xdr:colOff>
      <xdr:row>17</xdr:row>
      <xdr:rowOff>152400</xdr:rowOff>
    </xdr:to>
    <xdr:graphicFrame macro="">
      <xdr:nvGraphicFramePr>
        <xdr:cNvPr id="1038" name="Chart 5">
          <a:extLst>
            <a:ext uri="{FF2B5EF4-FFF2-40B4-BE49-F238E27FC236}">
              <a16:creationId xmlns:a16="http://schemas.microsoft.com/office/drawing/2014/main" id="{CE8F2EC5-1720-29B8-4E42-C5F4ADE33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840" TargetMode="External"/><Relationship Id="rId13" Type="http://schemas.openxmlformats.org/officeDocument/2006/relationships/hyperlink" Target="http://vsolj.cetus-net.org/no39.pdf" TargetMode="External"/><Relationship Id="rId1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vsolj.cetus-net.org/no45.pdf" TargetMode="External"/><Relationship Id="rId39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vsolj.cetus-net.org/no47.pdf" TargetMode="External"/><Relationship Id="rId21" Type="http://schemas.openxmlformats.org/officeDocument/2006/relationships/hyperlink" Target="http://vsolj.cetus-net.org/no43.pdf" TargetMode="External"/><Relationship Id="rId34" Type="http://schemas.openxmlformats.org/officeDocument/2006/relationships/hyperlink" Target="http://vsolj.cetus-net.org/vsoljno50.pdf" TargetMode="External"/><Relationship Id="rId42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26" TargetMode="External"/><Relationship Id="rId12" Type="http://schemas.openxmlformats.org/officeDocument/2006/relationships/hyperlink" Target="http://www.konkoly.hu/cgi-bin/IBVS?4840" TargetMode="External"/><Relationship Id="rId17" Type="http://schemas.openxmlformats.org/officeDocument/2006/relationships/hyperlink" Target="http://www.konkoly.hu/cgi-bin/IBVS?5583" TargetMode="External"/><Relationship Id="rId25" Type="http://schemas.openxmlformats.org/officeDocument/2006/relationships/hyperlink" Target="http://vsolj.cetus-net.org/no44.pdf" TargetMode="External"/><Relationship Id="rId33" Type="http://schemas.openxmlformats.org/officeDocument/2006/relationships/hyperlink" Target="http://www.bav-astro.de/sfs/BAVM_link.php?BAVMnr=209" TargetMode="External"/><Relationship Id="rId38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bav-astro.de/sfs/BAVM_link.php?BAVMnr=158" TargetMode="External"/><Relationship Id="rId20" Type="http://schemas.openxmlformats.org/officeDocument/2006/relationships/hyperlink" Target="http://var.astro.cz/oejv/issues/oejv0003.pdf" TargetMode="External"/><Relationship Id="rId29" Type="http://schemas.openxmlformats.org/officeDocument/2006/relationships/hyperlink" Target="http://www.aavso.org/sites/default/files/jaavso/v36n2/171.pdf" TargetMode="External"/><Relationship Id="rId41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bav-astro.de/sfs/BAVM_link.php?BAVMnr=26" TargetMode="External"/><Relationship Id="rId11" Type="http://schemas.openxmlformats.org/officeDocument/2006/relationships/hyperlink" Target="http://vsolj.cetus-net.org/no47.pdf" TargetMode="External"/><Relationship Id="rId24" Type="http://schemas.openxmlformats.org/officeDocument/2006/relationships/hyperlink" Target="http://vsolj.cetus-net.org/no44.pdf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www.konkoly.hu/cgi-bin/IBVS?5924" TargetMode="External"/><Relationship Id="rId40" Type="http://schemas.openxmlformats.org/officeDocument/2006/relationships/hyperlink" Target="http://www.bav-astro.de/sfs/BAVM_link.php?BAVMnr=220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://www.bav-astro.de/sfs/BAVM_link.php?BAVMnr=26" TargetMode="External"/><Relationship Id="rId15" Type="http://schemas.openxmlformats.org/officeDocument/2006/relationships/hyperlink" Target="http://vsolj.cetus-net.org/no40.pdf" TargetMode="External"/><Relationship Id="rId23" Type="http://schemas.openxmlformats.org/officeDocument/2006/relationships/hyperlink" Target="http://vsolj.cetus-net.org/no44.pdf" TargetMode="External"/><Relationship Id="rId28" Type="http://schemas.openxmlformats.org/officeDocument/2006/relationships/hyperlink" Target="http://vsolj.cetus-net.org/no46.pdf" TargetMode="External"/><Relationship Id="rId36" Type="http://schemas.openxmlformats.org/officeDocument/2006/relationships/hyperlink" Target="http://www.bav-astro.de/sfs/BAVM_link.php?BAVMnr=209" TargetMode="External"/><Relationship Id="rId10" Type="http://schemas.openxmlformats.org/officeDocument/2006/relationships/hyperlink" Target="http://www.konkoly.hu/cgi-bin/IBVS?2165" TargetMode="External"/><Relationship Id="rId19" Type="http://schemas.openxmlformats.org/officeDocument/2006/relationships/hyperlink" Target="http://vsolj.cetus-net.org/no43.pdf" TargetMode="External"/><Relationship Id="rId31" Type="http://schemas.openxmlformats.org/officeDocument/2006/relationships/hyperlink" Target="http://www.bav-astro.de/sfs/BAVM_link.php?BAVMnr=201" TargetMode="External"/><Relationship Id="rId44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1938" TargetMode="External"/><Relationship Id="rId14" Type="http://schemas.openxmlformats.org/officeDocument/2006/relationships/hyperlink" Target="http://vsolj.cetus-net.org/no39.pdf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www.konkoly.hu/cgi-bin/IBVS?5893" TargetMode="External"/><Relationship Id="rId30" Type="http://schemas.openxmlformats.org/officeDocument/2006/relationships/hyperlink" Target="http://www.aavso.org/sites/default/files/jaavso/v36n2/171.pdf" TargetMode="External"/><Relationship Id="rId35" Type="http://schemas.openxmlformats.org/officeDocument/2006/relationships/hyperlink" Target="http://www.aavso.org/sites/default/files/jaavso/v37n1/44.pdf" TargetMode="External"/><Relationship Id="rId43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234"/>
  <sheetViews>
    <sheetView tabSelected="1" workbookViewId="0">
      <pane xSplit="14" ySplit="22" topLeftCell="O391" activePane="bottomRight" state="frozen"/>
      <selection pane="topRight" activeCell="O1" sqref="O1"/>
      <selection pane="bottomLeft" activeCell="A23" sqref="A23"/>
      <selection pane="bottomRight" activeCell="D7" sqref="D7"/>
    </sheetView>
  </sheetViews>
  <sheetFormatPr defaultRowHeight="12.75" x14ac:dyDescent="0.2"/>
  <cols>
    <col min="1" max="1" width="17.28515625" style="1" customWidth="1"/>
    <col min="2" max="2" width="6.140625" style="1" customWidth="1"/>
    <col min="3" max="3" width="14.42578125" style="1" customWidth="1"/>
    <col min="4" max="4" width="9.42578125" style="1" customWidth="1"/>
    <col min="5" max="5" width="11.28515625" style="1" customWidth="1"/>
    <col min="6" max="6" width="15.5703125" style="1" customWidth="1"/>
    <col min="7" max="7" width="9.5703125" style="1" customWidth="1"/>
    <col min="8" max="14" width="7.85546875" style="1" customWidth="1"/>
    <col min="15" max="16" width="9.140625" style="1"/>
    <col min="17" max="17" width="10.140625" style="1" bestFit="1" customWidth="1"/>
    <col min="20" max="16384" width="9.140625" style="1"/>
  </cols>
  <sheetData>
    <row r="1" spans="1:19" ht="20.25" x14ac:dyDescent="0.3">
      <c r="A1" s="10" t="s">
        <v>142</v>
      </c>
    </row>
    <row r="2" spans="1:19" s="82" customFormat="1" ht="12.95" customHeight="1" x14ac:dyDescent="0.2">
      <c r="A2" s="81" t="s">
        <v>51</v>
      </c>
      <c r="B2" s="82" t="s">
        <v>59</v>
      </c>
      <c r="R2" s="83"/>
      <c r="S2" s="83"/>
    </row>
    <row r="3" spans="1:19" s="82" customFormat="1" ht="12.95" customHeight="1" thickBot="1" x14ac:dyDescent="0.25">
      <c r="A3" s="81"/>
      <c r="C3" s="84"/>
      <c r="D3" s="84"/>
      <c r="R3" s="83"/>
      <c r="S3" s="83"/>
    </row>
    <row r="4" spans="1:19" s="82" customFormat="1" ht="12.95" customHeight="1" thickBot="1" x14ac:dyDescent="0.25">
      <c r="A4" s="85" t="s">
        <v>52</v>
      </c>
      <c r="B4" s="86"/>
      <c r="C4" s="87">
        <v>33680.448100000001</v>
      </c>
      <c r="D4" s="88">
        <v>1.9060941199999999</v>
      </c>
      <c r="E4" s="89"/>
      <c r="R4" s="83"/>
      <c r="S4" s="83"/>
    </row>
    <row r="5" spans="1:19" s="82" customFormat="1" ht="12.95" customHeight="1" x14ac:dyDescent="0.2">
      <c r="A5" s="90" t="s">
        <v>1354</v>
      </c>
      <c r="C5" s="91">
        <v>-9.5</v>
      </c>
      <c r="D5" s="92"/>
      <c r="R5" s="83"/>
      <c r="S5" s="83"/>
    </row>
    <row r="6" spans="1:19" s="82" customFormat="1" ht="12.95" customHeight="1" x14ac:dyDescent="0.2">
      <c r="A6" s="85" t="s">
        <v>53</v>
      </c>
      <c r="R6" s="83"/>
      <c r="S6" s="83"/>
    </row>
    <row r="7" spans="1:19" s="82" customFormat="1" ht="12.95" customHeight="1" x14ac:dyDescent="0.2">
      <c r="A7" s="81" t="s">
        <v>12</v>
      </c>
      <c r="C7" s="82">
        <v>33680.448100000001</v>
      </c>
      <c r="R7" s="83"/>
      <c r="S7" s="83"/>
    </row>
    <row r="8" spans="1:19" s="82" customFormat="1" ht="12.95" customHeight="1" x14ac:dyDescent="0.2">
      <c r="A8" s="81" t="s">
        <v>33</v>
      </c>
      <c r="C8" s="82">
        <v>1.9060941199999999</v>
      </c>
      <c r="R8" s="83"/>
      <c r="S8" s="83"/>
    </row>
    <row r="9" spans="1:19" s="82" customFormat="1" ht="12.95" customHeight="1" x14ac:dyDescent="0.2">
      <c r="A9" s="93" t="s">
        <v>146</v>
      </c>
      <c r="B9" s="94">
        <v>240</v>
      </c>
      <c r="C9" s="93" t="str">
        <f>"F"&amp;B9</f>
        <v>F240</v>
      </c>
      <c r="D9" s="93" t="str">
        <f>"G"&amp;B9</f>
        <v>G240</v>
      </c>
      <c r="R9" s="83"/>
      <c r="S9" s="83"/>
    </row>
    <row r="10" spans="1:19" s="82" customFormat="1" ht="12.95" customHeight="1" thickBot="1" x14ac:dyDescent="0.25">
      <c r="A10" s="81"/>
      <c r="C10" s="95" t="s">
        <v>64</v>
      </c>
      <c r="D10" s="95" t="s">
        <v>65</v>
      </c>
      <c r="E10" s="84"/>
      <c r="R10" s="83"/>
      <c r="S10" s="83"/>
    </row>
    <row r="11" spans="1:19" s="82" customFormat="1" ht="12.95" customHeight="1" x14ac:dyDescent="0.2">
      <c r="A11" s="81" t="s">
        <v>54</v>
      </c>
      <c r="C11" s="96">
        <f ca="1">INTERCEPT(INDIRECT(D9):G1000,INDIRECT(C9):$F1000)</f>
        <v>9.7270744902496625E-2</v>
      </c>
      <c r="D11" s="97">
        <f>+E11*F11</f>
        <v>1.022769585419404E-7</v>
      </c>
      <c r="E11" s="98">
        <v>1.0227695854194041</v>
      </c>
      <c r="F11" s="99">
        <v>9.9999999999999995E-8</v>
      </c>
      <c r="R11" s="83"/>
      <c r="S11" s="83"/>
    </row>
    <row r="12" spans="1:19" s="82" customFormat="1" ht="12.95" customHeight="1" x14ac:dyDescent="0.2">
      <c r="A12" s="81" t="s">
        <v>55</v>
      </c>
      <c r="C12" s="96">
        <f ca="1">SLOPE(INDIRECT(D9):G1000,INDIRECT(C9):$F1000)</f>
        <v>-1.4311672972917523E-5</v>
      </c>
      <c r="D12" s="97">
        <f>+E12*F12</f>
        <v>2.9487158283869014E-6</v>
      </c>
      <c r="E12" s="100">
        <v>29.487158283869014</v>
      </c>
      <c r="F12" s="99">
        <v>9.9999999999999995E-8</v>
      </c>
      <c r="R12" s="83"/>
      <c r="S12" s="83"/>
    </row>
    <row r="13" spans="1:19" s="82" customFormat="1" ht="12.95" customHeight="1" thickBot="1" x14ac:dyDescent="0.25">
      <c r="A13" s="81" t="s">
        <v>56</v>
      </c>
      <c r="D13" s="97">
        <f>+E13*F13</f>
        <v>-6.3980551417066899E-10</v>
      </c>
      <c r="E13" s="101">
        <v>-0.639805514170669</v>
      </c>
      <c r="F13" s="99">
        <v>1.0000000000000001E-9</v>
      </c>
      <c r="R13" s="83"/>
      <c r="S13" s="83"/>
    </row>
    <row r="14" spans="1:19" s="82" customFormat="1" ht="12.95" customHeight="1" x14ac:dyDescent="0.2">
      <c r="A14" s="81" t="s">
        <v>57</v>
      </c>
      <c r="E14" s="92">
        <f>SUM(T21:T1224)</f>
        <v>8.9125659188836664E-2</v>
      </c>
      <c r="R14" s="83"/>
      <c r="S14" s="83"/>
    </row>
    <row r="15" spans="1:19" s="82" customFormat="1" ht="12.95" customHeight="1" x14ac:dyDescent="0.2">
      <c r="A15" s="90" t="s">
        <v>58</v>
      </c>
      <c r="B15" s="81"/>
      <c r="C15" s="102">
        <f ca="1">(C7+C11)+(C8+C12)*INT(MAX(F21:F3528))</f>
        <v>60047.347359332663</v>
      </c>
      <c r="D15" s="103">
        <f>+C7+INT(MAX(F21:F1583))*C8+D11+D12*INT(MAX(F21:F4018))+D13*INT(MAX(F21:F4045)^2)</f>
        <v>60047.366423654603</v>
      </c>
      <c r="E15" s="96" t="s">
        <v>239</v>
      </c>
      <c r="F15" s="94">
        <v>1</v>
      </c>
      <c r="R15" s="83"/>
      <c r="S15" s="83"/>
    </row>
    <row r="16" spans="1:19" s="82" customFormat="1" ht="12.95" customHeight="1" x14ac:dyDescent="0.2">
      <c r="A16" s="85" t="s">
        <v>29</v>
      </c>
      <c r="B16" s="81"/>
      <c r="C16" s="104">
        <f ca="1">+C8+C12</f>
        <v>1.9060798083270269</v>
      </c>
      <c r="D16" s="103">
        <f>+C8+D12+2*D13*F90</f>
        <v>1.9061005479782143</v>
      </c>
      <c r="E16" s="96" t="s">
        <v>240</v>
      </c>
      <c r="F16" s="105">
        <f ca="1">NOW()+15018.5+$C$5/24</f>
        <v>60309.707622800925</v>
      </c>
      <c r="R16" s="83"/>
      <c r="S16" s="83"/>
    </row>
    <row r="17" spans="1:21" s="82" customFormat="1" ht="12.95" customHeight="1" thickBot="1" x14ac:dyDescent="0.25">
      <c r="A17" s="96" t="s">
        <v>144</v>
      </c>
      <c r="B17" s="81"/>
      <c r="C17" s="81">
        <f>COUNT(C21:C2186)</f>
        <v>388</v>
      </c>
      <c r="D17" s="81"/>
      <c r="E17" s="96" t="s">
        <v>241</v>
      </c>
      <c r="F17" s="105">
        <f ca="1">ROUND(2*(F16-$C$7)/$C$8,0)/2+F15</f>
        <v>13971.5</v>
      </c>
      <c r="R17" s="83"/>
      <c r="S17" s="83"/>
    </row>
    <row r="18" spans="1:21" s="82" customFormat="1" ht="12.95" customHeight="1" thickTop="1" thickBot="1" x14ac:dyDescent="0.25">
      <c r="A18" s="85" t="s">
        <v>244</v>
      </c>
      <c r="B18" s="81"/>
      <c r="C18" s="106">
        <f ca="1">+C15</f>
        <v>60047.347359332663</v>
      </c>
      <c r="D18" s="107">
        <f ca="1">C16</f>
        <v>1.9060798083270269</v>
      </c>
      <c r="E18" s="96" t="s">
        <v>242</v>
      </c>
      <c r="F18" s="103">
        <f ca="1">ROUND(2*(F16-$C$15)/$C$16,0)/2+F15</f>
        <v>138.5</v>
      </c>
      <c r="R18" s="83"/>
      <c r="S18" s="83"/>
    </row>
    <row r="19" spans="1:21" s="82" customFormat="1" ht="12.95" customHeight="1" thickBot="1" x14ac:dyDescent="0.25">
      <c r="A19" s="85" t="s">
        <v>245</v>
      </c>
      <c r="B19" s="81"/>
      <c r="C19" s="108">
        <f>+D15</f>
        <v>60047.366423654603</v>
      </c>
      <c r="D19" s="109">
        <f>+D16</f>
        <v>1.9061005479782143</v>
      </c>
      <c r="E19" s="96" t="s">
        <v>243</v>
      </c>
      <c r="F19" s="110">
        <f ca="1">+$C$15+$C$16*F18-15018.5-$C$5/24</f>
        <v>45293.235246119293</v>
      </c>
      <c r="H19" s="82" t="s">
        <v>44</v>
      </c>
      <c r="I19" s="82" t="s">
        <v>45</v>
      </c>
      <c r="J19" s="82" t="s">
        <v>46</v>
      </c>
      <c r="K19" s="82" t="s">
        <v>47</v>
      </c>
      <c r="M19" s="82" t="s">
        <v>48</v>
      </c>
      <c r="O19" s="82" t="s">
        <v>49</v>
      </c>
      <c r="R19" s="83"/>
      <c r="S19" s="83"/>
    </row>
    <row r="20" spans="1:21" s="82" customFormat="1" ht="12.95" customHeight="1" thickBot="1" x14ac:dyDescent="0.25">
      <c r="A20" s="111" t="s">
        <v>39</v>
      </c>
      <c r="B20" s="111" t="s">
        <v>41</v>
      </c>
      <c r="C20" s="111" t="s">
        <v>40</v>
      </c>
      <c r="D20" s="111" t="s">
        <v>13</v>
      </c>
      <c r="E20" s="111" t="s">
        <v>28</v>
      </c>
      <c r="F20" s="111" t="s">
        <v>27</v>
      </c>
      <c r="G20" s="111" t="s">
        <v>30</v>
      </c>
      <c r="H20" s="112" t="s">
        <v>253</v>
      </c>
      <c r="I20" s="112" t="s">
        <v>254</v>
      </c>
      <c r="J20" s="112" t="s">
        <v>228</v>
      </c>
      <c r="K20" s="112" t="s">
        <v>251</v>
      </c>
      <c r="L20" s="112" t="s">
        <v>1344</v>
      </c>
      <c r="M20" s="112" t="s">
        <v>1345</v>
      </c>
      <c r="N20" s="112" t="s">
        <v>1346</v>
      </c>
      <c r="O20" s="112" t="s">
        <v>137</v>
      </c>
      <c r="P20" s="111" t="s">
        <v>60</v>
      </c>
      <c r="Q20" s="111" t="s">
        <v>50</v>
      </c>
      <c r="R20" s="83"/>
      <c r="S20" s="113" t="s">
        <v>1347</v>
      </c>
      <c r="U20" s="114" t="s">
        <v>226</v>
      </c>
    </row>
    <row r="21" spans="1:21" s="82" customFormat="1" ht="12.95" customHeight="1" x14ac:dyDescent="0.2">
      <c r="A21" s="115" t="s">
        <v>262</v>
      </c>
      <c r="B21" s="116" t="s">
        <v>140</v>
      </c>
      <c r="C21" s="117">
        <v>14743.278</v>
      </c>
      <c r="D21" s="118"/>
      <c r="E21" s="92">
        <f t="shared" ref="E21:E84" si="0">(C21-C$7)/C$8</f>
        <v>-9935.0655884715725</v>
      </c>
      <c r="F21" s="92">
        <f t="shared" ref="F21:F84" si="1">ROUND(2*E21,0)/2</f>
        <v>-9935</v>
      </c>
      <c r="G21" s="92">
        <f t="shared" ref="G21:G52" si="2">C21-(C$7+C$8*F21)</f>
        <v>-0.12501780000275176</v>
      </c>
      <c r="H21" s="92">
        <f t="shared" ref="H21:H30" si="3">G21</f>
        <v>-0.12501780000275176</v>
      </c>
      <c r="J21" s="92"/>
      <c r="K21" s="92"/>
      <c r="L21" s="92"/>
      <c r="M21" s="92"/>
      <c r="N21" s="92"/>
      <c r="O21" s="92"/>
      <c r="P21" s="119">
        <f t="shared" ref="P21:P84" si="4">+D$11+D$12*F21+D$13*F21^2</f>
        <v>-9.2446896905007722E-2</v>
      </c>
      <c r="Q21" s="120" t="s">
        <v>1357</v>
      </c>
      <c r="S21" s="92"/>
      <c r="T21" s="82">
        <f t="shared" ref="T21:T52" si="5">(P21-G21)^2</f>
        <v>1.0608637286026318E-3</v>
      </c>
      <c r="U21" s="121"/>
    </row>
    <row r="22" spans="1:21" s="82" customFormat="1" ht="12.95" customHeight="1" x14ac:dyDescent="0.2">
      <c r="A22" s="122" t="s">
        <v>262</v>
      </c>
      <c r="B22" s="123" t="s">
        <v>140</v>
      </c>
      <c r="C22" s="124">
        <v>16550.242999999999</v>
      </c>
      <c r="D22" s="125"/>
      <c r="E22" s="82">
        <f t="shared" si="0"/>
        <v>-8987.0720025095106</v>
      </c>
      <c r="F22" s="92">
        <f t="shared" si="1"/>
        <v>-8987</v>
      </c>
      <c r="G22" s="82">
        <f t="shared" si="2"/>
        <v>-0.13724356000238913</v>
      </c>
      <c r="H22" s="82">
        <f t="shared" si="3"/>
        <v>-0.13724356000238913</v>
      </c>
      <c r="P22" s="119">
        <f t="shared" si="4"/>
        <v>-7.8174647157394694E-2</v>
      </c>
      <c r="Q22" s="126">
        <f t="shared" ref="Q22:Q84" si="6">+C22-15018.5</f>
        <v>1531.7429999999986</v>
      </c>
      <c r="T22" s="82">
        <f t="shared" si="5"/>
        <v>3.4891364646895489E-3</v>
      </c>
      <c r="U22" s="127"/>
    </row>
    <row r="23" spans="1:21" s="82" customFormat="1" ht="12.95" customHeight="1" x14ac:dyDescent="0.2">
      <c r="A23" s="122" t="s">
        <v>262</v>
      </c>
      <c r="B23" s="123" t="s">
        <v>140</v>
      </c>
      <c r="C23" s="124">
        <v>17261.314999999999</v>
      </c>
      <c r="D23" s="125"/>
      <c r="E23" s="82">
        <f t="shared" si="0"/>
        <v>-8614.0201198459199</v>
      </c>
      <c r="F23" s="92">
        <f t="shared" si="1"/>
        <v>-8614</v>
      </c>
      <c r="G23" s="82">
        <f t="shared" si="2"/>
        <v>-3.8350320002791705E-2</v>
      </c>
      <c r="H23" s="82">
        <f t="shared" si="3"/>
        <v>-3.8350320002791705E-2</v>
      </c>
      <c r="P23" s="119">
        <f t="shared" si="4"/>
        <v>-7.287434226652198E-2</v>
      </c>
      <c r="Q23" s="126">
        <f t="shared" si="6"/>
        <v>2242.8149999999987</v>
      </c>
      <c r="T23" s="82">
        <f t="shared" si="5"/>
        <v>1.1919081132665437E-3</v>
      </c>
      <c r="U23" s="127"/>
    </row>
    <row r="24" spans="1:21" s="82" customFormat="1" ht="12.95" customHeight="1" x14ac:dyDescent="0.2">
      <c r="A24" s="122" t="s">
        <v>274</v>
      </c>
      <c r="B24" s="123" t="s">
        <v>140</v>
      </c>
      <c r="C24" s="124">
        <v>17680.652999999998</v>
      </c>
      <c r="D24" s="125"/>
      <c r="E24" s="82">
        <f t="shared" si="0"/>
        <v>-8394.0215397128468</v>
      </c>
      <c r="F24" s="92">
        <f t="shared" si="1"/>
        <v>-8394</v>
      </c>
      <c r="G24" s="82">
        <f t="shared" si="2"/>
        <v>-4.1056720001506619E-2</v>
      </c>
      <c r="H24" s="82">
        <f t="shared" si="3"/>
        <v>-4.1056720001506619E-2</v>
      </c>
      <c r="P24" s="119">
        <f t="shared" si="4"/>
        <v>-6.983162610357363E-2</v>
      </c>
      <c r="Q24" s="126">
        <f t="shared" si="6"/>
        <v>2662.1529999999984</v>
      </c>
      <c r="T24" s="82">
        <f t="shared" si="5"/>
        <v>8.2799522118277326E-4</v>
      </c>
      <c r="U24" s="127"/>
    </row>
    <row r="25" spans="1:21" s="82" customFormat="1" ht="12.95" customHeight="1" x14ac:dyDescent="0.2">
      <c r="A25" s="122" t="s">
        <v>274</v>
      </c>
      <c r="B25" s="123" t="s">
        <v>140</v>
      </c>
      <c r="C25" s="124">
        <v>17682.55</v>
      </c>
      <c r="D25" s="125"/>
      <c r="E25" s="82">
        <f t="shared" si="0"/>
        <v>-8393.0263107888932</v>
      </c>
      <c r="F25" s="92">
        <f t="shared" si="1"/>
        <v>-8393</v>
      </c>
      <c r="G25" s="82">
        <f t="shared" si="2"/>
        <v>-5.0150840001151664E-2</v>
      </c>
      <c r="H25" s="82">
        <f t="shared" si="3"/>
        <v>-5.0150840001151664E-2</v>
      </c>
      <c r="P25" s="119">
        <f t="shared" si="4"/>
        <v>-6.9817936972578848E-2</v>
      </c>
      <c r="Q25" s="126">
        <f t="shared" si="6"/>
        <v>2664.0499999999993</v>
      </c>
      <c r="T25" s="82">
        <f t="shared" si="5"/>
        <v>3.8679470328352032E-4</v>
      </c>
      <c r="U25" s="127"/>
    </row>
    <row r="26" spans="1:21" s="82" customFormat="1" ht="12.95" customHeight="1" x14ac:dyDescent="0.2">
      <c r="A26" s="122" t="s">
        <v>282</v>
      </c>
      <c r="B26" s="123" t="s">
        <v>140</v>
      </c>
      <c r="C26" s="124">
        <v>17943.687000000002</v>
      </c>
      <c r="D26" s="125"/>
      <c r="E26" s="82">
        <f t="shared" si="0"/>
        <v>-8256.0252061424962</v>
      </c>
      <c r="F26" s="92">
        <f t="shared" si="1"/>
        <v>-8256</v>
      </c>
      <c r="G26" s="82">
        <f t="shared" si="2"/>
        <v>-4.8045280000224011E-2</v>
      </c>
      <c r="H26" s="82">
        <f t="shared" si="3"/>
        <v>-4.8045280000224011E-2</v>
      </c>
      <c r="P26" s="119">
        <f t="shared" si="4"/>
        <v>-6.7954622189346281E-2</v>
      </c>
      <c r="Q26" s="126">
        <f t="shared" si="6"/>
        <v>2925.1870000000017</v>
      </c>
      <c r="T26" s="82">
        <f t="shared" si="5"/>
        <v>3.9638190640356392E-4</v>
      </c>
      <c r="U26" s="127"/>
    </row>
    <row r="27" spans="1:21" s="82" customFormat="1" ht="12.95" customHeight="1" x14ac:dyDescent="0.2">
      <c r="A27" s="122" t="s">
        <v>282</v>
      </c>
      <c r="B27" s="123" t="s">
        <v>140</v>
      </c>
      <c r="C27" s="124">
        <v>17945.593000000001</v>
      </c>
      <c r="D27" s="125"/>
      <c r="E27" s="82">
        <f t="shared" si="0"/>
        <v>-8255.0252555209609</v>
      </c>
      <c r="F27" s="92">
        <f t="shared" si="1"/>
        <v>-8255</v>
      </c>
      <c r="G27" s="82">
        <f t="shared" si="2"/>
        <v>-4.8139400001673494E-2</v>
      </c>
      <c r="H27" s="82">
        <f t="shared" si="3"/>
        <v>-4.8139400001673494E-2</v>
      </c>
      <c r="P27" s="119">
        <f t="shared" si="4"/>
        <v>-6.7941109644673425E-2</v>
      </c>
      <c r="Q27" s="126">
        <f t="shared" si="6"/>
        <v>2927.0930000000008</v>
      </c>
      <c r="T27" s="82">
        <f t="shared" si="5"/>
        <v>3.9210770478567648E-4</v>
      </c>
      <c r="U27" s="127"/>
    </row>
    <row r="28" spans="1:21" s="82" customFormat="1" ht="12.95" customHeight="1" x14ac:dyDescent="0.2">
      <c r="A28" s="122" t="s">
        <v>282</v>
      </c>
      <c r="B28" s="123" t="s">
        <v>140</v>
      </c>
      <c r="C28" s="124">
        <v>17964.653999999999</v>
      </c>
      <c r="D28" s="125"/>
      <c r="E28" s="82">
        <f t="shared" si="0"/>
        <v>-8245.0252246725377</v>
      </c>
      <c r="F28" s="92">
        <f t="shared" si="1"/>
        <v>-8245</v>
      </c>
      <c r="G28" s="82">
        <f t="shared" si="2"/>
        <v>-4.8080600001412677E-2</v>
      </c>
      <c r="H28" s="82">
        <f t="shared" si="3"/>
        <v>-4.8080600001412677E-2</v>
      </c>
      <c r="P28" s="119">
        <f t="shared" si="4"/>
        <v>-6.7806054576551394E-2</v>
      </c>
      <c r="Q28" s="126">
        <f t="shared" si="6"/>
        <v>2946.1539999999986</v>
      </c>
      <c r="T28" s="82">
        <f t="shared" si="5"/>
        <v>3.8909355819586098E-4</v>
      </c>
      <c r="U28" s="127"/>
    </row>
    <row r="29" spans="1:21" s="82" customFormat="1" ht="12.95" customHeight="1" x14ac:dyDescent="0.2">
      <c r="A29" s="122" t="s">
        <v>282</v>
      </c>
      <c r="B29" s="123" t="s">
        <v>140</v>
      </c>
      <c r="C29" s="124">
        <v>18025.648000000001</v>
      </c>
      <c r="D29" s="125"/>
      <c r="E29" s="82">
        <f t="shared" si="0"/>
        <v>-8213.0257555172575</v>
      </c>
      <c r="F29" s="92">
        <f t="shared" si="1"/>
        <v>-8213</v>
      </c>
      <c r="G29" s="82">
        <f t="shared" si="2"/>
        <v>-4.9092440000094939E-2</v>
      </c>
      <c r="H29" s="82">
        <f t="shared" si="3"/>
        <v>-4.9092440000094939E-2</v>
      </c>
      <c r="P29" s="119">
        <f t="shared" si="4"/>
        <v>-6.737473825717194E-2</v>
      </c>
      <c r="Q29" s="126">
        <f t="shared" si="6"/>
        <v>3007.148000000001</v>
      </c>
      <c r="T29" s="82">
        <f t="shared" si="5"/>
        <v>3.3424242956072076E-4</v>
      </c>
      <c r="U29" s="127"/>
    </row>
    <row r="30" spans="1:21" s="82" customFormat="1" ht="12.95" customHeight="1" x14ac:dyDescent="0.2">
      <c r="A30" s="122" t="s">
        <v>282</v>
      </c>
      <c r="B30" s="123" t="s">
        <v>140</v>
      </c>
      <c r="C30" s="124">
        <v>18044.708999999999</v>
      </c>
      <c r="D30" s="125"/>
      <c r="E30" s="82">
        <f t="shared" si="0"/>
        <v>-8203.0257246688343</v>
      </c>
      <c r="F30" s="92">
        <f t="shared" si="1"/>
        <v>-8203</v>
      </c>
      <c r="G30" s="82">
        <f t="shared" si="2"/>
        <v>-4.9033640003472101E-2</v>
      </c>
      <c r="H30" s="82">
        <f t="shared" si="3"/>
        <v>-4.9033640003472101E-2</v>
      </c>
      <c r="P30" s="119">
        <f t="shared" si="4"/>
        <v>-6.7240220625681815E-2</v>
      </c>
      <c r="Q30" s="126">
        <f t="shared" si="6"/>
        <v>3026.2089999999989</v>
      </c>
      <c r="T30" s="82">
        <f t="shared" si="5"/>
        <v>3.3147957795302228E-4</v>
      </c>
      <c r="U30" s="127"/>
    </row>
    <row r="31" spans="1:21" s="82" customFormat="1" ht="12.95" customHeight="1" x14ac:dyDescent="0.2">
      <c r="A31" s="122" t="s">
        <v>295</v>
      </c>
      <c r="B31" s="123" t="s">
        <v>140</v>
      </c>
      <c r="C31" s="124">
        <v>18342.074000000001</v>
      </c>
      <c r="D31" s="125"/>
      <c r="E31" s="82">
        <f t="shared" si="0"/>
        <v>-8047.0182133503467</v>
      </c>
      <c r="F31" s="92">
        <f t="shared" si="1"/>
        <v>-8047</v>
      </c>
      <c r="G31" s="82">
        <f t="shared" si="2"/>
        <v>-3.4716360001766589E-2</v>
      </c>
      <c r="K31" s="82">
        <f>G31</f>
        <v>-3.4716360001766589E-2</v>
      </c>
      <c r="P31" s="119">
        <f t="shared" si="4"/>
        <v>-6.5158313978030818E-2</v>
      </c>
      <c r="Q31" s="126">
        <f t="shared" si="6"/>
        <v>3323.5740000000005</v>
      </c>
      <c r="T31" s="82">
        <f t="shared" si="5"/>
        <v>9.267125618929896E-4</v>
      </c>
      <c r="U31" s="127"/>
    </row>
    <row r="32" spans="1:21" s="82" customFormat="1" ht="12.95" customHeight="1" x14ac:dyDescent="0.2">
      <c r="A32" s="122" t="s">
        <v>295</v>
      </c>
      <c r="B32" s="123" t="s">
        <v>140</v>
      </c>
      <c r="C32" s="124">
        <v>18343.977999999999</v>
      </c>
      <c r="D32" s="125"/>
      <c r="E32" s="82">
        <f t="shared" si="0"/>
        <v>-8046.0193119949417</v>
      </c>
      <c r="F32" s="92">
        <f t="shared" si="1"/>
        <v>-8046</v>
      </c>
      <c r="G32" s="82">
        <f t="shared" si="2"/>
        <v>-3.6810480003623525E-2</v>
      </c>
      <c r="K32" s="82">
        <f>G32</f>
        <v>-3.6810480003623525E-2</v>
      </c>
      <c r="P32" s="119">
        <f t="shared" si="4"/>
        <v>-6.5145068872062881E-2</v>
      </c>
      <c r="Q32" s="126">
        <f t="shared" si="6"/>
        <v>3325.4779999999992</v>
      </c>
      <c r="T32" s="82">
        <f t="shared" si="5"/>
        <v>8.0284892634348748E-4</v>
      </c>
      <c r="U32" s="127"/>
    </row>
    <row r="33" spans="1:21" s="82" customFormat="1" ht="12.95" customHeight="1" x14ac:dyDescent="0.2">
      <c r="A33" s="122" t="s">
        <v>295</v>
      </c>
      <c r="B33" s="123" t="s">
        <v>140</v>
      </c>
      <c r="C33" s="124">
        <v>19072.11</v>
      </c>
      <c r="D33" s="125"/>
      <c r="E33" s="82">
        <f t="shared" si="0"/>
        <v>-7664.0171892456192</v>
      </c>
      <c r="F33" s="92">
        <f t="shared" si="1"/>
        <v>-7664</v>
      </c>
      <c r="G33" s="82">
        <f t="shared" si="2"/>
        <v>-3.2764319999841973E-2</v>
      </c>
      <c r="K33" s="82">
        <f>G33</f>
        <v>-3.2764319999841973E-2</v>
      </c>
      <c r="P33" s="119">
        <f t="shared" si="4"/>
        <v>-6.0179045777867785E-2</v>
      </c>
      <c r="Q33" s="126">
        <f t="shared" si="6"/>
        <v>4053.6100000000006</v>
      </c>
      <c r="T33" s="82">
        <f t="shared" si="5"/>
        <v>7.5156718948435287E-4</v>
      </c>
      <c r="U33" s="127"/>
    </row>
    <row r="34" spans="1:21" s="82" customFormat="1" ht="12.95" customHeight="1" x14ac:dyDescent="0.2">
      <c r="A34" s="122" t="s">
        <v>295</v>
      </c>
      <c r="B34" s="123" t="s">
        <v>140</v>
      </c>
      <c r="C34" s="124">
        <v>19074.016</v>
      </c>
      <c r="D34" s="125"/>
      <c r="E34" s="82">
        <f t="shared" si="0"/>
        <v>-7663.0172386240838</v>
      </c>
      <c r="F34" s="92">
        <f t="shared" si="1"/>
        <v>-7663</v>
      </c>
      <c r="G34" s="82">
        <f t="shared" si="2"/>
        <v>-3.2858440001291456E-2</v>
      </c>
      <c r="K34" s="82">
        <f>G34</f>
        <v>-3.2858440001291456E-2</v>
      </c>
      <c r="P34" s="119">
        <f t="shared" si="4"/>
        <v>-6.0166290762923708E-2</v>
      </c>
      <c r="Q34" s="126">
        <f t="shared" si="6"/>
        <v>4055.5159999999996</v>
      </c>
      <c r="T34" s="82">
        <f t="shared" si="5"/>
        <v>7.4571871321957913E-4</v>
      </c>
      <c r="U34" s="127"/>
    </row>
    <row r="35" spans="1:21" s="82" customFormat="1" ht="12.95" customHeight="1" x14ac:dyDescent="0.2">
      <c r="A35" s="122" t="s">
        <v>309</v>
      </c>
      <c r="B35" s="123" t="s">
        <v>140</v>
      </c>
      <c r="C35" s="124">
        <v>19451.419099999999</v>
      </c>
      <c r="D35" s="125"/>
      <c r="E35" s="82">
        <f t="shared" si="0"/>
        <v>-7465.0190936006893</v>
      </c>
      <c r="F35" s="92">
        <f t="shared" si="1"/>
        <v>-7465</v>
      </c>
      <c r="G35" s="82">
        <f t="shared" si="2"/>
        <v>-3.6394200003996957E-2</v>
      </c>
      <c r="H35" s="82">
        <f t="shared" ref="H35:H66" si="7">G35</f>
        <v>-3.6394200003996957E-2</v>
      </c>
      <c r="P35" s="119">
        <f t="shared" si="4"/>
        <v>-5.766600742086507E-2</v>
      </c>
      <c r="Q35" s="126">
        <f t="shared" si="6"/>
        <v>4432.9190999999992</v>
      </c>
      <c r="T35" s="82">
        <f t="shared" si="5"/>
        <v>4.5248979078032527E-4</v>
      </c>
      <c r="U35" s="127"/>
    </row>
    <row r="36" spans="1:21" s="82" customFormat="1" ht="12.95" customHeight="1" x14ac:dyDescent="0.2">
      <c r="A36" s="122" t="s">
        <v>313</v>
      </c>
      <c r="B36" s="123" t="s">
        <v>140</v>
      </c>
      <c r="C36" s="124">
        <v>21256.493999999999</v>
      </c>
      <c r="D36" s="125"/>
      <c r="E36" s="82">
        <f t="shared" si="0"/>
        <v>-6518.017116594433</v>
      </c>
      <c r="F36" s="92">
        <f t="shared" si="1"/>
        <v>-6518</v>
      </c>
      <c r="G36" s="82">
        <f t="shared" si="2"/>
        <v>-3.2625840001855977E-2</v>
      </c>
      <c r="H36" s="82">
        <f t="shared" si="7"/>
        <v>-3.2625840001855977E-2</v>
      </c>
      <c r="P36" s="119">
        <f t="shared" si="4"/>
        <v>-4.6401332253480573E-2</v>
      </c>
      <c r="Q36" s="126">
        <f t="shared" si="6"/>
        <v>6237.9939999999988</v>
      </c>
      <c r="T36" s="82">
        <f t="shared" si="5"/>
        <v>1.8976418677456929E-4</v>
      </c>
      <c r="U36" s="127"/>
    </row>
    <row r="37" spans="1:21" s="82" customFormat="1" ht="12.95" customHeight="1" x14ac:dyDescent="0.2">
      <c r="A37" s="122" t="s">
        <v>313</v>
      </c>
      <c r="B37" s="123" t="s">
        <v>140</v>
      </c>
      <c r="C37" s="124">
        <v>21496.66</v>
      </c>
      <c r="D37" s="125"/>
      <c r="E37" s="82">
        <f t="shared" si="0"/>
        <v>-6392.0180919502563</v>
      </c>
      <c r="F37" s="92">
        <f t="shared" si="1"/>
        <v>-6392</v>
      </c>
      <c r="G37" s="82">
        <f t="shared" si="2"/>
        <v>-3.4484960004192544E-2</v>
      </c>
      <c r="H37" s="82">
        <f t="shared" si="7"/>
        <v>-3.4484960004192544E-2</v>
      </c>
      <c r="P37" s="119">
        <f t="shared" si="4"/>
        <v>-4.4989048021422964E-2</v>
      </c>
      <c r="Q37" s="126">
        <f t="shared" si="6"/>
        <v>6478.16</v>
      </c>
      <c r="T37" s="82">
        <f t="shared" si="5"/>
        <v>1.1033586507372369E-4</v>
      </c>
      <c r="U37" s="127"/>
    </row>
    <row r="38" spans="1:21" s="82" customFormat="1" ht="12.95" customHeight="1" x14ac:dyDescent="0.2">
      <c r="A38" s="122" t="s">
        <v>313</v>
      </c>
      <c r="B38" s="123" t="s">
        <v>140</v>
      </c>
      <c r="C38" s="124">
        <v>21540.502</v>
      </c>
      <c r="D38" s="125"/>
      <c r="E38" s="82">
        <f t="shared" si="0"/>
        <v>-6369.0171291226698</v>
      </c>
      <c r="F38" s="92">
        <f t="shared" si="1"/>
        <v>-6369</v>
      </c>
      <c r="G38" s="82">
        <f t="shared" si="2"/>
        <v>-3.2649720000335947E-2</v>
      </c>
      <c r="H38" s="82">
        <f t="shared" si="7"/>
        <v>-3.2649720000335947E-2</v>
      </c>
      <c r="P38" s="119">
        <f t="shared" si="4"/>
        <v>-4.4733442719544436E-2</v>
      </c>
      <c r="Q38" s="126">
        <f t="shared" si="6"/>
        <v>6522.0020000000004</v>
      </c>
      <c r="T38" s="82">
        <f t="shared" si="5"/>
        <v>1.4601635475471541E-4</v>
      </c>
      <c r="U38" s="127"/>
    </row>
    <row r="39" spans="1:21" s="82" customFormat="1" ht="12.95" customHeight="1" x14ac:dyDescent="0.2">
      <c r="A39" s="122" t="s">
        <v>313</v>
      </c>
      <c r="B39" s="123" t="s">
        <v>140</v>
      </c>
      <c r="C39" s="124">
        <v>21580.534</v>
      </c>
      <c r="D39" s="125"/>
      <c r="E39" s="82">
        <f t="shared" si="0"/>
        <v>-6348.0150182720263</v>
      </c>
      <c r="F39" s="92">
        <f t="shared" si="1"/>
        <v>-6348</v>
      </c>
      <c r="G39" s="82">
        <f t="shared" si="2"/>
        <v>-2.8626240004086867E-2</v>
      </c>
      <c r="H39" s="82">
        <f t="shared" si="7"/>
        <v>-2.8626240004086867E-2</v>
      </c>
      <c r="P39" s="119">
        <f t="shared" si="4"/>
        <v>-4.4500655145950432E-2</v>
      </c>
      <c r="Q39" s="126">
        <f t="shared" si="6"/>
        <v>6562.0339999999997</v>
      </c>
      <c r="T39" s="82">
        <f t="shared" si="5"/>
        <v>2.5199705609622723E-4</v>
      </c>
      <c r="U39" s="127"/>
    </row>
    <row r="40" spans="1:21" s="82" customFormat="1" ht="12.95" customHeight="1" x14ac:dyDescent="0.2">
      <c r="A40" s="122" t="s">
        <v>313</v>
      </c>
      <c r="B40" s="123" t="s">
        <v>140</v>
      </c>
      <c r="C40" s="124">
        <v>21582.441999999999</v>
      </c>
      <c r="D40" s="125"/>
      <c r="E40" s="82">
        <f t="shared" si="0"/>
        <v>-6347.0140183843614</v>
      </c>
      <c r="F40" s="92">
        <f t="shared" si="1"/>
        <v>-6347</v>
      </c>
      <c r="G40" s="82">
        <f t="shared" si="2"/>
        <v>-2.6720360005128896E-2</v>
      </c>
      <c r="H40" s="82">
        <f t="shared" si="7"/>
        <v>-2.6720360005128896E-2</v>
      </c>
      <c r="P40" s="119">
        <f t="shared" si="4"/>
        <v>-4.4489584099119649E-2</v>
      </c>
      <c r="Q40" s="126">
        <f t="shared" si="6"/>
        <v>6563.9419999999991</v>
      </c>
      <c r="T40" s="82">
        <f t="shared" si="5"/>
        <v>3.1574532490246147E-4</v>
      </c>
      <c r="U40" s="127"/>
    </row>
    <row r="41" spans="1:21" s="82" customFormat="1" ht="12.95" customHeight="1" x14ac:dyDescent="0.2">
      <c r="A41" s="122" t="s">
        <v>313</v>
      </c>
      <c r="B41" s="123" t="s">
        <v>140</v>
      </c>
      <c r="C41" s="124">
        <v>21643.424999999999</v>
      </c>
      <c r="D41" s="125"/>
      <c r="E41" s="82">
        <f t="shared" si="0"/>
        <v>-6315.0203201927943</v>
      </c>
      <c r="F41" s="92">
        <f t="shared" si="1"/>
        <v>-6315</v>
      </c>
      <c r="G41" s="82">
        <f t="shared" si="2"/>
        <v>-3.8732200002414174E-2</v>
      </c>
      <c r="H41" s="82">
        <f t="shared" si="7"/>
        <v>-3.8732200002414174E-2</v>
      </c>
      <c r="P41" s="119">
        <f t="shared" si="4"/>
        <v>-4.4135986235157534E-2</v>
      </c>
      <c r="Q41" s="126">
        <f t="shared" si="6"/>
        <v>6624.9249999999993</v>
      </c>
      <c r="T41" s="82">
        <f t="shared" si="5"/>
        <v>2.9200905649186675E-5</v>
      </c>
      <c r="U41" s="127"/>
    </row>
    <row r="42" spans="1:21" s="82" customFormat="1" ht="12.95" customHeight="1" x14ac:dyDescent="0.2">
      <c r="A42" s="122" t="s">
        <v>313</v>
      </c>
      <c r="B42" s="123" t="s">
        <v>140</v>
      </c>
      <c r="C42" s="124">
        <v>21967.468000000001</v>
      </c>
      <c r="D42" s="125"/>
      <c r="E42" s="82">
        <f t="shared" si="0"/>
        <v>-6145.0166479711934</v>
      </c>
      <c r="F42" s="92">
        <f t="shared" si="1"/>
        <v>-6145</v>
      </c>
      <c r="G42" s="82">
        <f t="shared" si="2"/>
        <v>-3.1732600000395905E-2</v>
      </c>
      <c r="H42" s="82">
        <f t="shared" si="7"/>
        <v>-3.1732600000395905E-2</v>
      </c>
      <c r="P42" s="119">
        <f t="shared" si="4"/>
        <v>-4.2279468504215448E-2</v>
      </c>
      <c r="Q42" s="126">
        <f t="shared" si="6"/>
        <v>6948.9680000000008</v>
      </c>
      <c r="T42" s="82">
        <f t="shared" si="5"/>
        <v>1.1123643523686067E-4</v>
      </c>
      <c r="U42" s="127"/>
    </row>
    <row r="43" spans="1:21" s="82" customFormat="1" ht="12.95" customHeight="1" x14ac:dyDescent="0.2">
      <c r="A43" s="122" t="s">
        <v>313</v>
      </c>
      <c r="B43" s="123" t="s">
        <v>140</v>
      </c>
      <c r="C43" s="124">
        <v>22335.348000000002</v>
      </c>
      <c r="D43" s="125"/>
      <c r="E43" s="82">
        <f t="shared" si="0"/>
        <v>-5952.0146360873305</v>
      </c>
      <c r="F43" s="92">
        <f t="shared" si="1"/>
        <v>-5952</v>
      </c>
      <c r="G43" s="82">
        <f t="shared" si="2"/>
        <v>-2.7897759999177651E-2</v>
      </c>
      <c r="H43" s="82">
        <f t="shared" si="7"/>
        <v>-2.7897759999177651E-2</v>
      </c>
      <c r="P43" s="119">
        <f t="shared" si="4"/>
        <v>-4.021659897948672E-2</v>
      </c>
      <c r="Q43" s="126">
        <f t="shared" si="6"/>
        <v>7316.8480000000018</v>
      </c>
      <c r="T43" s="82">
        <f t="shared" si="5"/>
        <v>1.5175379382278216E-4</v>
      </c>
      <c r="U43" s="127"/>
    </row>
    <row r="44" spans="1:21" s="82" customFormat="1" ht="12.95" customHeight="1" x14ac:dyDescent="0.2">
      <c r="A44" s="122" t="s">
        <v>313</v>
      </c>
      <c r="B44" s="123" t="s">
        <v>140</v>
      </c>
      <c r="C44" s="124">
        <v>22377.276999999998</v>
      </c>
      <c r="D44" s="125"/>
      <c r="E44" s="82">
        <f t="shared" si="0"/>
        <v>-5930.0172963127361</v>
      </c>
      <c r="F44" s="92">
        <f t="shared" si="1"/>
        <v>-5930</v>
      </c>
      <c r="G44" s="82">
        <f t="shared" si="2"/>
        <v>-3.2968400006211596E-2</v>
      </c>
      <c r="H44" s="82">
        <f t="shared" si="7"/>
        <v>-3.2968400006211596E-2</v>
      </c>
      <c r="P44" s="119">
        <f t="shared" si="4"/>
        <v>-3.998447951063594E-2</v>
      </c>
      <c r="Q44" s="126">
        <f t="shared" si="6"/>
        <v>7358.7769999999982</v>
      </c>
      <c r="T44" s="82">
        <f t="shared" si="5"/>
        <v>4.9225371612403349E-5</v>
      </c>
      <c r="U44" s="127"/>
    </row>
    <row r="45" spans="1:21" s="82" customFormat="1" ht="12.95" customHeight="1" x14ac:dyDescent="0.2">
      <c r="A45" s="122" t="s">
        <v>313</v>
      </c>
      <c r="B45" s="123" t="s">
        <v>140</v>
      </c>
      <c r="C45" s="124">
        <v>23019.629000000001</v>
      </c>
      <c r="D45" s="125"/>
      <c r="E45" s="82">
        <f t="shared" si="0"/>
        <v>-5593.018197863179</v>
      </c>
      <c r="F45" s="92">
        <f t="shared" si="1"/>
        <v>-5593</v>
      </c>
      <c r="G45" s="82">
        <f t="shared" si="2"/>
        <v>-3.4686840001086239E-2</v>
      </c>
      <c r="H45" s="82">
        <f t="shared" si="7"/>
        <v>-3.4686840001086239E-2</v>
      </c>
      <c r="P45" s="119">
        <f t="shared" si="4"/>
        <v>-3.650623687376079E-2</v>
      </c>
      <c r="Q45" s="126">
        <f t="shared" si="6"/>
        <v>8001.1290000000008</v>
      </c>
      <c r="T45" s="82">
        <f t="shared" si="5"/>
        <v>3.3102049802979383E-6</v>
      </c>
      <c r="U45" s="127"/>
    </row>
    <row r="46" spans="1:21" s="82" customFormat="1" ht="12.95" customHeight="1" x14ac:dyDescent="0.2">
      <c r="A46" s="122" t="s">
        <v>313</v>
      </c>
      <c r="B46" s="123" t="s">
        <v>140</v>
      </c>
      <c r="C46" s="124">
        <v>23143.514999999999</v>
      </c>
      <c r="D46" s="125"/>
      <c r="E46" s="82">
        <f t="shared" si="0"/>
        <v>-5528.0235059956021</v>
      </c>
      <c r="F46" s="92">
        <f t="shared" si="1"/>
        <v>-5528</v>
      </c>
      <c r="G46" s="82">
        <f t="shared" si="2"/>
        <v>-4.4804640005168039E-2</v>
      </c>
      <c r="H46" s="82">
        <f t="shared" si="7"/>
        <v>-4.4804640005168039E-2</v>
      </c>
      <c r="P46" s="119">
        <f t="shared" si="4"/>
        <v>-3.5852077331914659E-2</v>
      </c>
      <c r="Q46" s="126">
        <f t="shared" si="6"/>
        <v>8125.0149999999994</v>
      </c>
      <c r="T46" s="82">
        <f t="shared" si="5"/>
        <v>8.0148378418529726E-5</v>
      </c>
      <c r="U46" s="127"/>
    </row>
    <row r="47" spans="1:21" s="82" customFormat="1" ht="12.95" customHeight="1" x14ac:dyDescent="0.2">
      <c r="A47" s="122" t="s">
        <v>313</v>
      </c>
      <c r="B47" s="123" t="s">
        <v>140</v>
      </c>
      <c r="C47" s="124">
        <v>23147.345000000001</v>
      </c>
      <c r="D47" s="125"/>
      <c r="E47" s="82">
        <f t="shared" si="0"/>
        <v>-5526.0141613573633</v>
      </c>
      <c r="F47" s="92">
        <f t="shared" si="1"/>
        <v>-5526</v>
      </c>
      <c r="G47" s="82">
        <f t="shared" si="2"/>
        <v>-2.6992880000761943E-2</v>
      </c>
      <c r="H47" s="82">
        <f t="shared" si="7"/>
        <v>-2.6992880000761943E-2</v>
      </c>
      <c r="P47" s="119">
        <f t="shared" si="4"/>
        <v>-3.58320350799506E-2</v>
      </c>
      <c r="Q47" s="126">
        <f t="shared" si="6"/>
        <v>8128.8450000000012</v>
      </c>
      <c r="T47" s="82">
        <f t="shared" si="5"/>
        <v>7.8130662513946629E-5</v>
      </c>
      <c r="U47" s="127"/>
    </row>
    <row r="48" spans="1:21" s="82" customFormat="1" ht="12.95" customHeight="1" x14ac:dyDescent="0.2">
      <c r="A48" s="122" t="s">
        <v>313</v>
      </c>
      <c r="B48" s="123" t="s">
        <v>140</v>
      </c>
      <c r="C48" s="124">
        <v>23349.382000000001</v>
      </c>
      <c r="D48" s="125"/>
      <c r="E48" s="82">
        <f t="shared" si="0"/>
        <v>-5420.018870841488</v>
      </c>
      <c r="F48" s="92">
        <f t="shared" si="1"/>
        <v>-5420</v>
      </c>
      <c r="G48" s="82">
        <f t="shared" si="2"/>
        <v>-3.5969600001408253E-2</v>
      </c>
      <c r="H48" s="82">
        <f t="shared" si="7"/>
        <v>-3.5969600001408253E-2</v>
      </c>
      <c r="P48" s="119">
        <f t="shared" si="4"/>
        <v>-3.4777120219381702E-2</v>
      </c>
      <c r="Q48" s="126">
        <f t="shared" si="6"/>
        <v>8330.8820000000014</v>
      </c>
      <c r="T48" s="82">
        <f t="shared" si="5"/>
        <v>1.4220080305420903E-6</v>
      </c>
      <c r="U48" s="127"/>
    </row>
    <row r="49" spans="1:33" s="82" customFormat="1" ht="12.95" customHeight="1" x14ac:dyDescent="0.2">
      <c r="A49" s="122" t="s">
        <v>313</v>
      </c>
      <c r="B49" s="123" t="s">
        <v>140</v>
      </c>
      <c r="C49" s="124">
        <v>23385.601999999999</v>
      </c>
      <c r="D49" s="125"/>
      <c r="E49" s="82">
        <f t="shared" si="0"/>
        <v>-5401.0166612339181</v>
      </c>
      <c r="F49" s="92">
        <f t="shared" si="1"/>
        <v>-5401</v>
      </c>
      <c r="G49" s="82">
        <f t="shared" si="2"/>
        <v>-3.1757880002260208E-2</v>
      </c>
      <c r="H49" s="82">
        <f t="shared" si="7"/>
        <v>-3.1757880002260208E-2</v>
      </c>
      <c r="P49" s="119">
        <f t="shared" si="4"/>
        <v>-3.4589551244734382E-2</v>
      </c>
      <c r="Q49" s="126">
        <f t="shared" si="6"/>
        <v>8367.101999999999</v>
      </c>
      <c r="T49" s="82">
        <f t="shared" si="5"/>
        <v>8.0183620254552293E-6</v>
      </c>
      <c r="U49" s="127"/>
    </row>
    <row r="50" spans="1:33" s="82" customFormat="1" ht="12.95" customHeight="1" x14ac:dyDescent="0.2">
      <c r="A50" s="122" t="s">
        <v>313</v>
      </c>
      <c r="B50" s="123" t="s">
        <v>140</v>
      </c>
      <c r="C50" s="124">
        <v>23410.371999999999</v>
      </c>
      <c r="D50" s="125"/>
      <c r="E50" s="82">
        <f t="shared" si="0"/>
        <v>-5388.0215002184686</v>
      </c>
      <c r="F50" s="92">
        <f t="shared" si="1"/>
        <v>-5388</v>
      </c>
      <c r="G50" s="82">
        <f t="shared" si="2"/>
        <v>-4.0981440000905422E-2</v>
      </c>
      <c r="H50" s="82">
        <f t="shared" si="7"/>
        <v>-4.0981440000905422E-2</v>
      </c>
      <c r="P50" s="119">
        <f t="shared" si="4"/>
        <v>-3.4461480736964312E-2</v>
      </c>
      <c r="Q50" s="126">
        <f t="shared" si="6"/>
        <v>8391.8719999999994</v>
      </c>
      <c r="T50" s="82">
        <f t="shared" si="5"/>
        <v>4.2509868803451513E-5</v>
      </c>
      <c r="U50" s="127"/>
    </row>
    <row r="51" spans="1:33" s="82" customFormat="1" ht="12.95" customHeight="1" x14ac:dyDescent="0.2">
      <c r="A51" s="122" t="s">
        <v>313</v>
      </c>
      <c r="B51" s="123" t="s">
        <v>140</v>
      </c>
      <c r="C51" s="124">
        <v>23429.447</v>
      </c>
      <c r="D51" s="125"/>
      <c r="E51" s="82">
        <f t="shared" si="0"/>
        <v>-5378.0141245071372</v>
      </c>
      <c r="F51" s="92">
        <f t="shared" si="1"/>
        <v>-5378</v>
      </c>
      <c r="G51" s="82">
        <f t="shared" si="2"/>
        <v>-2.6922640001430409E-2</v>
      </c>
      <c r="H51" s="82">
        <f t="shared" si="7"/>
        <v>-2.6922640001430409E-2</v>
      </c>
      <c r="P51" s="119">
        <f t="shared" si="4"/>
        <v>-3.4363112117024829E-2</v>
      </c>
      <c r="Q51" s="126">
        <f t="shared" si="6"/>
        <v>8410.9470000000001</v>
      </c>
      <c r="T51" s="82">
        <f t="shared" si="5"/>
        <v>5.5360625302938096E-5</v>
      </c>
      <c r="U51" s="127"/>
    </row>
    <row r="52" spans="1:33" s="82" customFormat="1" ht="12.95" customHeight="1" x14ac:dyDescent="0.2">
      <c r="A52" s="122" t="s">
        <v>313</v>
      </c>
      <c r="B52" s="123" t="s">
        <v>140</v>
      </c>
      <c r="C52" s="124">
        <v>23732.510999999999</v>
      </c>
      <c r="D52" s="125"/>
      <c r="E52" s="82">
        <f t="shared" si="0"/>
        <v>-5219.0167293522754</v>
      </c>
      <c r="F52" s="92">
        <f t="shared" si="1"/>
        <v>-5219</v>
      </c>
      <c r="G52" s="82">
        <f t="shared" si="2"/>
        <v>-3.1887720004306175E-2</v>
      </c>
      <c r="H52" s="82">
        <f t="shared" si="7"/>
        <v>-3.1887720004306175E-2</v>
      </c>
      <c r="P52" s="119">
        <f t="shared" si="4"/>
        <v>-3.2816243273958323E-2</v>
      </c>
      <c r="Q52" s="126">
        <f t="shared" si="6"/>
        <v>8714.0109999999986</v>
      </c>
      <c r="T52" s="82">
        <f t="shared" si="5"/>
        <v>8.6215546228551627E-7</v>
      </c>
      <c r="U52" s="127"/>
    </row>
    <row r="53" spans="1:33" s="82" customFormat="1" ht="12.95" customHeight="1" x14ac:dyDescent="0.2">
      <c r="A53" s="122" t="s">
        <v>313</v>
      </c>
      <c r="B53" s="123" t="s">
        <v>140</v>
      </c>
      <c r="C53" s="124">
        <v>23791.598999999998</v>
      </c>
      <c r="D53" s="125"/>
      <c r="E53" s="82">
        <f t="shared" si="0"/>
        <v>-5188.0172108185316</v>
      </c>
      <c r="F53" s="92">
        <f t="shared" si="1"/>
        <v>-5188</v>
      </c>
      <c r="G53" s="82">
        <f t="shared" ref="G53:G84" si="8">C53-(C$7+C$8*F53)</f>
        <v>-3.2805440005176933E-2</v>
      </c>
      <c r="H53" s="82">
        <f t="shared" si="7"/>
        <v>-3.2805440005176933E-2</v>
      </c>
      <c r="P53" s="119">
        <f t="shared" si="4"/>
        <v>-3.2518420947713136E-2</v>
      </c>
      <c r="Q53" s="126">
        <f t="shared" si="6"/>
        <v>8773.0989999999983</v>
      </c>
      <c r="T53" s="82">
        <f t="shared" ref="T53:T84" si="9">(P53-G53)^2</f>
        <v>8.2379939347406451E-8</v>
      </c>
      <c r="U53" s="127"/>
    </row>
    <row r="54" spans="1:33" s="82" customFormat="1" ht="12.95" customHeight="1" x14ac:dyDescent="0.2">
      <c r="A54" s="122" t="s">
        <v>313</v>
      </c>
      <c r="B54" s="123" t="s">
        <v>140</v>
      </c>
      <c r="C54" s="124">
        <v>23812.567999999999</v>
      </c>
      <c r="D54" s="125"/>
      <c r="E54" s="82">
        <f t="shared" si="0"/>
        <v>-5177.0161800824417</v>
      </c>
      <c r="F54" s="92">
        <f t="shared" si="1"/>
        <v>-5177</v>
      </c>
      <c r="G54" s="82">
        <f t="shared" si="8"/>
        <v>-3.0840760002320167E-2</v>
      </c>
      <c r="H54" s="82">
        <f t="shared" si="7"/>
        <v>-3.0840760002320167E-2</v>
      </c>
      <c r="P54" s="119">
        <f t="shared" si="4"/>
        <v>-3.2413037647902709E-2</v>
      </c>
      <c r="Q54" s="126">
        <f t="shared" si="6"/>
        <v>8794.0679999999993</v>
      </c>
      <c r="T54" s="82">
        <f t="shared" si="9"/>
        <v>2.4720569947985836E-6</v>
      </c>
      <c r="U54" s="127"/>
    </row>
    <row r="55" spans="1:33" s="82" customFormat="1" ht="12.95" customHeight="1" x14ac:dyDescent="0.2">
      <c r="A55" s="122" t="s">
        <v>313</v>
      </c>
      <c r="B55" s="123" t="s">
        <v>140</v>
      </c>
      <c r="C55" s="124">
        <v>23833.539000000001</v>
      </c>
      <c r="D55" s="125"/>
      <c r="E55" s="82">
        <f t="shared" si="0"/>
        <v>-5166.0141000802214</v>
      </c>
      <c r="F55" s="92">
        <f t="shared" si="1"/>
        <v>-5166</v>
      </c>
      <c r="G55" s="82">
        <f t="shared" si="8"/>
        <v>-2.6876079999055946E-2</v>
      </c>
      <c r="H55" s="82">
        <f t="shared" si="7"/>
        <v>-2.6876079999055946E-2</v>
      </c>
      <c r="P55" s="119">
        <f t="shared" si="4"/>
        <v>-3.2307809181026714E-2</v>
      </c>
      <c r="Q55" s="126">
        <f t="shared" si="6"/>
        <v>8815.0390000000007</v>
      </c>
      <c r="T55" s="82">
        <f t="shared" si="9"/>
        <v>2.950368190627283E-5</v>
      </c>
      <c r="U55" s="127"/>
    </row>
    <row r="56" spans="1:33" s="82" customFormat="1" ht="12.95" customHeight="1" x14ac:dyDescent="0.2">
      <c r="A56" s="122" t="s">
        <v>313</v>
      </c>
      <c r="B56" s="123" t="s">
        <v>140</v>
      </c>
      <c r="C56" s="124">
        <v>23839.251</v>
      </c>
      <c r="D56" s="125"/>
      <c r="E56" s="82">
        <f t="shared" si="0"/>
        <v>-5163.0173960140028</v>
      </c>
      <c r="F56" s="92">
        <f t="shared" si="1"/>
        <v>-5163</v>
      </c>
      <c r="G56" s="82">
        <f t="shared" si="8"/>
        <v>-3.3158440000988776E-2</v>
      </c>
      <c r="H56" s="82">
        <f t="shared" si="7"/>
        <v>-3.3158440000988776E-2</v>
      </c>
      <c r="P56" s="119">
        <f t="shared" si="4"/>
        <v>-3.2279137380073944E-2</v>
      </c>
      <c r="Q56" s="126">
        <f t="shared" si="6"/>
        <v>8820.7510000000002</v>
      </c>
      <c r="T56" s="82">
        <f t="shared" si="9"/>
        <v>7.7317309914769258E-7</v>
      </c>
      <c r="U56" s="127"/>
    </row>
    <row r="57" spans="1:33" s="82" customFormat="1" ht="12.95" customHeight="1" x14ac:dyDescent="0.2">
      <c r="A57" s="122" t="s">
        <v>313</v>
      </c>
      <c r="B57" s="123" t="s">
        <v>140</v>
      </c>
      <c r="C57" s="124">
        <v>23854.501</v>
      </c>
      <c r="D57" s="125"/>
      <c r="E57" s="82">
        <f t="shared" si="0"/>
        <v>-5155.0167417755856</v>
      </c>
      <c r="F57" s="92">
        <f t="shared" si="1"/>
        <v>-5155</v>
      </c>
      <c r="G57" s="82">
        <f t="shared" si="8"/>
        <v>-3.1911400001263246E-2</v>
      </c>
      <c r="H57" s="82">
        <f t="shared" si="7"/>
        <v>-3.1911400001263246E-2</v>
      </c>
      <c r="P57" s="119">
        <f t="shared" si="4"/>
        <v>-3.2202735547085151E-2</v>
      </c>
      <c r="Q57" s="126">
        <f t="shared" si="6"/>
        <v>8836.0010000000002</v>
      </c>
      <c r="T57" s="82">
        <f t="shared" si="9"/>
        <v>8.4876400259347453E-8</v>
      </c>
      <c r="U57" s="127"/>
    </row>
    <row r="58" spans="1:33" s="82" customFormat="1" ht="12.95" customHeight="1" x14ac:dyDescent="0.2">
      <c r="A58" s="122" t="s">
        <v>369</v>
      </c>
      <c r="B58" s="123" t="s">
        <v>140</v>
      </c>
      <c r="C58" s="124">
        <v>24115.6456</v>
      </c>
      <c r="D58" s="125"/>
      <c r="E58" s="82">
        <f t="shared" si="0"/>
        <v>-5018.0116499178966</v>
      </c>
      <c r="F58" s="92">
        <f t="shared" si="1"/>
        <v>-5018</v>
      </c>
      <c r="G58" s="82">
        <f t="shared" si="8"/>
        <v>-2.2205839999514865E-2</v>
      </c>
      <c r="H58" s="82">
        <f t="shared" si="7"/>
        <v>-2.2205839999514865E-2</v>
      </c>
      <c r="P58" s="119">
        <f t="shared" si="4"/>
        <v>-3.0907063893690967E-2</v>
      </c>
      <c r="Q58" s="126">
        <f t="shared" si="6"/>
        <v>9097.1455999999998</v>
      </c>
      <c r="T58" s="82">
        <f t="shared" si="9"/>
        <v>7.5711297256581133E-5</v>
      </c>
      <c r="U58" s="127"/>
    </row>
    <row r="59" spans="1:33" s="82" customFormat="1" ht="12.95" customHeight="1" x14ac:dyDescent="0.2">
      <c r="A59" s="128" t="s">
        <v>67</v>
      </c>
      <c r="C59" s="125">
        <v>24117.5383</v>
      </c>
      <c r="D59" s="125"/>
      <c r="E59" s="82">
        <f t="shared" si="0"/>
        <v>-5017.0186769161228</v>
      </c>
      <c r="F59" s="92">
        <f t="shared" si="1"/>
        <v>-5017</v>
      </c>
      <c r="G59" s="82">
        <f t="shared" si="8"/>
        <v>-3.5599959999672137E-2</v>
      </c>
      <c r="H59" s="82">
        <f t="shared" si="7"/>
        <v>-3.5599959999672137E-2</v>
      </c>
      <c r="P59" s="119">
        <f t="shared" si="4"/>
        <v>-3.0897694729527879E-2</v>
      </c>
      <c r="Q59" s="126">
        <f t="shared" si="6"/>
        <v>9099.0383000000002</v>
      </c>
      <c r="T59" s="82">
        <f t="shared" si="9"/>
        <v>2.2111298670804853E-5</v>
      </c>
      <c r="AB59" s="82" t="s">
        <v>66</v>
      </c>
      <c r="AG59" s="82" t="s">
        <v>68</v>
      </c>
    </row>
    <row r="60" spans="1:33" s="82" customFormat="1" ht="12.95" customHeight="1" x14ac:dyDescent="0.2">
      <c r="A60" s="128" t="s">
        <v>67</v>
      </c>
      <c r="C60" s="125">
        <v>24136.606400000001</v>
      </c>
      <c r="D60" s="125"/>
      <c r="E60" s="82">
        <f t="shared" si="0"/>
        <v>-5007.0149211729386</v>
      </c>
      <c r="F60" s="92">
        <f t="shared" si="1"/>
        <v>-5007</v>
      </c>
      <c r="G60" s="82">
        <f t="shared" si="8"/>
        <v>-2.8441160000511445E-2</v>
      </c>
      <c r="H60" s="82">
        <f t="shared" si="7"/>
        <v>-2.8441160000511445E-2</v>
      </c>
      <c r="P60" s="119">
        <f t="shared" si="4"/>
        <v>-3.0804073466503538E-2</v>
      </c>
      <c r="Q60" s="126">
        <f t="shared" si="6"/>
        <v>9118.1064000000006</v>
      </c>
      <c r="T60" s="82">
        <f t="shared" si="9"/>
        <v>5.5833600477667675E-6</v>
      </c>
      <c r="AB60" s="82" t="s">
        <v>66</v>
      </c>
      <c r="AG60" s="82" t="s">
        <v>68</v>
      </c>
    </row>
    <row r="61" spans="1:33" s="82" customFormat="1" ht="12.95" customHeight="1" x14ac:dyDescent="0.2">
      <c r="A61" s="128" t="s">
        <v>67</v>
      </c>
      <c r="C61" s="125">
        <v>24201.409</v>
      </c>
      <c r="D61" s="125"/>
      <c r="E61" s="82">
        <f t="shared" si="0"/>
        <v>-4973.0173345270077</v>
      </c>
      <c r="F61" s="92">
        <f t="shared" si="1"/>
        <v>-4973</v>
      </c>
      <c r="G61" s="82">
        <f t="shared" si="8"/>
        <v>-3.3041239999874961E-2</v>
      </c>
      <c r="H61" s="82">
        <f t="shared" si="7"/>
        <v>-3.3041239999874961E-2</v>
      </c>
      <c r="P61" s="119">
        <f t="shared" si="4"/>
        <v>-3.0486718321269993E-2</v>
      </c>
      <c r="Q61" s="126">
        <f t="shared" si="6"/>
        <v>9182.9089999999997</v>
      </c>
      <c r="T61" s="82">
        <f t="shared" si="9"/>
        <v>6.5255810064627432E-6</v>
      </c>
      <c r="AB61" s="82" t="s">
        <v>66</v>
      </c>
      <c r="AG61" s="82" t="s">
        <v>68</v>
      </c>
    </row>
    <row r="62" spans="1:33" s="82" customFormat="1" ht="12.95" customHeight="1" x14ac:dyDescent="0.2">
      <c r="A62" s="122" t="s">
        <v>313</v>
      </c>
      <c r="B62" s="123" t="s">
        <v>140</v>
      </c>
      <c r="C62" s="124">
        <v>24222.379000000001</v>
      </c>
      <c r="D62" s="125"/>
      <c r="E62" s="82">
        <f t="shared" si="0"/>
        <v>-4962.0157791578522</v>
      </c>
      <c r="F62" s="92">
        <f t="shared" si="1"/>
        <v>-4962</v>
      </c>
      <c r="G62" s="82">
        <f t="shared" si="8"/>
        <v>-3.0076560000452446E-2</v>
      </c>
      <c r="H62" s="82">
        <f t="shared" si="7"/>
        <v>-3.0076560000452446E-2</v>
      </c>
      <c r="P62" s="119">
        <f t="shared" si="4"/>
        <v>-3.0384361301541596E-2</v>
      </c>
      <c r="Q62" s="126">
        <f t="shared" si="6"/>
        <v>9203.8790000000008</v>
      </c>
      <c r="T62" s="82">
        <f t="shared" si="9"/>
        <v>9.4741640952173605E-8</v>
      </c>
      <c r="U62" s="127"/>
    </row>
    <row r="63" spans="1:33" s="82" customFormat="1" ht="12.95" customHeight="1" x14ac:dyDescent="0.2">
      <c r="A63" s="122" t="s">
        <v>387</v>
      </c>
      <c r="B63" s="123" t="s">
        <v>140</v>
      </c>
      <c r="C63" s="124">
        <v>25516.647000000001</v>
      </c>
      <c r="D63" s="125"/>
      <c r="E63" s="82">
        <f t="shared" si="0"/>
        <v>-4282.9999916268571</v>
      </c>
      <c r="F63" s="92">
        <f t="shared" si="1"/>
        <v>-4283</v>
      </c>
      <c r="G63" s="82">
        <f t="shared" si="8"/>
        <v>1.5959998563630506E-5</v>
      </c>
      <c r="H63" s="82">
        <f t="shared" si="7"/>
        <v>1.5959998563630506E-5</v>
      </c>
      <c r="P63" s="119">
        <f t="shared" si="4"/>
        <v>-2.436589691066007E-2</v>
      </c>
      <c r="Q63" s="126">
        <f t="shared" si="6"/>
        <v>10498.147000000001</v>
      </c>
      <c r="T63" s="82">
        <f t="shared" si="9"/>
        <v>5.9447494634185948E-4</v>
      </c>
      <c r="U63" s="127"/>
    </row>
    <row r="64" spans="1:33" s="82" customFormat="1" ht="12.95" customHeight="1" x14ac:dyDescent="0.2">
      <c r="A64" s="128" t="s">
        <v>67</v>
      </c>
      <c r="C64" s="125">
        <v>25619.557799999999</v>
      </c>
      <c r="D64" s="125"/>
      <c r="E64" s="82">
        <f t="shared" si="0"/>
        <v>-4229.0095832203724</v>
      </c>
      <c r="F64" s="92">
        <f t="shared" si="1"/>
        <v>-4229</v>
      </c>
      <c r="G64" s="82">
        <f t="shared" si="8"/>
        <v>-1.8266520004544873E-2</v>
      </c>
      <c r="H64" s="82">
        <f t="shared" si="7"/>
        <v>-1.8266520004544873E-2</v>
      </c>
      <c r="P64" s="119">
        <f t="shared" si="4"/>
        <v>-2.391258093094966E-2</v>
      </c>
      <c r="Q64" s="126">
        <f t="shared" si="6"/>
        <v>10601.057799999999</v>
      </c>
      <c r="T64" s="82">
        <f t="shared" si="9"/>
        <v>3.187800398467489E-5</v>
      </c>
      <c r="AB64" s="82" t="s">
        <v>66</v>
      </c>
      <c r="AG64" s="82" t="s">
        <v>68</v>
      </c>
    </row>
    <row r="65" spans="1:33" s="82" customFormat="1" ht="12.95" customHeight="1" x14ac:dyDescent="0.2">
      <c r="A65" s="128" t="s">
        <v>67</v>
      </c>
      <c r="C65" s="125">
        <v>25621.4529</v>
      </c>
      <c r="D65" s="125"/>
      <c r="E65" s="82">
        <f t="shared" si="0"/>
        <v>-4228.0153510992423</v>
      </c>
      <c r="F65" s="92">
        <f t="shared" si="1"/>
        <v>-4228</v>
      </c>
      <c r="G65" s="82">
        <f t="shared" si="8"/>
        <v>-2.9260639999847626E-2</v>
      </c>
      <c r="H65" s="82">
        <f t="shared" si="7"/>
        <v>-2.9260639999847626E-2</v>
      </c>
      <c r="P65" s="119">
        <f t="shared" si="4"/>
        <v>-2.390422137988793E-2</v>
      </c>
      <c r="Q65" s="126">
        <f t="shared" si="6"/>
        <v>10602.9529</v>
      </c>
      <c r="T65" s="82">
        <f t="shared" si="9"/>
        <v>2.8691220432250937E-5</v>
      </c>
      <c r="AB65" s="82" t="s">
        <v>66</v>
      </c>
      <c r="AG65" s="82" t="s">
        <v>68</v>
      </c>
    </row>
    <row r="66" spans="1:33" s="82" customFormat="1" ht="12.95" customHeight="1" x14ac:dyDescent="0.2">
      <c r="A66" s="128" t="s">
        <v>67</v>
      </c>
      <c r="C66" s="125">
        <v>25623.3655</v>
      </c>
      <c r="D66" s="125"/>
      <c r="E66" s="82">
        <f t="shared" si="0"/>
        <v>-4227.0119378994787</v>
      </c>
      <c r="F66" s="92">
        <f t="shared" si="1"/>
        <v>-4227</v>
      </c>
      <c r="G66" s="82">
        <f t="shared" si="8"/>
        <v>-2.2754760000680108E-2</v>
      </c>
      <c r="H66" s="82">
        <f t="shared" si="7"/>
        <v>-2.2754760000680108E-2</v>
      </c>
      <c r="P66" s="119">
        <f t="shared" si="4"/>
        <v>-2.3895863108437228E-2</v>
      </c>
      <c r="Q66" s="126">
        <f t="shared" si="6"/>
        <v>10604.8655</v>
      </c>
      <c r="T66" s="82">
        <f t="shared" si="9"/>
        <v>1.3021163025329578E-6</v>
      </c>
      <c r="AB66" s="82" t="s">
        <v>66</v>
      </c>
      <c r="AG66" s="82" t="s">
        <v>68</v>
      </c>
    </row>
    <row r="67" spans="1:33" s="82" customFormat="1" ht="12.95" customHeight="1" x14ac:dyDescent="0.2">
      <c r="A67" s="122" t="s">
        <v>401</v>
      </c>
      <c r="B67" s="123" t="s">
        <v>140</v>
      </c>
      <c r="C67" s="124">
        <v>26622.161</v>
      </c>
      <c r="D67" s="125"/>
      <c r="E67" s="82">
        <f t="shared" si="0"/>
        <v>-3703.0107936118084</v>
      </c>
      <c r="F67" s="92">
        <f t="shared" si="1"/>
        <v>-3703</v>
      </c>
      <c r="G67" s="82">
        <f t="shared" si="8"/>
        <v>-2.057364000211237E-2</v>
      </c>
      <c r="I67" s="82">
        <f>G67</f>
        <v>-2.057364000211237E-2</v>
      </c>
      <c r="P67" s="119">
        <f t="shared" si="4"/>
        <v>-1.9692139365218832E-2</v>
      </c>
      <c r="Q67" s="126">
        <f t="shared" si="6"/>
        <v>11603.661</v>
      </c>
      <c r="T67" s="82">
        <f t="shared" si="9"/>
        <v>7.7704337284371356E-7</v>
      </c>
      <c r="U67" s="127"/>
    </row>
    <row r="68" spans="1:33" s="82" customFormat="1" ht="12.95" customHeight="1" x14ac:dyDescent="0.2">
      <c r="A68" s="128" t="s">
        <v>67</v>
      </c>
      <c r="C68" s="125">
        <v>27146.335999999999</v>
      </c>
      <c r="D68" s="125"/>
      <c r="E68" s="82">
        <f t="shared" si="0"/>
        <v>-3428.0112568628051</v>
      </c>
      <c r="F68" s="92">
        <f t="shared" si="1"/>
        <v>-3428</v>
      </c>
      <c r="G68" s="82">
        <f t="shared" si="8"/>
        <v>-2.145664000272518E-2</v>
      </c>
      <c r="H68" s="82">
        <f t="shared" ref="H68:H99" si="10">G68</f>
        <v>-2.145664000272518E-2</v>
      </c>
      <c r="P68" s="119">
        <f t="shared" si="4"/>
        <v>-1.7626567903985896E-2</v>
      </c>
      <c r="Q68" s="126">
        <f t="shared" si="6"/>
        <v>12127.835999999999</v>
      </c>
      <c r="T68" s="82">
        <f t="shared" si="9"/>
        <v>1.4669452281541147E-5</v>
      </c>
      <c r="AB68" s="82" t="s">
        <v>66</v>
      </c>
      <c r="AG68" s="82" t="s">
        <v>68</v>
      </c>
    </row>
    <row r="69" spans="1:33" s="82" customFormat="1" ht="12.95" customHeight="1" x14ac:dyDescent="0.2">
      <c r="A69" s="128" t="s">
        <v>67</v>
      </c>
      <c r="C69" s="125">
        <v>27186.370200000001</v>
      </c>
      <c r="D69" s="125"/>
      <c r="E69" s="82">
        <f t="shared" si="0"/>
        <v>-3407.0079918194178</v>
      </c>
      <c r="F69" s="92">
        <f t="shared" si="1"/>
        <v>-3407</v>
      </c>
      <c r="G69" s="82">
        <f t="shared" si="8"/>
        <v>-1.5233160000207135E-2</v>
      </c>
      <c r="H69" s="82">
        <f t="shared" si="10"/>
        <v>-1.5233160000207135E-2</v>
      </c>
      <c r="P69" s="119">
        <f t="shared" si="4"/>
        <v>-1.7472810387113284E-2</v>
      </c>
      <c r="Q69" s="126">
        <f t="shared" si="6"/>
        <v>12167.870200000001</v>
      </c>
      <c r="T69" s="82">
        <f t="shared" si="9"/>
        <v>5.0160338555688618E-6</v>
      </c>
      <c r="AB69" s="82" t="s">
        <v>66</v>
      </c>
      <c r="AG69" s="82" t="s">
        <v>68</v>
      </c>
    </row>
    <row r="70" spans="1:33" s="82" customFormat="1" ht="12.95" customHeight="1" x14ac:dyDescent="0.2">
      <c r="A70" s="128" t="s">
        <v>67</v>
      </c>
      <c r="C70" s="125">
        <v>27188.272000000001</v>
      </c>
      <c r="D70" s="125"/>
      <c r="E70" s="82">
        <f t="shared" si="0"/>
        <v>-3406.0102446567544</v>
      </c>
      <c r="F70" s="92">
        <f t="shared" si="1"/>
        <v>-3406</v>
      </c>
      <c r="G70" s="82">
        <f t="shared" si="8"/>
        <v>-1.9527280001057079E-2</v>
      </c>
      <c r="H70" s="82">
        <f t="shared" si="10"/>
        <v>-1.9527280001057079E-2</v>
      </c>
      <c r="P70" s="119">
        <f t="shared" si="4"/>
        <v>-1.7465502676316851E-2</v>
      </c>
      <c r="Q70" s="126">
        <f t="shared" si="6"/>
        <v>12169.772000000001</v>
      </c>
      <c r="T70" s="82">
        <f t="shared" si="9"/>
        <v>4.2509257368129733E-6</v>
      </c>
      <c r="AB70" s="82" t="s">
        <v>66</v>
      </c>
      <c r="AG70" s="82" t="s">
        <v>68</v>
      </c>
    </row>
    <row r="71" spans="1:33" s="82" customFormat="1" ht="12.95" customHeight="1" x14ac:dyDescent="0.2">
      <c r="A71" s="122" t="s">
        <v>387</v>
      </c>
      <c r="B71" s="123" t="s">
        <v>148</v>
      </c>
      <c r="C71" s="124">
        <v>27351.334999999999</v>
      </c>
      <c r="D71" s="125"/>
      <c r="E71" s="82">
        <f t="shared" si="0"/>
        <v>-3320.462003208951</v>
      </c>
      <c r="F71" s="92">
        <f t="shared" si="1"/>
        <v>-3320.5</v>
      </c>
      <c r="G71" s="82">
        <f t="shared" si="8"/>
        <v>7.2425459999067243E-2</v>
      </c>
      <c r="H71" s="82">
        <f t="shared" si="10"/>
        <v>7.2425459999067243E-2</v>
      </c>
      <c r="P71" s="119">
        <f t="shared" si="4"/>
        <v>-1.6845425244853371E-2</v>
      </c>
      <c r="Q71" s="126">
        <f t="shared" si="6"/>
        <v>12332.834999999999</v>
      </c>
      <c r="T71" s="82">
        <f t="shared" si="9"/>
        <v>7.969290952233244E-3</v>
      </c>
      <c r="U71" s="127"/>
    </row>
    <row r="72" spans="1:33" s="82" customFormat="1" ht="12.95" customHeight="1" x14ac:dyDescent="0.2">
      <c r="A72" s="122" t="s">
        <v>416</v>
      </c>
      <c r="B72" s="123" t="s">
        <v>140</v>
      </c>
      <c r="C72" s="124">
        <v>27361.739000000001</v>
      </c>
      <c r="D72" s="125"/>
      <c r="E72" s="82">
        <f t="shared" si="0"/>
        <v>-3315.0037208026224</v>
      </c>
      <c r="F72" s="92">
        <f t="shared" si="1"/>
        <v>-3315</v>
      </c>
      <c r="G72" s="82">
        <f t="shared" si="8"/>
        <v>-7.0922000013524666E-3</v>
      </c>
      <c r="H72" s="82">
        <f t="shared" si="10"/>
        <v>-7.0922000013524666E-3</v>
      </c>
      <c r="P72" s="119">
        <f t="shared" si="4"/>
        <v>-1.6805857445606205E-2</v>
      </c>
      <c r="Q72" s="126">
        <f t="shared" si="6"/>
        <v>12343.239000000001</v>
      </c>
      <c r="T72" s="82">
        <f t="shared" si="9"/>
        <v>9.4355140944306072E-5</v>
      </c>
      <c r="U72" s="127"/>
    </row>
    <row r="73" spans="1:33" s="82" customFormat="1" ht="12.95" customHeight="1" x14ac:dyDescent="0.2">
      <c r="A73" s="122" t="s">
        <v>416</v>
      </c>
      <c r="B73" s="123" t="s">
        <v>140</v>
      </c>
      <c r="C73" s="124">
        <v>27369.376</v>
      </c>
      <c r="D73" s="125"/>
      <c r="E73" s="82">
        <f t="shared" si="0"/>
        <v>-3310.9970980866369</v>
      </c>
      <c r="F73" s="92">
        <f t="shared" si="1"/>
        <v>-3311</v>
      </c>
      <c r="G73" s="82">
        <f t="shared" si="8"/>
        <v>5.5313199991360307E-3</v>
      </c>
      <c r="H73" s="82">
        <f t="shared" si="10"/>
        <v>5.5313199991360307E-3</v>
      </c>
      <c r="P73" s="119">
        <f t="shared" si="4"/>
        <v>-1.6777105176945081E-2</v>
      </c>
      <c r="Q73" s="129">
        <f t="shared" si="6"/>
        <v>12350.876</v>
      </c>
      <c r="T73" s="82">
        <f t="shared" si="9"/>
        <v>4.976658338368096E-4</v>
      </c>
      <c r="U73" s="127"/>
    </row>
    <row r="74" spans="1:33" s="82" customFormat="1" ht="12.95" customHeight="1" x14ac:dyDescent="0.2">
      <c r="A74" s="122" t="s">
        <v>416</v>
      </c>
      <c r="B74" s="123" t="s">
        <v>140</v>
      </c>
      <c r="C74" s="130">
        <v>27447.510999999999</v>
      </c>
      <c r="D74" s="125"/>
      <c r="E74" s="82">
        <f t="shared" si="0"/>
        <v>-3270.0048935673772</v>
      </c>
      <c r="F74" s="92">
        <f t="shared" si="1"/>
        <v>-3270</v>
      </c>
      <c r="G74" s="82">
        <f t="shared" si="8"/>
        <v>-9.3276000043260865E-3</v>
      </c>
      <c r="H74" s="82">
        <f t="shared" si="10"/>
        <v>-9.3276000043260865E-3</v>
      </c>
      <c r="P74" s="119">
        <f t="shared" si="4"/>
        <v>-1.6483574864342172E-2</v>
      </c>
      <c r="Q74" s="126">
        <f t="shared" si="6"/>
        <v>12429.010999999999</v>
      </c>
      <c r="T74" s="82">
        <f t="shared" si="9"/>
        <v>5.1207976197182226E-5</v>
      </c>
      <c r="U74" s="127"/>
    </row>
    <row r="75" spans="1:33" s="82" customFormat="1" ht="12.95" customHeight="1" x14ac:dyDescent="0.2">
      <c r="A75" s="122" t="s">
        <v>416</v>
      </c>
      <c r="B75" s="123" t="s">
        <v>140</v>
      </c>
      <c r="C75" s="130">
        <v>27449.421999999999</v>
      </c>
      <c r="D75" s="125"/>
      <c r="E75" s="82">
        <f t="shared" si="0"/>
        <v>-3269.0023197805172</v>
      </c>
      <c r="F75" s="92">
        <f t="shared" si="1"/>
        <v>-3269</v>
      </c>
      <c r="G75" s="82">
        <f t="shared" si="8"/>
        <v>-4.4217200047569349E-3</v>
      </c>
      <c r="H75" s="82">
        <f t="shared" si="10"/>
        <v>-4.4217200047569349E-3</v>
      </c>
      <c r="P75" s="119">
        <f t="shared" si="4"/>
        <v>-1.6476442460256625E-2</v>
      </c>
      <c r="Q75" s="126">
        <f t="shared" si="6"/>
        <v>12430.921999999999</v>
      </c>
      <c r="T75" s="82">
        <f t="shared" si="9"/>
        <v>1.453163334791285E-4</v>
      </c>
      <c r="U75" s="127"/>
    </row>
    <row r="76" spans="1:33" s="82" customFormat="1" ht="12.95" customHeight="1" x14ac:dyDescent="0.2">
      <c r="A76" s="122" t="s">
        <v>416</v>
      </c>
      <c r="B76" s="123" t="s">
        <v>140</v>
      </c>
      <c r="C76" s="130">
        <v>27472.294999999998</v>
      </c>
      <c r="D76" s="125"/>
      <c r="E76" s="82">
        <f t="shared" si="0"/>
        <v>-3257.0023876890209</v>
      </c>
      <c r="F76" s="92">
        <f t="shared" si="1"/>
        <v>-3257</v>
      </c>
      <c r="G76" s="82">
        <f t="shared" si="8"/>
        <v>-4.5511600037571043E-3</v>
      </c>
      <c r="H76" s="82">
        <f t="shared" si="10"/>
        <v>-4.5511600037571043E-3</v>
      </c>
      <c r="P76" s="119">
        <f t="shared" si="4"/>
        <v>-1.6390953420890246E-2</v>
      </c>
      <c r="Q76" s="126">
        <f t="shared" si="6"/>
        <v>12453.794999999998</v>
      </c>
      <c r="T76" s="82">
        <f t="shared" si="9"/>
        <v>1.4018070816038927E-4</v>
      </c>
      <c r="U76" s="127"/>
    </row>
    <row r="77" spans="1:33" s="82" customFormat="1" ht="12.95" customHeight="1" x14ac:dyDescent="0.2">
      <c r="A77" s="122" t="s">
        <v>416</v>
      </c>
      <c r="B77" s="123" t="s">
        <v>140</v>
      </c>
      <c r="C77" s="130">
        <v>27474.198</v>
      </c>
      <c r="D77" s="125"/>
      <c r="E77" s="82">
        <f t="shared" si="0"/>
        <v>-3256.0040109666784</v>
      </c>
      <c r="F77" s="92">
        <f t="shared" si="1"/>
        <v>-3256</v>
      </c>
      <c r="G77" s="82">
        <f t="shared" si="8"/>
        <v>-7.6452800021797884E-3</v>
      </c>
      <c r="H77" s="82">
        <f t="shared" si="10"/>
        <v>-7.6452800021797884E-3</v>
      </c>
      <c r="P77" s="119">
        <f t="shared" si="4"/>
        <v>-1.6383837651748067E-2</v>
      </c>
      <c r="Q77" s="126">
        <f t="shared" si="6"/>
        <v>12455.698</v>
      </c>
      <c r="T77" s="82">
        <f t="shared" si="9"/>
        <v>7.6362389794828276E-5</v>
      </c>
      <c r="U77" s="127"/>
    </row>
    <row r="78" spans="1:33" s="82" customFormat="1" ht="12.95" customHeight="1" x14ac:dyDescent="0.2">
      <c r="A78" s="122" t="s">
        <v>416</v>
      </c>
      <c r="B78" s="123" t="s">
        <v>140</v>
      </c>
      <c r="C78" s="130">
        <v>27489.449000000001</v>
      </c>
      <c r="D78" s="125"/>
      <c r="E78" s="82">
        <f t="shared" si="0"/>
        <v>-3248.0028320951965</v>
      </c>
      <c r="F78" s="92">
        <f t="shared" si="1"/>
        <v>-3248</v>
      </c>
      <c r="G78" s="82">
        <f t="shared" si="8"/>
        <v>-5.3982400022505317E-3</v>
      </c>
      <c r="H78" s="82">
        <f t="shared" si="10"/>
        <v>-5.3982400022505317E-3</v>
      </c>
      <c r="P78" s="119">
        <f t="shared" si="4"/>
        <v>-1.6326957564607645E-2</v>
      </c>
      <c r="Q78" s="126">
        <f t="shared" si="6"/>
        <v>12470.949000000001</v>
      </c>
      <c r="T78" s="82">
        <f t="shared" si="9"/>
        <v>1.194368675577728E-4</v>
      </c>
      <c r="U78" s="127"/>
    </row>
    <row r="79" spans="1:33" s="82" customFormat="1" ht="12.95" customHeight="1" x14ac:dyDescent="0.2">
      <c r="A79" s="122" t="s">
        <v>437</v>
      </c>
      <c r="B79" s="123" t="s">
        <v>140</v>
      </c>
      <c r="C79" s="130">
        <v>27533.285</v>
      </c>
      <c r="D79" s="125"/>
      <c r="E79" s="82">
        <f t="shared" si="0"/>
        <v>-3225.0050170659997</v>
      </c>
      <c r="F79" s="92">
        <f t="shared" si="1"/>
        <v>-3225</v>
      </c>
      <c r="G79" s="82">
        <f t="shared" si="8"/>
        <v>-9.5630000032542739E-3</v>
      </c>
      <c r="H79" s="82">
        <f t="shared" si="10"/>
        <v>-9.5630000032542739E-3</v>
      </c>
      <c r="P79" s="119">
        <f t="shared" si="4"/>
        <v>-1.6163883495410529E-2</v>
      </c>
      <c r="Q79" s="126">
        <f t="shared" si="6"/>
        <v>12514.785</v>
      </c>
      <c r="T79" s="82">
        <f t="shared" si="9"/>
        <v>4.3571662877020961E-5</v>
      </c>
      <c r="U79" s="127"/>
    </row>
    <row r="80" spans="1:33" s="82" customFormat="1" ht="12.95" customHeight="1" x14ac:dyDescent="0.2">
      <c r="A80" s="122" t="s">
        <v>416</v>
      </c>
      <c r="B80" s="123" t="s">
        <v>140</v>
      </c>
      <c r="C80" s="130">
        <v>27533.286</v>
      </c>
      <c r="D80" s="125"/>
      <c r="E80" s="82">
        <f t="shared" si="0"/>
        <v>-3225.004492432935</v>
      </c>
      <c r="F80" s="92">
        <f t="shared" si="1"/>
        <v>-3225</v>
      </c>
      <c r="G80" s="82">
        <f t="shared" si="8"/>
        <v>-8.5630000030505471E-3</v>
      </c>
      <c r="H80" s="82">
        <f t="shared" si="10"/>
        <v>-8.5630000030505471E-3</v>
      </c>
      <c r="P80" s="119">
        <f t="shared" si="4"/>
        <v>-1.6163883495410529E-2</v>
      </c>
      <c r="Q80" s="126">
        <f t="shared" si="6"/>
        <v>12514.786</v>
      </c>
      <c r="T80" s="82">
        <f t="shared" si="9"/>
        <v>5.7773429864430473E-5</v>
      </c>
      <c r="U80" s="127"/>
    </row>
    <row r="81" spans="1:33" s="82" customFormat="1" ht="12.95" customHeight="1" x14ac:dyDescent="0.2">
      <c r="A81" s="122" t="s">
        <v>387</v>
      </c>
      <c r="B81" s="123" t="s">
        <v>140</v>
      </c>
      <c r="C81" s="130">
        <v>27689.613000000001</v>
      </c>
      <c r="D81" s="125"/>
      <c r="E81" s="82">
        <f t="shared" si="0"/>
        <v>-3142.9901793097188</v>
      </c>
      <c r="F81" s="92">
        <f t="shared" si="1"/>
        <v>-3143</v>
      </c>
      <c r="G81" s="82">
        <f t="shared" si="8"/>
        <v>1.8719160001637647E-2</v>
      </c>
      <c r="H81" s="82">
        <f t="shared" si="10"/>
        <v>1.8719160001637647E-2</v>
      </c>
      <c r="P81" s="119">
        <f t="shared" si="4"/>
        <v>-1.5587997713315222E-2</v>
      </c>
      <c r="Q81" s="126">
        <f t="shared" si="6"/>
        <v>12671.113000000001</v>
      </c>
      <c r="T81" s="82">
        <f t="shared" si="9"/>
        <v>1.1769810704786499E-3</v>
      </c>
      <c r="U81" s="127"/>
    </row>
    <row r="82" spans="1:33" s="82" customFormat="1" ht="12.95" customHeight="1" x14ac:dyDescent="0.2">
      <c r="A82" s="128" t="s">
        <v>67</v>
      </c>
      <c r="C82" s="131">
        <v>27838.261299999998</v>
      </c>
      <c r="D82" s="125"/>
      <c r="E82" s="82">
        <f t="shared" si="0"/>
        <v>-3065.0043661012937</v>
      </c>
      <c r="F82" s="92">
        <f t="shared" si="1"/>
        <v>-3065</v>
      </c>
      <c r="G82" s="82">
        <f t="shared" si="8"/>
        <v>-8.3222000030218624E-3</v>
      </c>
      <c r="H82" s="82">
        <f t="shared" si="10"/>
        <v>-8.3222000030218624E-3</v>
      </c>
      <c r="P82" s="119">
        <f t="shared" si="4"/>
        <v>-1.5048188693407266E-2</v>
      </c>
      <c r="Q82" s="126">
        <f t="shared" si="6"/>
        <v>12819.761299999998</v>
      </c>
      <c r="T82" s="82">
        <f t="shared" si="9"/>
        <v>4.5238923863192358E-5</v>
      </c>
      <c r="AB82" s="82" t="s">
        <v>66</v>
      </c>
      <c r="AG82" s="82" t="s">
        <v>68</v>
      </c>
    </row>
    <row r="83" spans="1:33" s="82" customFormat="1" ht="12.95" customHeight="1" x14ac:dyDescent="0.2">
      <c r="A83" s="128" t="s">
        <v>67</v>
      </c>
      <c r="C83" s="131">
        <v>27855.408899999999</v>
      </c>
      <c r="D83" s="125"/>
      <c r="E83" s="82">
        <f t="shared" si="0"/>
        <v>-3056.008168159085</v>
      </c>
      <c r="F83" s="92">
        <f t="shared" si="1"/>
        <v>-3056</v>
      </c>
      <c r="G83" s="82">
        <f t="shared" si="8"/>
        <v>-1.5569280003546737E-2</v>
      </c>
      <c r="H83" s="82">
        <f t="shared" si="10"/>
        <v>-1.5569280003546737E-2</v>
      </c>
      <c r="P83" s="119">
        <f t="shared" si="4"/>
        <v>-1.4986404004981635E-2</v>
      </c>
      <c r="Q83" s="126">
        <f t="shared" si="6"/>
        <v>12836.908899999999</v>
      </c>
      <c r="T83" s="82">
        <f t="shared" si="9"/>
        <v>3.3974442970326501E-7</v>
      </c>
      <c r="AB83" s="82" t="s">
        <v>66</v>
      </c>
      <c r="AG83" s="82" t="s">
        <v>68</v>
      </c>
    </row>
    <row r="84" spans="1:33" s="82" customFormat="1" ht="12.95" customHeight="1" x14ac:dyDescent="0.2">
      <c r="A84" s="128" t="s">
        <v>67</v>
      </c>
      <c r="C84" s="131">
        <v>27878.2863</v>
      </c>
      <c r="D84" s="125"/>
      <c r="E84" s="82">
        <f t="shared" si="0"/>
        <v>-3044.005927682103</v>
      </c>
      <c r="F84" s="92">
        <f t="shared" si="1"/>
        <v>-3044</v>
      </c>
      <c r="G84" s="82">
        <f t="shared" si="8"/>
        <v>-1.1298720000922913E-2</v>
      </c>
      <c r="H84" s="82">
        <f t="shared" si="10"/>
        <v>-1.1298720000922913E-2</v>
      </c>
      <c r="P84" s="119">
        <f t="shared" si="4"/>
        <v>-1.4904185651403699E-2</v>
      </c>
      <c r="Q84" s="126">
        <f t="shared" si="6"/>
        <v>12859.7863</v>
      </c>
      <c r="T84" s="82">
        <f t="shared" si="9"/>
        <v>1.2999382556796837E-5</v>
      </c>
      <c r="AB84" s="82" t="s">
        <v>66</v>
      </c>
      <c r="AG84" s="82" t="s">
        <v>68</v>
      </c>
    </row>
    <row r="85" spans="1:33" s="82" customFormat="1" ht="12.95" customHeight="1" x14ac:dyDescent="0.2">
      <c r="A85" s="122" t="s">
        <v>416</v>
      </c>
      <c r="B85" s="123" t="s">
        <v>140</v>
      </c>
      <c r="C85" s="130">
        <v>27897.352999999999</v>
      </c>
      <c r="D85" s="125"/>
      <c r="E85" s="82">
        <f t="shared" ref="E85:E148" si="11">(C85-C$7)/C$8</f>
        <v>-3034.0029064252099</v>
      </c>
      <c r="F85" s="92">
        <f t="shared" ref="F85:F148" si="12">ROUND(2*E85,0)/2</f>
        <v>-3034</v>
      </c>
      <c r="G85" s="82">
        <f t="shared" ref="G85:G116" si="13">C85-(C$7+C$8*F85)</f>
        <v>-5.5399200027750339E-3</v>
      </c>
      <c r="H85" s="82">
        <f t="shared" si="10"/>
        <v>-5.5399200027750339E-3</v>
      </c>
      <c r="P85" s="119">
        <f t="shared" ref="P85:P148" si="14">+D$11+D$12*F85+D$13*F85^2</f>
        <v>-1.4835811113968537E-2</v>
      </c>
      <c r="Q85" s="126">
        <f t="shared" ref="Q85:Q148" si="15">+C85-15018.5</f>
        <v>12878.852999999999</v>
      </c>
      <c r="T85" s="82">
        <f t="shared" ref="T85:T116" si="16">(P85-G85)^2</f>
        <v>8.6413591551166383E-5</v>
      </c>
      <c r="U85" s="127"/>
    </row>
    <row r="86" spans="1:33" s="82" customFormat="1" ht="12.95" customHeight="1" x14ac:dyDescent="0.2">
      <c r="A86" s="122" t="s">
        <v>416</v>
      </c>
      <c r="B86" s="123" t="s">
        <v>140</v>
      </c>
      <c r="C86" s="130">
        <v>27916.421999999999</v>
      </c>
      <c r="D86" s="125"/>
      <c r="E86" s="82">
        <f t="shared" si="11"/>
        <v>-3023.9986785122674</v>
      </c>
      <c r="F86" s="92">
        <f t="shared" si="12"/>
        <v>-3024</v>
      </c>
      <c r="G86" s="82">
        <f t="shared" si="13"/>
        <v>2.5188799991155975E-3</v>
      </c>
      <c r="H86" s="82">
        <f t="shared" si="10"/>
        <v>2.5188799991155975E-3</v>
      </c>
      <c r="P86" s="119">
        <f t="shared" si="14"/>
        <v>-1.476756453763621E-2</v>
      </c>
      <c r="Q86" s="126">
        <f t="shared" si="15"/>
        <v>12897.921999999999</v>
      </c>
      <c r="T86" s="82">
        <f t="shared" si="16"/>
        <v>2.9882116472219644E-4</v>
      </c>
      <c r="U86" s="127"/>
    </row>
    <row r="87" spans="1:33" s="82" customFormat="1" ht="12.95" customHeight="1" x14ac:dyDescent="0.2">
      <c r="A87" s="128" t="s">
        <v>67</v>
      </c>
      <c r="C87" s="125">
        <v>28181.356400000001</v>
      </c>
      <c r="D87" s="125"/>
      <c r="E87" s="82">
        <f t="shared" si="11"/>
        <v>-2885.0053322655449</v>
      </c>
      <c r="F87" s="92">
        <f t="shared" si="12"/>
        <v>-2885</v>
      </c>
      <c r="G87" s="82">
        <f t="shared" si="13"/>
        <v>-1.0163800001464551E-2</v>
      </c>
      <c r="H87" s="82">
        <f t="shared" si="10"/>
        <v>-1.0163800001464551E-2</v>
      </c>
      <c r="P87" s="119">
        <f t="shared" si="14"/>
        <v>-1.3832188138620836E-2</v>
      </c>
      <c r="Q87" s="126">
        <f t="shared" si="15"/>
        <v>13162.856400000001</v>
      </c>
      <c r="T87" s="82">
        <f t="shared" si="16"/>
        <v>1.3457071524828955E-5</v>
      </c>
      <c r="AB87" s="82" t="s">
        <v>66</v>
      </c>
      <c r="AG87" s="82" t="s">
        <v>68</v>
      </c>
    </row>
    <row r="88" spans="1:33" s="82" customFormat="1" ht="12.95" customHeight="1" x14ac:dyDescent="0.2">
      <c r="A88" s="128" t="s">
        <v>67</v>
      </c>
      <c r="C88" s="125">
        <v>28183.264299999999</v>
      </c>
      <c r="D88" s="125"/>
      <c r="E88" s="82">
        <f t="shared" si="11"/>
        <v>-2884.0043848411865</v>
      </c>
      <c r="F88" s="92">
        <f t="shared" si="12"/>
        <v>-2884</v>
      </c>
      <c r="G88" s="82">
        <f t="shared" si="13"/>
        <v>-8.3579200036183465E-3</v>
      </c>
      <c r="H88" s="82">
        <f t="shared" si="10"/>
        <v>-8.3579200036183465E-3</v>
      </c>
      <c r="P88" s="119">
        <f t="shared" si="14"/>
        <v>-1.3825548384781198E-2</v>
      </c>
      <c r="Q88" s="126">
        <f t="shared" si="15"/>
        <v>13164.764299999999</v>
      </c>
      <c r="T88" s="82">
        <f t="shared" si="16"/>
        <v>2.9894960114497507E-5</v>
      </c>
      <c r="AB88" s="82" t="s">
        <v>66</v>
      </c>
      <c r="AG88" s="82" t="s">
        <v>68</v>
      </c>
    </row>
    <row r="89" spans="1:33" s="82" customFormat="1" ht="12.95" customHeight="1" x14ac:dyDescent="0.2">
      <c r="A89" s="122" t="s">
        <v>387</v>
      </c>
      <c r="B89" s="123" t="s">
        <v>140</v>
      </c>
      <c r="C89" s="124">
        <v>28219.46</v>
      </c>
      <c r="D89" s="125"/>
      <c r="E89" s="82">
        <f t="shared" si="11"/>
        <v>-2865.0149238170898</v>
      </c>
      <c r="F89" s="92">
        <f t="shared" si="12"/>
        <v>-2865</v>
      </c>
      <c r="G89" s="82">
        <f t="shared" si="13"/>
        <v>-2.8446200001781108E-2</v>
      </c>
      <c r="H89" s="82">
        <f t="shared" si="10"/>
        <v>-2.8446200001781108E-2</v>
      </c>
      <c r="P89" s="119">
        <f t="shared" si="14"/>
        <v>-1.369963618792347E-2</v>
      </c>
      <c r="Q89" s="126">
        <f t="shared" si="15"/>
        <v>13200.96</v>
      </c>
      <c r="T89" s="82">
        <f t="shared" si="16"/>
        <v>2.1746114431617553E-4</v>
      </c>
      <c r="U89" s="127"/>
    </row>
    <row r="90" spans="1:33" s="82" customFormat="1" ht="12.95" customHeight="1" x14ac:dyDescent="0.2">
      <c r="A90" s="122" t="s">
        <v>468</v>
      </c>
      <c r="B90" s="123" t="s">
        <v>140</v>
      </c>
      <c r="C90" s="124">
        <v>28497.768</v>
      </c>
      <c r="D90" s="125"/>
      <c r="E90" s="82">
        <f t="shared" si="11"/>
        <v>-2719.0053448147678</v>
      </c>
      <c r="F90" s="92">
        <f t="shared" si="12"/>
        <v>-2719</v>
      </c>
      <c r="G90" s="82">
        <f t="shared" si="13"/>
        <v>-1.0187720003159484E-2</v>
      </c>
      <c r="H90" s="82">
        <f t="shared" si="10"/>
        <v>-1.0187720003159484E-2</v>
      </c>
      <c r="P90" s="119">
        <f t="shared" si="14"/>
        <v>-1.2747513274274147E-2</v>
      </c>
      <c r="Q90" s="126">
        <f t="shared" si="15"/>
        <v>13479.268</v>
      </c>
      <c r="T90" s="82">
        <f t="shared" si="16"/>
        <v>6.5525415908439072E-6</v>
      </c>
      <c r="U90" s="127"/>
    </row>
    <row r="91" spans="1:33" s="82" customFormat="1" ht="12.95" customHeight="1" x14ac:dyDescent="0.2">
      <c r="A91" s="122" t="s">
        <v>468</v>
      </c>
      <c r="B91" s="123" t="s">
        <v>140</v>
      </c>
      <c r="C91" s="124">
        <v>28524.449000000001</v>
      </c>
      <c r="D91" s="125"/>
      <c r="E91" s="82">
        <f t="shared" si="11"/>
        <v>-2705.0076100124588</v>
      </c>
      <c r="F91" s="92">
        <f t="shared" si="12"/>
        <v>-2705</v>
      </c>
      <c r="G91" s="82">
        <f t="shared" si="13"/>
        <v>-1.4505400002235547E-2</v>
      </c>
      <c r="H91" s="82">
        <f t="shared" si="10"/>
        <v>-1.4505400002235547E-2</v>
      </c>
      <c r="P91" s="119">
        <f t="shared" si="14"/>
        <v>-1.2657646981152666E-2</v>
      </c>
      <c r="Q91" s="126">
        <f t="shared" si="15"/>
        <v>13505.949000000001</v>
      </c>
      <c r="T91" s="82">
        <f t="shared" si="16"/>
        <v>3.4141912269209129E-6</v>
      </c>
      <c r="U91" s="127"/>
    </row>
    <row r="92" spans="1:33" s="82" customFormat="1" ht="12.95" customHeight="1" x14ac:dyDescent="0.2">
      <c r="A92" s="122" t="s">
        <v>387</v>
      </c>
      <c r="B92" s="123" t="s">
        <v>140</v>
      </c>
      <c r="C92" s="124">
        <v>28545.420999999998</v>
      </c>
      <c r="D92" s="125"/>
      <c r="E92" s="82">
        <f t="shared" si="11"/>
        <v>-2694.0050053771756</v>
      </c>
      <c r="F92" s="92">
        <f t="shared" si="12"/>
        <v>-2694</v>
      </c>
      <c r="G92" s="82">
        <f t="shared" si="13"/>
        <v>-9.5407200024055783E-3</v>
      </c>
      <c r="H92" s="82">
        <f t="shared" si="10"/>
        <v>-9.5407200024055783E-3</v>
      </c>
      <c r="P92" s="119">
        <f t="shared" si="14"/>
        <v>-1.2587213697359328E-2</v>
      </c>
      <c r="Q92" s="126">
        <f t="shared" si="15"/>
        <v>13526.920999999998</v>
      </c>
      <c r="T92" s="82">
        <f t="shared" si="16"/>
        <v>9.2811238333929516E-6</v>
      </c>
      <c r="U92" s="127"/>
    </row>
    <row r="93" spans="1:33" s="82" customFormat="1" ht="12.95" customHeight="1" x14ac:dyDescent="0.2">
      <c r="A93" s="122" t="s">
        <v>468</v>
      </c>
      <c r="B93" s="123" t="s">
        <v>140</v>
      </c>
      <c r="C93" s="124">
        <v>28547.333999999999</v>
      </c>
      <c r="D93" s="125"/>
      <c r="E93" s="82">
        <f t="shared" si="11"/>
        <v>-2693.0013823241861</v>
      </c>
      <c r="F93" s="92">
        <f t="shared" si="12"/>
        <v>-2693</v>
      </c>
      <c r="G93" s="82">
        <f t="shared" si="13"/>
        <v>-2.6348400024289731E-3</v>
      </c>
      <c r="H93" s="82">
        <f t="shared" si="10"/>
        <v>-2.6348400024289731E-3</v>
      </c>
      <c r="P93" s="119">
        <f t="shared" si="14"/>
        <v>-1.2580818349226103E-2</v>
      </c>
      <c r="Q93" s="126">
        <f t="shared" si="15"/>
        <v>13528.833999999999</v>
      </c>
      <c r="T93" s="82">
        <f t="shared" si="16"/>
        <v>9.8922485274957384E-5</v>
      </c>
      <c r="U93" s="127"/>
    </row>
    <row r="94" spans="1:33" s="82" customFormat="1" ht="12.95" customHeight="1" x14ac:dyDescent="0.2">
      <c r="A94" s="128" t="s">
        <v>67</v>
      </c>
      <c r="C94" s="125">
        <v>28549.237799999999</v>
      </c>
      <c r="D94" s="125"/>
      <c r="E94" s="82">
        <f t="shared" si="11"/>
        <v>-2692.0025858953927</v>
      </c>
      <c r="F94" s="92">
        <f t="shared" si="12"/>
        <v>-2692</v>
      </c>
      <c r="G94" s="82">
        <f t="shared" si="13"/>
        <v>-4.9289600028714631E-3</v>
      </c>
      <c r="H94" s="82">
        <f t="shared" si="10"/>
        <v>-4.9289600028714631E-3</v>
      </c>
      <c r="P94" s="119">
        <f t="shared" si="14"/>
        <v>-1.2574424280703909E-2</v>
      </c>
      <c r="Q94" s="126">
        <f t="shared" si="15"/>
        <v>13530.737799999999</v>
      </c>
      <c r="T94" s="82">
        <f t="shared" si="16"/>
        <v>5.8453124023612002E-5</v>
      </c>
      <c r="AB94" s="82" t="s">
        <v>66</v>
      </c>
      <c r="AG94" s="82" t="s">
        <v>68</v>
      </c>
    </row>
    <row r="95" spans="1:33" s="82" customFormat="1" ht="12.95" customHeight="1" x14ac:dyDescent="0.2">
      <c r="A95" s="122" t="s">
        <v>468</v>
      </c>
      <c r="B95" s="123" t="s">
        <v>140</v>
      </c>
      <c r="C95" s="124">
        <v>28566.395</v>
      </c>
      <c r="D95" s="125"/>
      <c r="E95" s="82">
        <f t="shared" si="11"/>
        <v>-2683.0013514757611</v>
      </c>
      <c r="F95" s="92">
        <f t="shared" si="12"/>
        <v>-2683</v>
      </c>
      <c r="G95" s="82">
        <f t="shared" si="13"/>
        <v>-2.5760400021681562E-3</v>
      </c>
      <c r="H95" s="82">
        <f t="shared" si="10"/>
        <v>-2.5760400021681562E-3</v>
      </c>
      <c r="P95" s="119">
        <f t="shared" si="14"/>
        <v>-1.2516935246500421E-2</v>
      </c>
      <c r="Q95" s="126">
        <f t="shared" si="15"/>
        <v>13547.895</v>
      </c>
      <c r="T95" s="82">
        <f t="shared" si="16"/>
        <v>9.8821398258787827E-5</v>
      </c>
    </row>
    <row r="96" spans="1:33" s="82" customFormat="1" ht="12.95" customHeight="1" x14ac:dyDescent="0.2">
      <c r="A96" s="122" t="s">
        <v>468</v>
      </c>
      <c r="B96" s="123" t="s">
        <v>140</v>
      </c>
      <c r="C96" s="124">
        <v>28568.292000000001</v>
      </c>
      <c r="D96" s="125"/>
      <c r="E96" s="82">
        <f t="shared" si="11"/>
        <v>-2682.0061225518079</v>
      </c>
      <c r="F96" s="92">
        <f t="shared" si="12"/>
        <v>-2682</v>
      </c>
      <c r="G96" s="82">
        <f t="shared" si="13"/>
        <v>-1.1670159998175222E-2</v>
      </c>
      <c r="H96" s="82">
        <f t="shared" si="10"/>
        <v>-1.1670159998175222E-2</v>
      </c>
      <c r="P96" s="119">
        <f t="shared" si="14"/>
        <v>-1.2510553974088508E-2</v>
      </c>
      <c r="Q96" s="126">
        <f t="shared" si="15"/>
        <v>13549.792000000001</v>
      </c>
      <c r="T96" s="82">
        <f t="shared" si="16"/>
        <v>7.0626203475134072E-7</v>
      </c>
    </row>
    <row r="97" spans="1:33" s="82" customFormat="1" ht="12.95" customHeight="1" x14ac:dyDescent="0.2">
      <c r="A97" s="128" t="s">
        <v>67</v>
      </c>
      <c r="C97" s="125">
        <v>28604.511299999998</v>
      </c>
      <c r="D97" s="125"/>
      <c r="E97" s="82">
        <f t="shared" si="11"/>
        <v>-2663.0042801873833</v>
      </c>
      <c r="F97" s="92">
        <f t="shared" si="12"/>
        <v>-2663</v>
      </c>
      <c r="G97" s="82">
        <f t="shared" si="13"/>
        <v>-8.1584400031715631E-3</v>
      </c>
      <c r="H97" s="82">
        <f t="shared" si="10"/>
        <v>-8.1584400031715631E-3</v>
      </c>
      <c r="P97" s="119">
        <f t="shared" si="14"/>
        <v>-1.2389552924357554E-2</v>
      </c>
      <c r="Q97" s="126">
        <f t="shared" si="15"/>
        <v>13586.011299999998</v>
      </c>
      <c r="T97" s="82">
        <f t="shared" si="16"/>
        <v>1.7902316551827047E-5</v>
      </c>
      <c r="AB97" s="82" t="s">
        <v>66</v>
      </c>
      <c r="AG97" s="82" t="s">
        <v>68</v>
      </c>
    </row>
    <row r="98" spans="1:33" s="82" customFormat="1" ht="12.95" customHeight="1" x14ac:dyDescent="0.2">
      <c r="A98" s="122" t="s">
        <v>468</v>
      </c>
      <c r="B98" s="123" t="s">
        <v>140</v>
      </c>
      <c r="C98" s="124">
        <v>28606.415000000001</v>
      </c>
      <c r="D98" s="125"/>
      <c r="E98" s="82">
        <f t="shared" si="11"/>
        <v>-2662.005536221895</v>
      </c>
      <c r="F98" s="92">
        <f t="shared" si="12"/>
        <v>-2662</v>
      </c>
      <c r="G98" s="82">
        <f t="shared" si="13"/>
        <v>-1.0552560001087841E-2</v>
      </c>
      <c r="H98" s="82">
        <f t="shared" si="10"/>
        <v>-1.0552560001087841E-2</v>
      </c>
      <c r="P98" s="119">
        <f t="shared" si="14"/>
        <v>-1.2383197244166207E-2</v>
      </c>
      <c r="Q98" s="126">
        <f t="shared" si="15"/>
        <v>13587.915000000001</v>
      </c>
      <c r="T98" s="82">
        <f t="shared" si="16"/>
        <v>3.3512327157455605E-6</v>
      </c>
    </row>
    <row r="99" spans="1:33" s="82" customFormat="1" ht="12.95" customHeight="1" x14ac:dyDescent="0.2">
      <c r="A99" s="128" t="s">
        <v>67</v>
      </c>
      <c r="C99" s="125">
        <v>28606.417700000002</v>
      </c>
      <c r="D99" s="125"/>
      <c r="E99" s="82">
        <f t="shared" si="11"/>
        <v>-2662.0041197126193</v>
      </c>
      <c r="F99" s="92">
        <f t="shared" si="12"/>
        <v>-2662</v>
      </c>
      <c r="G99" s="82">
        <f t="shared" si="13"/>
        <v>-7.8525600001739804E-3</v>
      </c>
      <c r="H99" s="82">
        <f t="shared" si="10"/>
        <v>-7.8525600001739804E-3</v>
      </c>
      <c r="P99" s="119">
        <f t="shared" si="14"/>
        <v>-1.2383197244166207E-2</v>
      </c>
      <c r="Q99" s="126">
        <f t="shared" si="15"/>
        <v>13587.917700000002</v>
      </c>
      <c r="T99" s="82">
        <f t="shared" si="16"/>
        <v>2.0526673836649476E-5</v>
      </c>
      <c r="AB99" s="82" t="s">
        <v>66</v>
      </c>
      <c r="AG99" s="82" t="s">
        <v>68</v>
      </c>
    </row>
    <row r="100" spans="1:33" s="82" customFormat="1" ht="12.95" customHeight="1" x14ac:dyDescent="0.2">
      <c r="A100" s="128" t="s">
        <v>67</v>
      </c>
      <c r="C100" s="125">
        <v>28608.322899999999</v>
      </c>
      <c r="D100" s="125"/>
      <c r="E100" s="82">
        <f t="shared" si="11"/>
        <v>-2661.0045887975366</v>
      </c>
      <c r="F100" s="92">
        <f t="shared" si="12"/>
        <v>-2661</v>
      </c>
      <c r="G100" s="82">
        <f t="shared" si="13"/>
        <v>-8.7466800032416359E-3</v>
      </c>
      <c r="H100" s="82">
        <f t="shared" ref="H100:H131" si="17">G100</f>
        <v>-8.7466800032416359E-3</v>
      </c>
      <c r="P100" s="119">
        <f t="shared" si="14"/>
        <v>-1.2376842843585891E-2</v>
      </c>
      <c r="Q100" s="126">
        <f t="shared" si="15"/>
        <v>13589.822899999999</v>
      </c>
      <c r="T100" s="82">
        <f t="shared" si="16"/>
        <v>1.3178082247416272E-5</v>
      </c>
      <c r="AB100" s="82" t="s">
        <v>66</v>
      </c>
      <c r="AG100" s="82" t="s">
        <v>68</v>
      </c>
    </row>
    <row r="101" spans="1:33" s="82" customFormat="1" ht="12.95" customHeight="1" x14ac:dyDescent="0.2">
      <c r="A101" s="128" t="s">
        <v>67</v>
      </c>
      <c r="C101" s="125">
        <v>28930.451499999999</v>
      </c>
      <c r="D101" s="125"/>
      <c r="E101" s="82">
        <f t="shared" si="11"/>
        <v>-2492.0052741152167</v>
      </c>
      <c r="F101" s="92">
        <f t="shared" si="12"/>
        <v>-2492</v>
      </c>
      <c r="G101" s="82">
        <f t="shared" si="13"/>
        <v>-1.0052960002212785E-2</v>
      </c>
      <c r="H101" s="82">
        <f t="shared" si="17"/>
        <v>-1.0052960002212785E-2</v>
      </c>
      <c r="P101" s="119">
        <f t="shared" si="14"/>
        <v>-1.1321330757934378E-2</v>
      </c>
      <c r="Q101" s="126">
        <f t="shared" si="15"/>
        <v>13911.951499999999</v>
      </c>
      <c r="T101" s="82">
        <f t="shared" si="16"/>
        <v>1.6087643739697638E-6</v>
      </c>
      <c r="AB101" s="82" t="s">
        <v>66</v>
      </c>
      <c r="AG101" s="82" t="s">
        <v>68</v>
      </c>
    </row>
    <row r="102" spans="1:33" s="82" customFormat="1" ht="12.95" customHeight="1" x14ac:dyDescent="0.2">
      <c r="A102" s="128" t="s">
        <v>67</v>
      </c>
      <c r="C102" s="125">
        <v>28930.453699999998</v>
      </c>
      <c r="D102" s="125"/>
      <c r="E102" s="82">
        <f t="shared" si="11"/>
        <v>-2492.0041199224743</v>
      </c>
      <c r="F102" s="92">
        <f t="shared" si="12"/>
        <v>-2492</v>
      </c>
      <c r="G102" s="82">
        <f t="shared" si="13"/>
        <v>-7.8529600032197777E-3</v>
      </c>
      <c r="H102" s="82">
        <f t="shared" si="17"/>
        <v>-7.8529600032197777E-3</v>
      </c>
      <c r="P102" s="119">
        <f t="shared" si="14"/>
        <v>-1.1321330757934378E-2</v>
      </c>
      <c r="Q102" s="126">
        <f t="shared" si="15"/>
        <v>13911.953699999998</v>
      </c>
      <c r="T102" s="82">
        <f t="shared" si="16"/>
        <v>1.2029595692159524E-5</v>
      </c>
      <c r="AB102" s="82" t="s">
        <v>66</v>
      </c>
      <c r="AG102" s="82" t="s">
        <v>68</v>
      </c>
    </row>
    <row r="103" spans="1:33" s="82" customFormat="1" ht="12.95" customHeight="1" x14ac:dyDescent="0.2">
      <c r="A103" s="122" t="s">
        <v>468</v>
      </c>
      <c r="B103" s="123" t="s">
        <v>140</v>
      </c>
      <c r="C103" s="124">
        <v>28934.268</v>
      </c>
      <c r="D103" s="125"/>
      <c r="E103" s="82">
        <f t="shared" si="11"/>
        <v>-2490.0030120233528</v>
      </c>
      <c r="F103" s="92">
        <f t="shared" si="12"/>
        <v>-2490</v>
      </c>
      <c r="G103" s="82">
        <f t="shared" si="13"/>
        <v>-5.7412000023759902E-3</v>
      </c>
      <c r="H103" s="82">
        <f t="shared" si="17"/>
        <v>-5.7412000023759902E-3</v>
      </c>
      <c r="P103" s="119">
        <f t="shared" si="14"/>
        <v>-1.1309058304134407E-2</v>
      </c>
      <c r="Q103" s="126">
        <f t="shared" si="15"/>
        <v>13915.768</v>
      </c>
      <c r="T103" s="82">
        <f t="shared" si="16"/>
        <v>3.1001046068460126E-5</v>
      </c>
    </row>
    <row r="104" spans="1:33" s="82" customFormat="1" ht="12.95" customHeight="1" x14ac:dyDescent="0.2">
      <c r="A104" s="122" t="s">
        <v>468</v>
      </c>
      <c r="B104" s="123" t="s">
        <v>140</v>
      </c>
      <c r="C104" s="124">
        <v>28936.171999999999</v>
      </c>
      <c r="D104" s="125"/>
      <c r="E104" s="82">
        <f t="shared" si="11"/>
        <v>-2489.0041106679469</v>
      </c>
      <c r="F104" s="92">
        <f t="shared" si="12"/>
        <v>-2489</v>
      </c>
      <c r="G104" s="82">
        <f t="shared" si="13"/>
        <v>-7.8353200042329263E-3</v>
      </c>
      <c r="H104" s="82">
        <f t="shared" si="17"/>
        <v>-7.8353200042329263E-3</v>
      </c>
      <c r="P104" s="119">
        <f t="shared" si="14"/>
        <v>-1.1302923996650966E-2</v>
      </c>
      <c r="Q104" s="126">
        <f t="shared" si="15"/>
        <v>13917.671999999999</v>
      </c>
      <c r="T104" s="82">
        <f t="shared" si="16"/>
        <v>1.2024277448233528E-5</v>
      </c>
    </row>
    <row r="105" spans="1:33" s="82" customFormat="1" ht="12.95" customHeight="1" x14ac:dyDescent="0.2">
      <c r="A105" s="122" t="s">
        <v>468</v>
      </c>
      <c r="B105" s="123" t="s">
        <v>140</v>
      </c>
      <c r="C105" s="124">
        <v>28951.419000000002</v>
      </c>
      <c r="D105" s="125"/>
      <c r="E105" s="82">
        <f t="shared" si="11"/>
        <v>-2481.0050303287226</v>
      </c>
      <c r="F105" s="92">
        <f t="shared" si="12"/>
        <v>-2481</v>
      </c>
      <c r="G105" s="82">
        <f t="shared" si="13"/>
        <v>-9.588280001480598E-3</v>
      </c>
      <c r="H105" s="82">
        <f t="shared" si="17"/>
        <v>-9.588280001480598E-3</v>
      </c>
      <c r="P105" s="119">
        <f t="shared" si="14"/>
        <v>-1.1253895602780443E-2</v>
      </c>
      <c r="Q105" s="126">
        <f t="shared" si="15"/>
        <v>13932.919000000002</v>
      </c>
      <c r="T105" s="82">
        <f t="shared" si="16"/>
        <v>2.7742753312934459E-6</v>
      </c>
    </row>
    <row r="106" spans="1:33" s="82" customFormat="1" ht="12.95" customHeight="1" x14ac:dyDescent="0.2">
      <c r="A106" s="122" t="s">
        <v>468</v>
      </c>
      <c r="B106" s="123" t="s">
        <v>140</v>
      </c>
      <c r="C106" s="124">
        <v>28953.326000000001</v>
      </c>
      <c r="D106" s="125"/>
      <c r="E106" s="82">
        <f t="shared" si="11"/>
        <v>-2480.0045550741224</v>
      </c>
      <c r="F106" s="92">
        <f t="shared" si="12"/>
        <v>-2480</v>
      </c>
      <c r="G106" s="82">
        <f t="shared" si="13"/>
        <v>-8.6824000027263537E-3</v>
      </c>
      <c r="H106" s="82">
        <f t="shared" si="17"/>
        <v>-8.6824000027263537E-3</v>
      </c>
      <c r="P106" s="119">
        <f t="shared" si="14"/>
        <v>-1.1247772811796255E-2</v>
      </c>
      <c r="Q106" s="126">
        <f t="shared" si="15"/>
        <v>13934.826000000001</v>
      </c>
      <c r="T106" s="82">
        <f t="shared" si="16"/>
        <v>6.5811376495151952E-6</v>
      </c>
    </row>
    <row r="107" spans="1:33" s="82" customFormat="1" ht="12.95" customHeight="1" x14ac:dyDescent="0.2">
      <c r="A107" s="122" t="s">
        <v>468</v>
      </c>
      <c r="B107" s="123" t="s">
        <v>140</v>
      </c>
      <c r="C107" s="124">
        <v>28955.235000000001</v>
      </c>
      <c r="D107" s="125"/>
      <c r="E107" s="82">
        <f t="shared" si="11"/>
        <v>-2479.0030305533924</v>
      </c>
      <c r="F107" s="92">
        <f t="shared" si="12"/>
        <v>-2479</v>
      </c>
      <c r="G107" s="82">
        <f t="shared" si="13"/>
        <v>-5.776519999926677E-3</v>
      </c>
      <c r="H107" s="82">
        <f t="shared" si="17"/>
        <v>-5.776519999926677E-3</v>
      </c>
      <c r="P107" s="119">
        <f t="shared" si="14"/>
        <v>-1.1241651300423098E-2</v>
      </c>
      <c r="Q107" s="126">
        <f t="shared" si="15"/>
        <v>13936.735000000001</v>
      </c>
      <c r="T107" s="82">
        <f t="shared" si="16"/>
        <v>2.9867660131665701E-5</v>
      </c>
    </row>
    <row r="108" spans="1:33" s="82" customFormat="1" ht="12.95" customHeight="1" x14ac:dyDescent="0.2">
      <c r="A108" s="128" t="s">
        <v>67</v>
      </c>
      <c r="C108" s="125">
        <v>28955.2379</v>
      </c>
      <c r="D108" s="125"/>
      <c r="E108" s="82">
        <f t="shared" si="11"/>
        <v>-2479.0015091175046</v>
      </c>
      <c r="F108" s="92">
        <f t="shared" si="12"/>
        <v>-2479</v>
      </c>
      <c r="G108" s="82">
        <f t="shared" si="13"/>
        <v>-2.8765200004272629E-3</v>
      </c>
      <c r="H108" s="82">
        <f t="shared" si="17"/>
        <v>-2.8765200004272629E-3</v>
      </c>
      <c r="P108" s="119">
        <f t="shared" si="14"/>
        <v>-1.1241651300423098E-2</v>
      </c>
      <c r="Q108" s="126">
        <f t="shared" si="15"/>
        <v>13936.7379</v>
      </c>
      <c r="T108" s="82">
        <f t="shared" si="16"/>
        <v>6.9975421666170005E-5</v>
      </c>
      <c r="AB108" s="82" t="s">
        <v>66</v>
      </c>
      <c r="AG108" s="82" t="s">
        <v>68</v>
      </c>
    </row>
    <row r="109" spans="1:33" s="82" customFormat="1" ht="12.95" customHeight="1" x14ac:dyDescent="0.2">
      <c r="A109" s="122" t="s">
        <v>468</v>
      </c>
      <c r="B109" s="123" t="s">
        <v>140</v>
      </c>
      <c r="C109" s="124">
        <v>28970.484</v>
      </c>
      <c r="D109" s="125"/>
      <c r="E109" s="82">
        <f t="shared" si="11"/>
        <v>-2471.00290094804</v>
      </c>
      <c r="F109" s="92">
        <f t="shared" si="12"/>
        <v>-2471</v>
      </c>
      <c r="G109" s="82">
        <f t="shared" si="13"/>
        <v>-5.5294800004048739E-3</v>
      </c>
      <c r="H109" s="82">
        <f t="shared" si="17"/>
        <v>-5.5294800004048739E-3</v>
      </c>
      <c r="P109" s="119">
        <f t="shared" si="14"/>
        <v>-1.1192725275434842E-2</v>
      </c>
      <c r="Q109" s="126">
        <f t="shared" si="15"/>
        <v>13951.984</v>
      </c>
      <c r="T109" s="82">
        <f t="shared" si="16"/>
        <v>3.2072347045149265E-5</v>
      </c>
    </row>
    <row r="110" spans="1:33" s="82" customFormat="1" ht="12.95" customHeight="1" x14ac:dyDescent="0.2">
      <c r="A110" s="122" t="s">
        <v>468</v>
      </c>
      <c r="B110" s="123" t="s">
        <v>140</v>
      </c>
      <c r="C110" s="124">
        <v>28974.294999999998</v>
      </c>
      <c r="D110" s="125"/>
      <c r="E110" s="82">
        <f t="shared" si="11"/>
        <v>-2469.0035243380339</v>
      </c>
      <c r="F110" s="92">
        <f t="shared" si="12"/>
        <v>-2469</v>
      </c>
      <c r="G110" s="82">
        <f t="shared" si="13"/>
        <v>-6.7177200035075657E-3</v>
      </c>
      <c r="H110" s="82">
        <f t="shared" si="17"/>
        <v>-6.7177200035075657E-3</v>
      </c>
      <c r="P110" s="119">
        <f t="shared" si="14"/>
        <v>-1.1180506565298063E-2</v>
      </c>
      <c r="Q110" s="126">
        <f t="shared" si="15"/>
        <v>13955.794999999998</v>
      </c>
      <c r="T110" s="82">
        <f t="shared" si="16"/>
        <v>1.9916463896097853E-5</v>
      </c>
    </row>
    <row r="111" spans="1:33" s="82" customFormat="1" ht="12.95" customHeight="1" x14ac:dyDescent="0.2">
      <c r="A111" s="122" t="s">
        <v>468</v>
      </c>
      <c r="B111" s="123" t="s">
        <v>140</v>
      </c>
      <c r="C111" s="124">
        <v>28976.206999999999</v>
      </c>
      <c r="D111" s="125"/>
      <c r="E111" s="82">
        <f t="shared" si="11"/>
        <v>-2468.0004259181092</v>
      </c>
      <c r="F111" s="92">
        <f t="shared" si="12"/>
        <v>-2468</v>
      </c>
      <c r="G111" s="82">
        <f t="shared" si="13"/>
        <v>-8.1184000373468734E-4</v>
      </c>
      <c r="H111" s="82">
        <f t="shared" si="17"/>
        <v>-8.1184000373468734E-4</v>
      </c>
      <c r="P111" s="119">
        <f t="shared" si="14"/>
        <v>-1.1174399129646215E-2</v>
      </c>
      <c r="Q111" s="126">
        <f t="shared" si="15"/>
        <v>13957.706999999999</v>
      </c>
      <c r="T111" s="82">
        <f t="shared" si="16"/>
        <v>1.0738263163801229E-4</v>
      </c>
    </row>
    <row r="112" spans="1:33" s="82" customFormat="1" ht="12.95" customHeight="1" x14ac:dyDescent="0.2">
      <c r="A112" s="122" t="s">
        <v>468</v>
      </c>
      <c r="B112" s="123" t="s">
        <v>140</v>
      </c>
      <c r="C112" s="124">
        <v>28991.455999999998</v>
      </c>
      <c r="D112" s="125"/>
      <c r="E112" s="82">
        <f t="shared" si="11"/>
        <v>-2460.0002963127567</v>
      </c>
      <c r="F112" s="92">
        <f t="shared" si="12"/>
        <v>-2460</v>
      </c>
      <c r="G112" s="82">
        <f t="shared" si="13"/>
        <v>-5.6480000421288423E-4</v>
      </c>
      <c r="H112" s="82">
        <f t="shared" si="17"/>
        <v>-5.6480000421288423E-4</v>
      </c>
      <c r="P112" s="119">
        <f t="shared" si="14"/>
        <v>-1.1125585710428456E-2</v>
      </c>
      <c r="Q112" s="126">
        <f t="shared" si="15"/>
        <v>13972.955999999998</v>
      </c>
      <c r="T112" s="82">
        <f t="shared" si="16"/>
        <v>1.1153019473260713E-4</v>
      </c>
    </row>
    <row r="113" spans="1:33" s="82" customFormat="1" ht="12.95" customHeight="1" x14ac:dyDescent="0.2">
      <c r="A113" s="128" t="s">
        <v>67</v>
      </c>
      <c r="C113" s="125">
        <v>29319.315999999999</v>
      </c>
      <c r="D113" s="125"/>
      <c r="E113" s="82">
        <f t="shared" si="11"/>
        <v>-2287.99409968276</v>
      </c>
      <c r="F113" s="92">
        <f t="shared" si="12"/>
        <v>-2288</v>
      </c>
      <c r="G113" s="82">
        <f t="shared" si="13"/>
        <v>1.1246559995925054E-2</v>
      </c>
      <c r="H113" s="82">
        <f t="shared" si="17"/>
        <v>1.1246559995925054E-2</v>
      </c>
      <c r="P113" s="119">
        <f t="shared" si="14"/>
        <v>-1.0095905575965347E-2</v>
      </c>
      <c r="Q113" s="126">
        <f t="shared" si="15"/>
        <v>14300.815999999999</v>
      </c>
      <c r="T113" s="82">
        <f t="shared" si="16"/>
        <v>4.5550083668732707E-4</v>
      </c>
      <c r="AB113" s="82" t="s">
        <v>66</v>
      </c>
      <c r="AG113" s="82" t="s">
        <v>68</v>
      </c>
    </row>
    <row r="114" spans="1:33" s="82" customFormat="1" ht="12.95" customHeight="1" x14ac:dyDescent="0.2">
      <c r="A114" s="122" t="s">
        <v>387</v>
      </c>
      <c r="B114" s="123" t="s">
        <v>140</v>
      </c>
      <c r="C114" s="124">
        <v>29576.571</v>
      </c>
      <c r="D114" s="125"/>
      <c r="E114" s="82">
        <f t="shared" si="11"/>
        <v>-2153.0296205939726</v>
      </c>
      <c r="F114" s="92">
        <f t="shared" si="12"/>
        <v>-2153</v>
      </c>
      <c r="G114" s="82">
        <f t="shared" si="13"/>
        <v>-5.6459640003595268E-2</v>
      </c>
      <c r="H114" s="82">
        <f t="shared" si="17"/>
        <v>-5.6459640003595268E-2</v>
      </c>
      <c r="P114" s="119">
        <f t="shared" si="14"/>
        <v>-9.3142431401948035E-3</v>
      </c>
      <c r="Q114" s="126">
        <f t="shared" si="15"/>
        <v>14558.071</v>
      </c>
      <c r="T114" s="82">
        <f t="shared" si="16"/>
        <v>2.2226884454075307E-3</v>
      </c>
    </row>
    <row r="115" spans="1:33" s="82" customFormat="1" ht="12.95" customHeight="1" x14ac:dyDescent="0.2">
      <c r="A115" s="122" t="s">
        <v>387</v>
      </c>
      <c r="B115" s="123" t="s">
        <v>140</v>
      </c>
      <c r="C115" s="124">
        <v>30026.416000000001</v>
      </c>
      <c r="D115" s="125"/>
      <c r="E115" s="82">
        <f t="shared" si="11"/>
        <v>-1917.0260595526104</v>
      </c>
      <c r="F115" s="92">
        <f t="shared" si="12"/>
        <v>-1917</v>
      </c>
      <c r="G115" s="82">
        <f t="shared" si="13"/>
        <v>-4.9671960001433035E-2</v>
      </c>
      <c r="H115" s="82">
        <f t="shared" si="17"/>
        <v>-4.9671960001433035E-2</v>
      </c>
      <c r="P115" s="119">
        <f t="shared" si="14"/>
        <v>-8.0038002122242834E-3</v>
      </c>
      <c r="Q115" s="126">
        <f t="shared" si="15"/>
        <v>15007.916000000001</v>
      </c>
      <c r="T115" s="82">
        <f t="shared" si="16"/>
        <v>1.736235540219033E-3</v>
      </c>
    </row>
    <row r="116" spans="1:33" s="82" customFormat="1" ht="12.95" customHeight="1" x14ac:dyDescent="0.2">
      <c r="A116" s="122" t="s">
        <v>387</v>
      </c>
      <c r="B116" s="123" t="s">
        <v>140</v>
      </c>
      <c r="C116" s="124">
        <v>30266.602999999999</v>
      </c>
      <c r="D116" s="125"/>
      <c r="E116" s="82">
        <f t="shared" si="11"/>
        <v>-1791.0160176140737</v>
      </c>
      <c r="F116" s="92">
        <f t="shared" si="12"/>
        <v>-1791</v>
      </c>
      <c r="G116" s="82">
        <f t="shared" si="13"/>
        <v>-3.0531080003129318E-2</v>
      </c>
      <c r="H116" s="82">
        <f t="shared" si="17"/>
        <v>-3.0531080003129318E-2</v>
      </c>
      <c r="P116" s="119">
        <f t="shared" si="14"/>
        <v>-7.3333397631828844E-3</v>
      </c>
      <c r="Q116" s="126">
        <f t="shared" si="15"/>
        <v>15248.102999999999</v>
      </c>
      <c r="T116" s="82">
        <f t="shared" si="16"/>
        <v>5.3813515224002996E-4</v>
      </c>
    </row>
    <row r="117" spans="1:33" s="82" customFormat="1" ht="12.95" customHeight="1" x14ac:dyDescent="0.2">
      <c r="A117" s="128" t="s">
        <v>67</v>
      </c>
      <c r="C117" s="125">
        <v>30432.452799999999</v>
      </c>
      <c r="D117" s="125"/>
      <c r="E117" s="82">
        <f t="shared" si="11"/>
        <v>-1704.0057287412453</v>
      </c>
      <c r="F117" s="92">
        <f t="shared" si="12"/>
        <v>-1704</v>
      </c>
      <c r="G117" s="82">
        <f t="shared" ref="G117:G148" si="18">C117-(C$7+C$8*F117)</f>
        <v>-1.09195200020622E-2</v>
      </c>
      <c r="H117" s="82">
        <f t="shared" si="17"/>
        <v>-1.09195200020622E-2</v>
      </c>
      <c r="P117" s="119">
        <f t="shared" si="14"/>
        <v>-6.8822590224469193E-3</v>
      </c>
      <c r="Q117" s="126">
        <f t="shared" si="15"/>
        <v>15413.952799999999</v>
      </c>
      <c r="T117" s="82">
        <f t="shared" ref="T117:T148" si="19">(P117-G117)^2</f>
        <v>1.6299476217524132E-5</v>
      </c>
      <c r="AB117" s="82" t="s">
        <v>66</v>
      </c>
      <c r="AG117" s="82" t="s">
        <v>68</v>
      </c>
    </row>
    <row r="118" spans="1:33" s="82" customFormat="1" ht="12.95" customHeight="1" x14ac:dyDescent="0.2">
      <c r="A118" s="128" t="s">
        <v>67</v>
      </c>
      <c r="C118" s="125">
        <v>30432.4673</v>
      </c>
      <c r="D118" s="125"/>
      <c r="E118" s="82">
        <f t="shared" si="11"/>
        <v>-1703.9981215618047</v>
      </c>
      <c r="F118" s="92">
        <f t="shared" si="12"/>
        <v>-1704</v>
      </c>
      <c r="G118" s="82">
        <f t="shared" si="18"/>
        <v>3.5804799990728498E-3</v>
      </c>
      <c r="H118" s="82">
        <f t="shared" si="17"/>
        <v>3.5804799990728498E-3</v>
      </c>
      <c r="P118" s="119">
        <f t="shared" si="14"/>
        <v>-6.8822590224469193E-3</v>
      </c>
      <c r="Q118" s="126">
        <f t="shared" si="15"/>
        <v>15413.9673</v>
      </c>
      <c r="T118" s="82">
        <f t="shared" si="19"/>
        <v>1.0946890783243245E-4</v>
      </c>
      <c r="AB118" s="82" t="s">
        <v>66</v>
      </c>
      <c r="AG118" s="82" t="s">
        <v>68</v>
      </c>
    </row>
    <row r="119" spans="1:33" s="82" customFormat="1" ht="12.95" customHeight="1" x14ac:dyDescent="0.2">
      <c r="A119" s="122" t="s">
        <v>387</v>
      </c>
      <c r="B119" s="123" t="s">
        <v>140</v>
      </c>
      <c r="C119" s="124">
        <v>30613.605</v>
      </c>
      <c r="D119" s="125"/>
      <c r="E119" s="82">
        <f t="shared" si="11"/>
        <v>-1608.967294857403</v>
      </c>
      <c r="F119" s="92">
        <f t="shared" si="12"/>
        <v>-1609</v>
      </c>
      <c r="G119" s="82">
        <f t="shared" si="18"/>
        <v>6.2339079999219393E-2</v>
      </c>
      <c r="H119" s="82">
        <f t="shared" si="17"/>
        <v>6.2339079999219393E-2</v>
      </c>
      <c r="P119" s="119">
        <f t="shared" si="14"/>
        <v>-6.4007618302476576E-3</v>
      </c>
      <c r="Q119" s="126">
        <f t="shared" si="15"/>
        <v>15595.105</v>
      </c>
      <c r="T119" s="82">
        <f t="shared" si="19"/>
        <v>4.7251658547401475E-3</v>
      </c>
    </row>
    <row r="120" spans="1:33" s="82" customFormat="1" ht="12.95" customHeight="1" x14ac:dyDescent="0.2">
      <c r="A120" s="122" t="s">
        <v>387</v>
      </c>
      <c r="B120" s="123" t="s">
        <v>140</v>
      </c>
      <c r="C120" s="124">
        <v>30735.536</v>
      </c>
      <c r="D120" s="125"/>
      <c r="E120" s="82">
        <f t="shared" si="11"/>
        <v>-1544.9982606315377</v>
      </c>
      <c r="F120" s="92">
        <f t="shared" si="12"/>
        <v>-1545</v>
      </c>
      <c r="G120" s="82">
        <f t="shared" si="18"/>
        <v>3.3153999975183979E-3</v>
      </c>
      <c r="H120" s="82">
        <f t="shared" si="17"/>
        <v>3.3153999975183979E-3</v>
      </c>
      <c r="P120" s="119">
        <f t="shared" si="14"/>
        <v>-6.0828954353624618E-3</v>
      </c>
      <c r="Q120" s="126">
        <f t="shared" si="15"/>
        <v>15717.036</v>
      </c>
      <c r="T120" s="82">
        <f t="shared" si="19"/>
        <v>8.8327957043709239E-5</v>
      </c>
    </row>
    <row r="121" spans="1:33" s="82" customFormat="1" ht="12.95" customHeight="1" x14ac:dyDescent="0.2">
      <c r="A121" s="122" t="s">
        <v>387</v>
      </c>
      <c r="B121" s="123" t="s">
        <v>140</v>
      </c>
      <c r="C121" s="124">
        <v>30781.32</v>
      </c>
      <c r="D121" s="125"/>
      <c r="E121" s="82">
        <f t="shared" si="11"/>
        <v>-1520.9784603920828</v>
      </c>
      <c r="F121" s="92">
        <f t="shared" si="12"/>
        <v>-1521</v>
      </c>
      <c r="G121" s="82">
        <f t="shared" si="18"/>
        <v>4.105651999998372E-2</v>
      </c>
      <c r="H121" s="82">
        <f t="shared" si="17"/>
        <v>4.105651999998372E-2</v>
      </c>
      <c r="P121" s="119">
        <f t="shared" si="14"/>
        <v>-5.965046806526441E-3</v>
      </c>
      <c r="Q121" s="126">
        <f t="shared" si="15"/>
        <v>15762.82</v>
      </c>
      <c r="T121" s="82">
        <f t="shared" si="19"/>
        <v>2.2110277449390986E-3</v>
      </c>
    </row>
    <row r="122" spans="1:33" s="82" customFormat="1" ht="12.95" customHeight="1" x14ac:dyDescent="0.2">
      <c r="A122" s="128" t="s">
        <v>67</v>
      </c>
      <c r="C122" s="125">
        <v>32203.24</v>
      </c>
      <c r="D122" s="125"/>
      <c r="E122" s="82">
        <f t="shared" si="11"/>
        <v>-774.99221287141893</v>
      </c>
      <c r="F122" s="92">
        <f t="shared" si="12"/>
        <v>-775</v>
      </c>
      <c r="G122" s="82">
        <f t="shared" si="18"/>
        <v>1.4843000000837492E-2</v>
      </c>
      <c r="H122" s="82">
        <f t="shared" si="17"/>
        <v>1.4843000000837492E-2</v>
      </c>
      <c r="P122" s="119">
        <f t="shared" si="14"/>
        <v>-2.6694356769900647E-3</v>
      </c>
      <c r="Q122" s="126">
        <f t="shared" si="15"/>
        <v>17184.740000000002</v>
      </c>
      <c r="T122" s="82">
        <f t="shared" si="19"/>
        <v>3.0668540337004755E-4</v>
      </c>
      <c r="AB122" s="82" t="s">
        <v>66</v>
      </c>
      <c r="AG122" s="82" t="s">
        <v>68</v>
      </c>
    </row>
    <row r="123" spans="1:33" s="82" customFormat="1" ht="12.95" customHeight="1" x14ac:dyDescent="0.2">
      <c r="A123" s="128" t="s">
        <v>67</v>
      </c>
      <c r="C123" s="125">
        <v>32218.477299999999</v>
      </c>
      <c r="D123" s="125"/>
      <c r="E123" s="82">
        <f t="shared" si="11"/>
        <v>-766.9982214729265</v>
      </c>
      <c r="F123" s="92">
        <f t="shared" si="12"/>
        <v>-767</v>
      </c>
      <c r="G123" s="82">
        <f t="shared" si="18"/>
        <v>3.3900399976118933E-3</v>
      </c>
      <c r="H123" s="82">
        <f t="shared" si="17"/>
        <v>3.3900399976118933E-3</v>
      </c>
      <c r="P123" s="119">
        <f t="shared" si="14"/>
        <v>-2.6379533095401597E-3</v>
      </c>
      <c r="Q123" s="126">
        <f t="shared" si="15"/>
        <v>17199.977299999999</v>
      </c>
      <c r="T123" s="82">
        <f t="shared" si="19"/>
        <v>3.6336703311069938E-5</v>
      </c>
      <c r="AB123" s="82" t="s">
        <v>66</v>
      </c>
      <c r="AG123" s="82" t="s">
        <v>68</v>
      </c>
    </row>
    <row r="124" spans="1:33" s="82" customFormat="1" ht="12.95" customHeight="1" x14ac:dyDescent="0.2">
      <c r="A124" s="128" t="s">
        <v>67</v>
      </c>
      <c r="C124" s="125">
        <v>32243.262200000001</v>
      </c>
      <c r="D124" s="125"/>
      <c r="E124" s="82">
        <f t="shared" si="11"/>
        <v>-753.99524342481072</v>
      </c>
      <c r="F124" s="92">
        <f t="shared" si="12"/>
        <v>-754</v>
      </c>
      <c r="G124" s="82">
        <f t="shared" si="18"/>
        <v>9.0664800009108149E-3</v>
      </c>
      <c r="H124" s="82">
        <f t="shared" si="17"/>
        <v>9.0664800009108149E-3</v>
      </c>
      <c r="P124" s="119">
        <f t="shared" si="14"/>
        <v>-2.5869691293394334E-3</v>
      </c>
      <c r="Q124" s="126">
        <f t="shared" si="15"/>
        <v>17224.762200000001</v>
      </c>
      <c r="T124" s="82">
        <f t="shared" si="19"/>
        <v>1.3580287663133027E-4</v>
      </c>
      <c r="AB124" s="82" t="s">
        <v>66</v>
      </c>
      <c r="AG124" s="82" t="s">
        <v>68</v>
      </c>
    </row>
    <row r="125" spans="1:33" s="82" customFormat="1" ht="12.95" customHeight="1" x14ac:dyDescent="0.2">
      <c r="A125" s="128" t="s">
        <v>67</v>
      </c>
      <c r="C125" s="125">
        <v>32260.408500000001</v>
      </c>
      <c r="D125" s="125"/>
      <c r="E125" s="82">
        <f t="shared" si="11"/>
        <v>-744.99972750558618</v>
      </c>
      <c r="F125" s="92">
        <f t="shared" si="12"/>
        <v>-745</v>
      </c>
      <c r="G125" s="82">
        <f t="shared" si="18"/>
        <v>5.194000004848931E-4</v>
      </c>
      <c r="H125" s="82">
        <f t="shared" si="17"/>
        <v>5.194000004848931E-4</v>
      </c>
      <c r="P125" s="119">
        <f t="shared" si="14"/>
        <v>-2.5517990706922749E-3</v>
      </c>
      <c r="Q125" s="126">
        <f t="shared" si="15"/>
        <v>17241.908500000001</v>
      </c>
      <c r="T125" s="82">
        <f t="shared" si="19"/>
        <v>9.4322637347994994E-6</v>
      </c>
      <c r="AB125" s="82" t="s">
        <v>66</v>
      </c>
      <c r="AG125" s="82" t="s">
        <v>68</v>
      </c>
    </row>
    <row r="126" spans="1:33" s="82" customFormat="1" ht="12.95" customHeight="1" x14ac:dyDescent="0.2">
      <c r="A126" s="128" t="s">
        <v>67</v>
      </c>
      <c r="C126" s="125">
        <v>32262.3164</v>
      </c>
      <c r="D126" s="125"/>
      <c r="E126" s="82">
        <f t="shared" si="11"/>
        <v>-743.99878008122801</v>
      </c>
      <c r="F126" s="92">
        <f t="shared" si="12"/>
        <v>-744</v>
      </c>
      <c r="G126" s="82">
        <f t="shared" si="18"/>
        <v>2.3252799983310979E-3</v>
      </c>
      <c r="H126" s="82">
        <f t="shared" si="17"/>
        <v>2.3252799983310979E-3</v>
      </c>
      <c r="P126" s="119">
        <f t="shared" si="14"/>
        <v>-2.5478976844532878E-3</v>
      </c>
      <c r="Q126" s="126">
        <f t="shared" si="15"/>
        <v>17243.8164</v>
      </c>
      <c r="T126" s="82">
        <f t="shared" si="19"/>
        <v>2.3747860727987793E-5</v>
      </c>
      <c r="AB126" s="82" t="s">
        <v>66</v>
      </c>
      <c r="AG126" s="82" t="s">
        <v>68</v>
      </c>
    </row>
    <row r="127" spans="1:33" s="82" customFormat="1" ht="12.95" customHeight="1" x14ac:dyDescent="0.2">
      <c r="A127" s="128" t="s">
        <v>67</v>
      </c>
      <c r="C127" s="125">
        <v>32609.2268</v>
      </c>
      <c r="D127" s="125"/>
      <c r="E127" s="82">
        <f t="shared" si="11"/>
        <v>-561.99811371329406</v>
      </c>
      <c r="F127" s="92">
        <f t="shared" si="12"/>
        <v>-562</v>
      </c>
      <c r="G127" s="82">
        <f t="shared" si="18"/>
        <v>3.5954399972979445E-3</v>
      </c>
      <c r="H127" s="82">
        <f t="shared" si="17"/>
        <v>3.5954399972979445E-3</v>
      </c>
      <c r="P127" s="119">
        <f t="shared" si="14"/>
        <v>-1.8591547514126175E-3</v>
      </c>
      <c r="Q127" s="126">
        <f t="shared" si="15"/>
        <v>17590.7268</v>
      </c>
      <c r="T127" s="82">
        <f t="shared" si="19"/>
        <v>2.9752603872660842E-5</v>
      </c>
      <c r="AB127" s="82" t="s">
        <v>66</v>
      </c>
      <c r="AG127" s="82" t="s">
        <v>68</v>
      </c>
    </row>
    <row r="128" spans="1:33" s="82" customFormat="1" ht="12.95" customHeight="1" x14ac:dyDescent="0.2">
      <c r="A128" s="128" t="s">
        <v>67</v>
      </c>
      <c r="C128" s="125">
        <v>32645.443800000001</v>
      </c>
      <c r="D128" s="125"/>
      <c r="E128" s="82">
        <f t="shared" si="11"/>
        <v>-542.9974780049165</v>
      </c>
      <c r="F128" s="92">
        <f t="shared" si="12"/>
        <v>-543</v>
      </c>
      <c r="G128" s="82">
        <f t="shared" si="18"/>
        <v>4.8071599994727876E-3</v>
      </c>
      <c r="H128" s="82">
        <f t="shared" si="17"/>
        <v>4.8071599994727876E-3</v>
      </c>
      <c r="P128" s="119">
        <f t="shared" si="14"/>
        <v>-1.7896964339032533E-3</v>
      </c>
      <c r="Q128" s="126">
        <f t="shared" si="15"/>
        <v>17626.943800000001</v>
      </c>
      <c r="T128" s="82">
        <f t="shared" si="19"/>
        <v>4.3518514802574856E-5</v>
      </c>
      <c r="AB128" s="82" t="s">
        <v>66</v>
      </c>
      <c r="AG128" s="82" t="s">
        <v>68</v>
      </c>
    </row>
    <row r="129" spans="1:33" s="82" customFormat="1" ht="12.95" customHeight="1" x14ac:dyDescent="0.2">
      <c r="A129" s="128" t="s">
        <v>67</v>
      </c>
      <c r="C129" s="125">
        <v>32868.453800000003</v>
      </c>
      <c r="D129" s="125"/>
      <c r="E129" s="82">
        <f t="shared" si="11"/>
        <v>-425.99905822069189</v>
      </c>
      <c r="F129" s="92">
        <f t="shared" si="12"/>
        <v>-426</v>
      </c>
      <c r="G129" s="82">
        <f t="shared" si="18"/>
        <v>1.7951199988601729E-3</v>
      </c>
      <c r="H129" s="82">
        <f t="shared" si="17"/>
        <v>1.7951199988601729E-3</v>
      </c>
      <c r="P129" s="119">
        <f t="shared" si="14"/>
        <v>-1.3721600114239144E-3</v>
      </c>
      <c r="Q129" s="126">
        <f t="shared" si="15"/>
        <v>17849.953800000003</v>
      </c>
      <c r="T129" s="82">
        <f t="shared" si="19"/>
        <v>1.0031662663545171E-5</v>
      </c>
      <c r="AB129" s="82" t="s">
        <v>66</v>
      </c>
      <c r="AG129" s="82" t="s">
        <v>68</v>
      </c>
    </row>
    <row r="130" spans="1:33" s="82" customFormat="1" ht="12.95" customHeight="1" x14ac:dyDescent="0.2">
      <c r="A130" s="128" t="s">
        <v>67</v>
      </c>
      <c r="C130" s="125">
        <v>32889.4257</v>
      </c>
      <c r="D130" s="125"/>
      <c r="E130" s="82">
        <f t="shared" si="11"/>
        <v>-414.99650604871584</v>
      </c>
      <c r="F130" s="92">
        <f t="shared" si="12"/>
        <v>-415</v>
      </c>
      <c r="G130" s="82">
        <f t="shared" si="18"/>
        <v>6.659799997578375E-3</v>
      </c>
      <c r="H130" s="82">
        <f t="shared" si="17"/>
        <v>6.659799997578375E-3</v>
      </c>
      <c r="P130" s="119">
        <f t="shared" si="14"/>
        <v>-1.3338052965000658E-3</v>
      </c>
      <c r="Q130" s="126">
        <f t="shared" si="15"/>
        <v>17870.9257</v>
      </c>
      <c r="T130" s="82">
        <f t="shared" si="19"/>
        <v>6.3897725597518879E-5</v>
      </c>
      <c r="AB130" s="82" t="s">
        <v>66</v>
      </c>
      <c r="AG130" s="82" t="s">
        <v>68</v>
      </c>
    </row>
    <row r="131" spans="1:33" s="82" customFormat="1" ht="12.95" customHeight="1" x14ac:dyDescent="0.2">
      <c r="A131" s="128" t="s">
        <v>67</v>
      </c>
      <c r="C131" s="125">
        <v>32927.547200000001</v>
      </c>
      <c r="D131" s="125"/>
      <c r="E131" s="82">
        <f t="shared" si="11"/>
        <v>-394.99670666839927</v>
      </c>
      <c r="F131" s="92">
        <f t="shared" si="12"/>
        <v>-395</v>
      </c>
      <c r="G131" s="82">
        <f t="shared" si="18"/>
        <v>6.277399996179156E-3</v>
      </c>
      <c r="H131" s="82">
        <f t="shared" si="17"/>
        <v>6.277399996179156E-3</v>
      </c>
      <c r="P131" s="119">
        <f t="shared" si="14"/>
        <v>-1.2644661306027627E-3</v>
      </c>
      <c r="Q131" s="126">
        <f t="shared" si="15"/>
        <v>17909.047200000001</v>
      </c>
      <c r="T131" s="82">
        <f t="shared" si="19"/>
        <v>5.6879744674300497E-5</v>
      </c>
      <c r="AB131" s="82" t="s">
        <v>66</v>
      </c>
      <c r="AG131" s="82" t="s">
        <v>68</v>
      </c>
    </row>
    <row r="132" spans="1:33" s="82" customFormat="1" ht="12.95" customHeight="1" x14ac:dyDescent="0.2">
      <c r="A132" s="128" t="s">
        <v>67</v>
      </c>
      <c r="C132" s="125">
        <v>32950.419600000001</v>
      </c>
      <c r="D132" s="125"/>
      <c r="E132" s="82">
        <f t="shared" si="11"/>
        <v>-382.99708935674192</v>
      </c>
      <c r="F132" s="92">
        <f t="shared" si="12"/>
        <v>-383</v>
      </c>
      <c r="G132" s="82">
        <f t="shared" si="18"/>
        <v>5.5479599977843463E-3</v>
      </c>
      <c r="H132" s="82">
        <f t="shared" ref="H132:H133" si="20">G132</f>
        <v>5.5479599977843463E-3</v>
      </c>
      <c r="P132" s="119">
        <f t="shared" si="14"/>
        <v>-1.2231083163818227E-3</v>
      </c>
      <c r="Q132" s="126">
        <f t="shared" si="15"/>
        <v>17931.919600000001</v>
      </c>
      <c r="T132" s="82">
        <f t="shared" si="19"/>
        <v>4.584736611510508E-5</v>
      </c>
      <c r="AB132" s="82" t="s">
        <v>66</v>
      </c>
      <c r="AG132" s="82" t="s">
        <v>68</v>
      </c>
    </row>
    <row r="133" spans="1:33" s="82" customFormat="1" ht="12.95" customHeight="1" x14ac:dyDescent="0.2">
      <c r="A133" s="128" t="s">
        <v>67</v>
      </c>
      <c r="C133" s="125">
        <v>33318.294000000002</v>
      </c>
      <c r="D133" s="125"/>
      <c r="E133" s="82">
        <f t="shared" si="11"/>
        <v>-189.99801541804229</v>
      </c>
      <c r="F133" s="92">
        <f t="shared" si="12"/>
        <v>-190</v>
      </c>
      <c r="G133" s="82">
        <f t="shared" si="18"/>
        <v>3.7827999985893257E-3</v>
      </c>
      <c r="H133" s="82">
        <f t="shared" si="20"/>
        <v>3.7827999985893257E-3</v>
      </c>
      <c r="P133" s="119">
        <f t="shared" si="14"/>
        <v>-5.8325070949653043E-4</v>
      </c>
      <c r="Q133" s="126">
        <f t="shared" si="15"/>
        <v>18299.794000000002</v>
      </c>
      <c r="T133" s="82">
        <f t="shared" si="19"/>
        <v>1.9062398785577007E-5</v>
      </c>
      <c r="AB133" s="82" t="s">
        <v>66</v>
      </c>
      <c r="AG133" s="82" t="s">
        <v>68</v>
      </c>
    </row>
    <row r="134" spans="1:33" s="82" customFormat="1" ht="12.95" customHeight="1" x14ac:dyDescent="0.2">
      <c r="A134" s="122" t="s">
        <v>590</v>
      </c>
      <c r="B134" s="123" t="s">
        <v>140</v>
      </c>
      <c r="C134" s="124">
        <v>33320.197</v>
      </c>
      <c r="D134" s="125"/>
      <c r="E134" s="82">
        <f t="shared" si="11"/>
        <v>-188.99963869570163</v>
      </c>
      <c r="F134" s="92">
        <f t="shared" si="12"/>
        <v>-189</v>
      </c>
      <c r="G134" s="82">
        <f t="shared" si="18"/>
        <v>6.8867999652866274E-4</v>
      </c>
      <c r="I134" s="82">
        <f>G134</f>
        <v>6.8867999652866274E-4</v>
      </c>
      <c r="P134" s="119">
        <f t="shared" si="14"/>
        <v>-5.8005950737827292E-4</v>
      </c>
      <c r="Q134" s="126">
        <f t="shared" si="15"/>
        <v>18301.697</v>
      </c>
      <c r="T134" s="82">
        <f t="shared" si="19"/>
        <v>1.6096999287740174E-6</v>
      </c>
    </row>
    <row r="135" spans="1:33" s="82" customFormat="1" ht="12.95" customHeight="1" x14ac:dyDescent="0.2">
      <c r="A135" s="128" t="s">
        <v>67</v>
      </c>
      <c r="C135" s="125">
        <v>33358.324000000001</v>
      </c>
      <c r="D135" s="125"/>
      <c r="E135" s="82">
        <f t="shared" si="11"/>
        <v>-168.99695383352892</v>
      </c>
      <c r="F135" s="92">
        <f t="shared" si="12"/>
        <v>-169</v>
      </c>
      <c r="G135" s="82">
        <f t="shared" si="18"/>
        <v>5.8062800017069094E-3</v>
      </c>
      <c r="H135" s="82">
        <f>G135</f>
        <v>5.8062800017069094E-3</v>
      </c>
      <c r="P135" s="119">
        <f t="shared" si="14"/>
        <v>-5.1650418332907283E-4</v>
      </c>
      <c r="Q135" s="126">
        <f t="shared" si="15"/>
        <v>18339.824000000001</v>
      </c>
      <c r="T135" s="82">
        <f t="shared" si="19"/>
        <v>3.9977599850541126E-5</v>
      </c>
      <c r="AB135" s="82" t="s">
        <v>66</v>
      </c>
      <c r="AG135" s="82" t="s">
        <v>68</v>
      </c>
    </row>
    <row r="136" spans="1:33" s="82" customFormat="1" ht="12.95" customHeight="1" x14ac:dyDescent="0.2">
      <c r="A136" s="128" t="s">
        <v>67</v>
      </c>
      <c r="C136" s="125">
        <v>33596.588000000003</v>
      </c>
      <c r="D136" s="125"/>
      <c r="E136" s="82">
        <f t="shared" si="11"/>
        <v>-43.995781278627554</v>
      </c>
      <c r="F136" s="92">
        <f t="shared" si="12"/>
        <v>-44</v>
      </c>
      <c r="G136" s="82">
        <f t="shared" si="18"/>
        <v>8.0412800016347319E-3</v>
      </c>
      <c r="H136" s="82">
        <f>G136</f>
        <v>8.0412800016347319E-3</v>
      </c>
      <c r="P136" s="119">
        <f t="shared" si="14"/>
        <v>-1.3087988296591615E-4</v>
      </c>
      <c r="Q136" s="126">
        <f t="shared" si="15"/>
        <v>18578.088000000003</v>
      </c>
      <c r="T136" s="82">
        <f t="shared" si="19"/>
        <v>6.6784197179476078E-5</v>
      </c>
      <c r="AB136" s="82" t="s">
        <v>66</v>
      </c>
      <c r="AG136" s="82" t="s">
        <v>68</v>
      </c>
    </row>
    <row r="137" spans="1:33" s="82" customFormat="1" ht="12.95" customHeight="1" x14ac:dyDescent="0.2">
      <c r="A137" s="128" t="s">
        <v>15</v>
      </c>
      <c r="C137" s="125">
        <v>33680.448100000001</v>
      </c>
      <c r="D137" s="125"/>
      <c r="E137" s="82">
        <f t="shared" si="11"/>
        <v>0</v>
      </c>
      <c r="F137" s="92">
        <f t="shared" si="12"/>
        <v>0</v>
      </c>
      <c r="G137" s="82">
        <f t="shared" si="18"/>
        <v>0</v>
      </c>
      <c r="H137" s="82">
        <f>G137</f>
        <v>0</v>
      </c>
      <c r="P137" s="119">
        <f t="shared" si="14"/>
        <v>1.022769585419404E-7</v>
      </c>
      <c r="Q137" s="126">
        <f t="shared" si="15"/>
        <v>18661.948100000001</v>
      </c>
      <c r="T137" s="82">
        <f t="shared" si="19"/>
        <v>1.0460576248589797E-14</v>
      </c>
      <c r="U137" s="127"/>
    </row>
    <row r="138" spans="1:33" s="82" customFormat="1" ht="12.95" customHeight="1" x14ac:dyDescent="0.2">
      <c r="A138" s="52" t="s">
        <v>21</v>
      </c>
      <c r="B138" s="53" t="s">
        <v>140</v>
      </c>
      <c r="C138" s="52">
        <v>33680.449099999998</v>
      </c>
      <c r="D138" s="52" t="s">
        <v>228</v>
      </c>
      <c r="E138" s="82">
        <f t="shared" si="11"/>
        <v>5.2463306301251691E-4</v>
      </c>
      <c r="F138" s="92">
        <f t="shared" si="12"/>
        <v>0</v>
      </c>
      <c r="G138" s="82">
        <f t="shared" si="18"/>
        <v>9.9999999656574801E-4</v>
      </c>
      <c r="J138" s="82">
        <f>G138</f>
        <v>9.9999999656574801E-4</v>
      </c>
      <c r="P138" s="119">
        <f t="shared" si="14"/>
        <v>1.022769585419404E-7</v>
      </c>
      <c r="Q138" s="126">
        <f t="shared" si="15"/>
        <v>18661.949099999998</v>
      </c>
      <c r="T138" s="82">
        <f t="shared" si="19"/>
        <v>9.9979544967569094E-7</v>
      </c>
      <c r="U138" s="127"/>
    </row>
    <row r="139" spans="1:33" s="82" customFormat="1" ht="12.95" customHeight="1" x14ac:dyDescent="0.2">
      <c r="A139" s="122" t="s">
        <v>585</v>
      </c>
      <c r="B139" s="123" t="s">
        <v>140</v>
      </c>
      <c r="C139" s="124">
        <v>33682.356</v>
      </c>
      <c r="D139" s="125"/>
      <c r="E139" s="82">
        <f t="shared" si="11"/>
        <v>1.0009474243582135</v>
      </c>
      <c r="F139" s="92">
        <f t="shared" si="12"/>
        <v>1</v>
      </c>
      <c r="G139" s="82">
        <f t="shared" si="18"/>
        <v>1.8058799978462048E-3</v>
      </c>
      <c r="H139" s="82">
        <f t="shared" ref="H139:H146" si="21">G139</f>
        <v>1.8058799978462048E-3</v>
      </c>
      <c r="P139" s="119">
        <f t="shared" si="14"/>
        <v>3.0503529814146714E-6</v>
      </c>
      <c r="Q139" s="126">
        <f t="shared" si="15"/>
        <v>18663.856</v>
      </c>
      <c r="T139" s="82">
        <f t="shared" si="19"/>
        <v>3.2501947284033056E-6</v>
      </c>
    </row>
    <row r="140" spans="1:33" s="82" customFormat="1" ht="12.95" customHeight="1" x14ac:dyDescent="0.2">
      <c r="A140" s="122" t="s">
        <v>585</v>
      </c>
      <c r="B140" s="123" t="s">
        <v>140</v>
      </c>
      <c r="C140" s="124">
        <v>33722.387999999999</v>
      </c>
      <c r="D140" s="125"/>
      <c r="E140" s="82">
        <f t="shared" si="11"/>
        <v>22.003058275001436</v>
      </c>
      <c r="F140" s="92">
        <f t="shared" si="12"/>
        <v>22</v>
      </c>
      <c r="G140" s="82">
        <f t="shared" si="18"/>
        <v>5.8293599940952845E-3</v>
      </c>
      <c r="H140" s="82">
        <f t="shared" si="21"/>
        <v>5.8293599940952845E-3</v>
      </c>
      <c r="P140" s="119">
        <f t="shared" si="14"/>
        <v>6.4664359314195167E-5</v>
      </c>
      <c r="Q140" s="126">
        <f t="shared" si="15"/>
        <v>18703.887999999999</v>
      </c>
      <c r="T140" s="82">
        <f t="shared" si="19"/>
        <v>3.3231715761664146E-5</v>
      </c>
    </row>
    <row r="141" spans="1:33" s="82" customFormat="1" ht="12.95" customHeight="1" x14ac:dyDescent="0.2">
      <c r="A141" s="122" t="s">
        <v>612</v>
      </c>
      <c r="B141" s="123" t="s">
        <v>140</v>
      </c>
      <c r="C141" s="124">
        <v>35182.455000000002</v>
      </c>
      <c r="D141" s="125"/>
      <c r="E141" s="82">
        <f t="shared" si="11"/>
        <v>788.00248331913451</v>
      </c>
      <c r="F141" s="92">
        <f t="shared" si="12"/>
        <v>788</v>
      </c>
      <c r="G141" s="82">
        <f t="shared" si="18"/>
        <v>4.7334400005638599E-3</v>
      </c>
      <c r="H141" s="82">
        <f t="shared" si="21"/>
        <v>4.7334400005638599E-3</v>
      </c>
      <c r="P141" s="119">
        <f t="shared" si="14"/>
        <v>1.9264069545362286E-3</v>
      </c>
      <c r="Q141" s="126">
        <f t="shared" si="15"/>
        <v>20163.955000000002</v>
      </c>
      <c r="T141" s="82">
        <f t="shared" si="19"/>
        <v>7.8794345214911627E-6</v>
      </c>
    </row>
    <row r="142" spans="1:33" s="82" customFormat="1" ht="12.95" customHeight="1" x14ac:dyDescent="0.2">
      <c r="A142" s="122" t="s">
        <v>612</v>
      </c>
      <c r="B142" s="123" t="s">
        <v>140</v>
      </c>
      <c r="C142" s="124">
        <v>35184.353999999999</v>
      </c>
      <c r="D142" s="125"/>
      <c r="E142" s="82">
        <f t="shared" si="11"/>
        <v>788.99876150921546</v>
      </c>
      <c r="F142" s="92">
        <f t="shared" si="12"/>
        <v>789</v>
      </c>
      <c r="G142" s="82">
        <f t="shared" si="18"/>
        <v>-2.3606800023117103E-3</v>
      </c>
      <c r="H142" s="82">
        <f t="shared" si="21"/>
        <v>-2.3606800023117103E-3</v>
      </c>
      <c r="P142" s="119">
        <f t="shared" si="14"/>
        <v>1.9283466970687684E-3</v>
      </c>
      <c r="Q142" s="126">
        <f t="shared" si="15"/>
        <v>20165.853999999999</v>
      </c>
      <c r="T142" s="82">
        <f t="shared" si="19"/>
        <v>1.83957500279986E-5</v>
      </c>
    </row>
    <row r="143" spans="1:33" s="82" customFormat="1" ht="12.95" customHeight="1" x14ac:dyDescent="0.2">
      <c r="A143" s="122" t="s">
        <v>612</v>
      </c>
      <c r="B143" s="123" t="s">
        <v>140</v>
      </c>
      <c r="C143" s="124">
        <v>35186.266000000003</v>
      </c>
      <c r="D143" s="125"/>
      <c r="E143" s="82">
        <f t="shared" si="11"/>
        <v>790.00185992914237</v>
      </c>
      <c r="F143" s="92">
        <f t="shared" si="12"/>
        <v>790</v>
      </c>
      <c r="G143" s="82">
        <f t="shared" si="18"/>
        <v>3.5452000010991469E-3</v>
      </c>
      <c r="H143" s="82">
        <f t="shared" si="21"/>
        <v>3.5452000010991469E-3</v>
      </c>
      <c r="P143" s="119">
        <f t="shared" si="14"/>
        <v>1.9302851599902796E-3</v>
      </c>
      <c r="Q143" s="126">
        <f t="shared" si="15"/>
        <v>20167.766000000003</v>
      </c>
      <c r="T143" s="82">
        <f t="shared" si="19"/>
        <v>2.607949944033678E-6</v>
      </c>
    </row>
    <row r="144" spans="1:33" s="82" customFormat="1" ht="12.95" customHeight="1" x14ac:dyDescent="0.2">
      <c r="A144" s="122" t="s">
        <v>621</v>
      </c>
      <c r="B144" s="123" t="s">
        <v>140</v>
      </c>
      <c r="C144" s="124">
        <v>35876.271000000001</v>
      </c>
      <c r="D144" s="125"/>
      <c r="E144" s="82">
        <f t="shared" si="11"/>
        <v>1152.0012978162902</v>
      </c>
      <c r="F144" s="92">
        <f t="shared" si="12"/>
        <v>1152</v>
      </c>
      <c r="G144" s="82">
        <f t="shared" si="18"/>
        <v>2.4737599960644729E-3</v>
      </c>
      <c r="H144" s="82">
        <f t="shared" si="21"/>
        <v>2.4737599960644729E-3</v>
      </c>
      <c r="P144" s="119">
        <f t="shared" si="14"/>
        <v>2.5479344541823011E-3</v>
      </c>
      <c r="Q144" s="126">
        <f t="shared" si="15"/>
        <v>20857.771000000001</v>
      </c>
      <c r="T144" s="82">
        <f t="shared" si="19"/>
        <v>5.5018502370734439E-9</v>
      </c>
    </row>
    <row r="145" spans="1:33" s="82" customFormat="1" ht="12.95" customHeight="1" x14ac:dyDescent="0.2">
      <c r="A145" s="122" t="s">
        <v>624</v>
      </c>
      <c r="B145" s="123" t="s">
        <v>140</v>
      </c>
      <c r="C145" s="124">
        <v>37376.366000000002</v>
      </c>
      <c r="D145" s="125"/>
      <c r="E145" s="82">
        <f t="shared" si="11"/>
        <v>1939.0007351788067</v>
      </c>
      <c r="F145" s="92">
        <f t="shared" si="12"/>
        <v>1939</v>
      </c>
      <c r="G145" s="82">
        <f t="shared" si="18"/>
        <v>1.4013199979672208E-3</v>
      </c>
      <c r="H145" s="82">
        <f t="shared" si="21"/>
        <v>1.4013199979672208E-3</v>
      </c>
      <c r="P145" s="119">
        <f t="shared" si="14"/>
        <v>3.3121720406574821E-3</v>
      </c>
      <c r="Q145" s="126">
        <f t="shared" si="15"/>
        <v>22357.866000000002</v>
      </c>
      <c r="T145" s="82">
        <f t="shared" si="19"/>
        <v>3.6513555290535442E-6</v>
      </c>
    </row>
    <row r="146" spans="1:33" s="82" customFormat="1" ht="12.95" customHeight="1" x14ac:dyDescent="0.2">
      <c r="A146" s="122" t="s">
        <v>629</v>
      </c>
      <c r="B146" s="123" t="s">
        <v>148</v>
      </c>
      <c r="C146" s="124">
        <v>38425.670700000002</v>
      </c>
      <c r="D146" s="125"/>
      <c r="E146" s="82">
        <f t="shared" si="11"/>
        <v>2489.5006758637928</v>
      </c>
      <c r="F146" s="92">
        <f t="shared" si="12"/>
        <v>2489.5</v>
      </c>
      <c r="G146" s="82">
        <f t="shared" si="18"/>
        <v>1.2882599985459819E-3</v>
      </c>
      <c r="H146" s="82">
        <f t="shared" si="21"/>
        <v>1.2882599985459819E-3</v>
      </c>
      <c r="P146" s="119">
        <f t="shared" si="14"/>
        <v>3.3756651190970741E-3</v>
      </c>
      <c r="Q146" s="126">
        <f t="shared" si="15"/>
        <v>23407.170700000002</v>
      </c>
      <c r="T146" s="82">
        <f t="shared" si="19"/>
        <v>4.3572601373029196E-6</v>
      </c>
    </row>
    <row r="147" spans="1:33" s="82" customFormat="1" ht="12.95" customHeight="1" x14ac:dyDescent="0.2">
      <c r="A147" s="132" t="s">
        <v>21</v>
      </c>
      <c r="B147" s="132"/>
      <c r="C147" s="133">
        <v>38443.776949999999</v>
      </c>
      <c r="D147" s="133"/>
      <c r="E147" s="82">
        <f t="shared" si="11"/>
        <v>2498.9998132935839</v>
      </c>
      <c r="F147" s="92">
        <f t="shared" si="12"/>
        <v>2499</v>
      </c>
      <c r="G147" s="82">
        <f t="shared" si="18"/>
        <v>-3.5588000173447654E-4</v>
      </c>
      <c r="J147" s="82">
        <f>G147</f>
        <v>-3.5588000173447654E-4</v>
      </c>
      <c r="P147" s="119">
        <f t="shared" si="14"/>
        <v>3.3733570562960663E-3</v>
      </c>
      <c r="Q147" s="126">
        <f t="shared" si="15"/>
        <v>23425.276949999999</v>
      </c>
      <c r="T147" s="82">
        <f t="shared" si="19"/>
        <v>1.3907209034988299E-5</v>
      </c>
      <c r="U147" s="127"/>
    </row>
    <row r="148" spans="1:33" s="82" customFormat="1" ht="12.95" customHeight="1" x14ac:dyDescent="0.2">
      <c r="A148" s="122" t="s">
        <v>629</v>
      </c>
      <c r="B148" s="123" t="s">
        <v>140</v>
      </c>
      <c r="C148" s="124">
        <v>38443.777000000002</v>
      </c>
      <c r="D148" s="125"/>
      <c r="E148" s="82">
        <f t="shared" si="11"/>
        <v>2498.9998395252387</v>
      </c>
      <c r="F148" s="92">
        <f t="shared" si="12"/>
        <v>2499</v>
      </c>
      <c r="G148" s="82">
        <f t="shared" si="18"/>
        <v>-3.0587999935960397E-4</v>
      </c>
      <c r="H148" s="82">
        <f>G148</f>
        <v>-3.0587999935960397E-4</v>
      </c>
      <c r="P148" s="119">
        <f t="shared" si="14"/>
        <v>3.3733570562960663E-3</v>
      </c>
      <c r="Q148" s="126">
        <f t="shared" si="15"/>
        <v>23425.277000000002</v>
      </c>
      <c r="T148" s="82">
        <f t="shared" si="19"/>
        <v>1.3536785311709806E-5</v>
      </c>
    </row>
    <row r="149" spans="1:33" s="82" customFormat="1" ht="12.95" customHeight="1" x14ac:dyDescent="0.2">
      <c r="A149" s="122" t="s">
        <v>629</v>
      </c>
      <c r="B149" s="123" t="s">
        <v>148</v>
      </c>
      <c r="C149" s="124">
        <v>38444.731099999997</v>
      </c>
      <c r="D149" s="125"/>
      <c r="E149" s="82">
        <f t="shared" ref="E149:E212" si="22">(C149-C$7)/C$8</f>
        <v>2499.5003919323754</v>
      </c>
      <c r="F149" s="92">
        <f t="shared" ref="F149:F212" si="23">ROUND(2*E149,0)/2</f>
        <v>2499.5</v>
      </c>
      <c r="G149" s="82">
        <f t="shared" ref="G149:G180" si="24">C149-(C$7+C$8*F149)</f>
        <v>7.470599957741797E-4</v>
      </c>
      <c r="H149" s="82">
        <f>G149</f>
        <v>7.470599957741797E-4</v>
      </c>
      <c r="P149" s="119">
        <f t="shared" ref="P149:P212" si="25">+D$11+D$12*F149+D$13*F149^2</f>
        <v>3.3732323802789692E-3</v>
      </c>
      <c r="Q149" s="126">
        <f t="shared" ref="Q149:Q212" si="26">+C149-15018.5</f>
        <v>23426.231099999997</v>
      </c>
      <c r="T149" s="82">
        <f t="shared" ref="T149:T155" si="27">(P149-G149)^2</f>
        <v>6.8967813931355722E-6</v>
      </c>
    </row>
    <row r="150" spans="1:33" s="82" customFormat="1" ht="12.95" customHeight="1" x14ac:dyDescent="0.2">
      <c r="A150" s="128" t="s">
        <v>21</v>
      </c>
      <c r="C150" s="125">
        <v>38445.68318</v>
      </c>
      <c r="D150" s="125"/>
      <c r="E150" s="82">
        <f t="shared" si="22"/>
        <v>2499.9998845807249</v>
      </c>
      <c r="F150" s="92">
        <f t="shared" si="23"/>
        <v>2500</v>
      </c>
      <c r="G150" s="82">
        <f t="shared" si="24"/>
        <v>-2.2000000171829015E-4</v>
      </c>
      <c r="J150" s="82">
        <f>G150</f>
        <v>-2.2000000171829015E-4</v>
      </c>
      <c r="P150" s="119">
        <f t="shared" si="25"/>
        <v>3.3731073843591142E-3</v>
      </c>
      <c r="Q150" s="126">
        <f t="shared" si="26"/>
        <v>23427.18318</v>
      </c>
      <c r="T150" s="82">
        <f t="shared" si="27"/>
        <v>1.2910420687883997E-5</v>
      </c>
      <c r="U150" s="127"/>
    </row>
    <row r="151" spans="1:33" s="82" customFormat="1" ht="12.95" customHeight="1" x14ac:dyDescent="0.2">
      <c r="A151" s="122" t="s">
        <v>629</v>
      </c>
      <c r="B151" s="123" t="s">
        <v>140</v>
      </c>
      <c r="C151" s="124">
        <v>38445.683199999999</v>
      </c>
      <c r="D151" s="125"/>
      <c r="E151" s="82">
        <f t="shared" si="22"/>
        <v>2499.9998950733861</v>
      </c>
      <c r="F151" s="92">
        <f t="shared" si="23"/>
        <v>2500</v>
      </c>
      <c r="G151" s="82">
        <f t="shared" si="24"/>
        <v>-2.0000000222353265E-4</v>
      </c>
      <c r="H151" s="82">
        <f>G151</f>
        <v>-2.0000000222353265E-4</v>
      </c>
      <c r="P151" s="119">
        <f t="shared" si="25"/>
        <v>3.3731073843591142E-3</v>
      </c>
      <c r="Q151" s="126">
        <f t="shared" si="26"/>
        <v>23427.183199999999</v>
      </c>
      <c r="T151" s="82">
        <f t="shared" si="27"/>
        <v>1.2767096396051472E-5</v>
      </c>
    </row>
    <row r="152" spans="1:33" s="82" customFormat="1" ht="12.95" customHeight="1" x14ac:dyDescent="0.2">
      <c r="A152" s="122" t="s">
        <v>629</v>
      </c>
      <c r="B152" s="123" t="s">
        <v>148</v>
      </c>
      <c r="C152" s="124">
        <v>38745.892999999996</v>
      </c>
      <c r="D152" s="125"/>
      <c r="E152" s="82">
        <f t="shared" si="22"/>
        <v>2657.4998825346543</v>
      </c>
      <c r="F152" s="92">
        <f t="shared" si="23"/>
        <v>2657.5</v>
      </c>
      <c r="G152" s="82">
        <f t="shared" si="24"/>
        <v>-2.2390000231098384E-4</v>
      </c>
      <c r="H152" s="82">
        <f>G152</f>
        <v>-2.2390000231098384E-4</v>
      </c>
      <c r="P152" s="119">
        <f t="shared" si="25"/>
        <v>3.317812109384752E-3</v>
      </c>
      <c r="Q152" s="126">
        <f t="shared" si="26"/>
        <v>23727.392999999996</v>
      </c>
      <c r="T152" s="82">
        <f t="shared" si="27"/>
        <v>1.2543724682132269E-5</v>
      </c>
    </row>
    <row r="153" spans="1:33" s="82" customFormat="1" ht="12.95" customHeight="1" x14ac:dyDescent="0.2">
      <c r="A153" s="122" t="s">
        <v>629</v>
      </c>
      <c r="B153" s="123" t="s">
        <v>140</v>
      </c>
      <c r="C153" s="124">
        <v>39455.911500000002</v>
      </c>
      <c r="D153" s="125"/>
      <c r="E153" s="82">
        <f t="shared" si="22"/>
        <v>3029.9990642644661</v>
      </c>
      <c r="F153" s="92">
        <f t="shared" si="23"/>
        <v>3030</v>
      </c>
      <c r="G153" s="82">
        <f t="shared" si="24"/>
        <v>-1.7835999969975092E-3</v>
      </c>
      <c r="H153" s="82">
        <f>G153</f>
        <v>-1.7835999969975092E-3</v>
      </c>
      <c r="P153" s="119">
        <f t="shared" si="25"/>
        <v>3.0607207919213578E-3</v>
      </c>
      <c r="Q153" s="126">
        <f t="shared" si="26"/>
        <v>24437.411500000002</v>
      </c>
      <c r="T153" s="82">
        <f t="shared" si="27"/>
        <v>2.3467443905951515E-5</v>
      </c>
    </row>
    <row r="154" spans="1:33" s="82" customFormat="1" ht="12.95" customHeight="1" x14ac:dyDescent="0.2">
      <c r="A154" s="128" t="s">
        <v>21</v>
      </c>
      <c r="C154" s="125">
        <v>39455.911520000001</v>
      </c>
      <c r="D154" s="125"/>
      <c r="E154" s="82">
        <f t="shared" si="22"/>
        <v>3029.9990747571269</v>
      </c>
      <c r="F154" s="92">
        <f t="shared" si="23"/>
        <v>3030</v>
      </c>
      <c r="G154" s="82">
        <f t="shared" si="24"/>
        <v>-1.7635999975027516E-3</v>
      </c>
      <c r="J154" s="82">
        <f>G154</f>
        <v>-1.7635999975027516E-3</v>
      </c>
      <c r="P154" s="119">
        <f t="shared" si="25"/>
        <v>3.0607207919213578E-3</v>
      </c>
      <c r="Q154" s="126">
        <f t="shared" si="26"/>
        <v>24437.411520000001</v>
      </c>
      <c r="T154" s="82">
        <f t="shared" si="27"/>
        <v>2.3274071079269662E-5</v>
      </c>
      <c r="U154" s="127"/>
    </row>
    <row r="155" spans="1:33" s="82" customFormat="1" ht="12.95" customHeight="1" x14ac:dyDescent="0.2">
      <c r="A155" s="122" t="s">
        <v>629</v>
      </c>
      <c r="B155" s="123" t="s">
        <v>148</v>
      </c>
      <c r="C155" s="124">
        <v>39540.733099999998</v>
      </c>
      <c r="D155" s="125"/>
      <c r="E155" s="82">
        <f t="shared" si="22"/>
        <v>3074.4992802349111</v>
      </c>
      <c r="F155" s="92">
        <f t="shared" si="23"/>
        <v>3074.5</v>
      </c>
      <c r="G155" s="82">
        <f t="shared" si="24"/>
        <v>-1.3719400012632832E-3</v>
      </c>
      <c r="H155" s="82">
        <f>G155</f>
        <v>-1.3719400012632832E-3</v>
      </c>
      <c r="P155" s="119">
        <f t="shared" si="25"/>
        <v>3.0181353184087333E-3</v>
      </c>
      <c r="Q155" s="126">
        <f t="shared" si="26"/>
        <v>24522.233099999998</v>
      </c>
      <c r="T155" s="82">
        <f t="shared" si="27"/>
        <v>1.9272761312393357E-5</v>
      </c>
    </row>
    <row r="156" spans="1:33" s="82" customFormat="1" ht="12.95" customHeight="1" x14ac:dyDescent="0.2">
      <c r="A156" s="128" t="s">
        <v>26</v>
      </c>
      <c r="C156" s="125">
        <v>39856.194199999998</v>
      </c>
      <c r="D156" s="125"/>
      <c r="E156" s="82">
        <f t="shared" si="22"/>
        <v>3240.0006039575828</v>
      </c>
      <c r="F156" s="92">
        <f t="shared" si="23"/>
        <v>3240</v>
      </c>
      <c r="G156" s="82">
        <f t="shared" si="24"/>
        <v>1.1511999982758425E-3</v>
      </c>
      <c r="J156" s="82">
        <f>G156</f>
        <v>1.1511999982758425E-3</v>
      </c>
      <c r="P156" s="119">
        <f t="shared" si="25"/>
        <v>2.8375191953740877E-3</v>
      </c>
      <c r="Q156" s="126">
        <f t="shared" si="26"/>
        <v>24837.694199999998</v>
      </c>
      <c r="U156" s="127"/>
    </row>
    <row r="157" spans="1:33" s="82" customFormat="1" ht="12.95" customHeight="1" x14ac:dyDescent="0.2">
      <c r="A157" s="128" t="s">
        <v>69</v>
      </c>
      <c r="C157" s="125">
        <v>39884.788999999997</v>
      </c>
      <c r="D157" s="125"/>
      <c r="E157" s="82">
        <f t="shared" si="22"/>
        <v>3255.0023815193322</v>
      </c>
      <c r="F157" s="92">
        <f t="shared" si="23"/>
        <v>3255</v>
      </c>
      <c r="G157" s="82">
        <f t="shared" si="24"/>
        <v>4.539399997156579E-3</v>
      </c>
      <c r="I157" s="82">
        <f>G157</f>
        <v>4.539399997156579E-3</v>
      </c>
      <c r="P157" s="119">
        <f t="shared" si="25"/>
        <v>2.8194168805818123E-3</v>
      </c>
      <c r="Q157" s="126">
        <f t="shared" si="26"/>
        <v>24866.288999999997</v>
      </c>
      <c r="T157" s="82">
        <f>(P157-G157)^2</f>
        <v>2.9583419213022477E-6</v>
      </c>
      <c r="U157" s="127"/>
      <c r="AB157" s="82" t="s">
        <v>66</v>
      </c>
      <c r="AG157" s="82" t="s">
        <v>68</v>
      </c>
    </row>
    <row r="158" spans="1:33" s="82" customFormat="1" ht="12.95" customHeight="1" x14ac:dyDescent="0.2">
      <c r="A158" s="128" t="s">
        <v>69</v>
      </c>
      <c r="C158" s="125">
        <v>39886.69</v>
      </c>
      <c r="D158" s="125"/>
      <c r="E158" s="82">
        <f t="shared" si="22"/>
        <v>3255.999708975547</v>
      </c>
      <c r="F158" s="92">
        <f t="shared" si="23"/>
        <v>3256</v>
      </c>
      <c r="G158" s="82">
        <f t="shared" si="24"/>
        <v>-5.5471999803557992E-4</v>
      </c>
      <c r="I158" s="82">
        <f>G158</f>
        <v>-5.5471999803557992E-4</v>
      </c>
      <c r="P158" s="119">
        <f t="shared" si="25"/>
        <v>2.8181998227074338E-3</v>
      </c>
      <c r="Q158" s="126">
        <f t="shared" si="26"/>
        <v>24868.190000000002</v>
      </c>
      <c r="T158" s="82">
        <f>(P158-G158)^2</f>
        <v>1.1376588117161083E-5</v>
      </c>
      <c r="U158" s="127"/>
      <c r="AB158" s="82" t="s">
        <v>66</v>
      </c>
      <c r="AG158" s="82" t="s">
        <v>68</v>
      </c>
    </row>
    <row r="159" spans="1:33" s="82" customFormat="1" ht="12.95" customHeight="1" x14ac:dyDescent="0.2">
      <c r="A159" s="128" t="s">
        <v>69</v>
      </c>
      <c r="C159" s="125">
        <v>39907.656999999999</v>
      </c>
      <c r="D159" s="125"/>
      <c r="E159" s="82">
        <f t="shared" si="22"/>
        <v>3266.9996904455056</v>
      </c>
      <c r="F159" s="92">
        <f t="shared" si="23"/>
        <v>3267</v>
      </c>
      <c r="G159" s="82">
        <f t="shared" si="24"/>
        <v>-5.9003999922424555E-4</v>
      </c>
      <c r="I159" s="82">
        <f>G159</f>
        <v>-5.9003999922424555E-4</v>
      </c>
      <c r="P159" s="119">
        <f t="shared" si="25"/>
        <v>2.804727731761404E-3</v>
      </c>
      <c r="Q159" s="126">
        <f t="shared" si="26"/>
        <v>24889.156999999999</v>
      </c>
      <c r="T159" s="82">
        <f>(P159-G159)^2</f>
        <v>1.1524447947341455E-5</v>
      </c>
      <c r="U159" s="127"/>
      <c r="AB159" s="82" t="s">
        <v>66</v>
      </c>
      <c r="AG159" s="82" t="s">
        <v>68</v>
      </c>
    </row>
    <row r="160" spans="1:33" s="82" customFormat="1" ht="12.95" customHeight="1" x14ac:dyDescent="0.2">
      <c r="A160" s="128" t="s">
        <v>26</v>
      </c>
      <c r="C160" s="125">
        <v>41316.2595</v>
      </c>
      <c r="D160" s="125"/>
      <c r="E160" s="82">
        <f t="shared" si="22"/>
        <v>4005.9991371255051</v>
      </c>
      <c r="F160" s="92">
        <f t="shared" si="23"/>
        <v>4006</v>
      </c>
      <c r="G160" s="82">
        <f t="shared" si="24"/>
        <v>-1.6447200032416731E-3</v>
      </c>
      <c r="J160" s="82">
        <f>G160</f>
        <v>-1.6447200032416731E-3</v>
      </c>
      <c r="P160" s="119">
        <f t="shared" si="25"/>
        <v>1.5450359610670629E-3</v>
      </c>
      <c r="Q160" s="126">
        <f t="shared" si="26"/>
        <v>26297.7595</v>
      </c>
      <c r="U160" s="127"/>
    </row>
    <row r="161" spans="1:33" s="82" customFormat="1" ht="12.95" customHeight="1" x14ac:dyDescent="0.2">
      <c r="A161" s="128" t="s">
        <v>70</v>
      </c>
      <c r="C161" s="125">
        <v>41335.315999999999</v>
      </c>
      <c r="D161" s="125"/>
      <c r="E161" s="82">
        <f t="shared" si="22"/>
        <v>4015.9968071251369</v>
      </c>
      <c r="F161" s="92">
        <f t="shared" si="23"/>
        <v>4016</v>
      </c>
      <c r="G161" s="82">
        <f t="shared" si="24"/>
        <v>-6.0859200020786375E-3</v>
      </c>
      <c r="I161" s="82">
        <f>G161</f>
        <v>-6.0859200020786375E-3</v>
      </c>
      <c r="P161" s="119">
        <f t="shared" si="25"/>
        <v>1.5231979210041605E-3</v>
      </c>
      <c r="Q161" s="126">
        <f t="shared" si="26"/>
        <v>26316.815999999999</v>
      </c>
      <c r="T161" s="82">
        <f t="shared" ref="T161:T166" si="28">(P161-G161)^2</f>
        <v>5.7898675567379877E-5</v>
      </c>
      <c r="U161" s="127"/>
      <c r="AB161" s="82" t="s">
        <v>66</v>
      </c>
      <c r="AG161" s="82" t="s">
        <v>68</v>
      </c>
    </row>
    <row r="162" spans="1:33" s="82" customFormat="1" ht="12.95" customHeight="1" x14ac:dyDescent="0.2">
      <c r="A162" s="128" t="s">
        <v>71</v>
      </c>
      <c r="C162" s="125">
        <v>41335.32</v>
      </c>
      <c r="D162" s="125"/>
      <c r="E162" s="82">
        <f t="shared" si="22"/>
        <v>4015.9989056573968</v>
      </c>
      <c r="F162" s="92">
        <f t="shared" si="23"/>
        <v>4016</v>
      </c>
      <c r="G162" s="82">
        <f t="shared" si="24"/>
        <v>-2.0859200012637302E-3</v>
      </c>
      <c r="I162" s="82">
        <f>G162</f>
        <v>-2.0859200012637302E-3</v>
      </c>
      <c r="P162" s="119">
        <f t="shared" si="25"/>
        <v>1.5231979210041605E-3</v>
      </c>
      <c r="Q162" s="126">
        <f t="shared" si="26"/>
        <v>26316.82</v>
      </c>
      <c r="T162" s="82">
        <f t="shared" si="28"/>
        <v>1.3025732176835296E-5</v>
      </c>
      <c r="U162" s="127"/>
      <c r="AB162" s="82" t="s">
        <v>66</v>
      </c>
      <c r="AG162" s="82" t="s">
        <v>68</v>
      </c>
    </row>
    <row r="163" spans="1:33" s="82" customFormat="1" ht="12.95" customHeight="1" x14ac:dyDescent="0.2">
      <c r="A163" s="128" t="s">
        <v>73</v>
      </c>
      <c r="C163" s="125">
        <v>41355.32</v>
      </c>
      <c r="D163" s="125"/>
      <c r="E163" s="82">
        <f t="shared" si="22"/>
        <v>4026.4915669536817</v>
      </c>
      <c r="F163" s="92">
        <f t="shared" si="23"/>
        <v>4026.5</v>
      </c>
      <c r="G163" s="82">
        <f t="shared" si="24"/>
        <v>-1.6074179999122862E-2</v>
      </c>
      <c r="I163" s="82">
        <f>G163</f>
        <v>-1.6074179999122862E-2</v>
      </c>
      <c r="P163" s="119">
        <f t="shared" si="25"/>
        <v>1.5001302608011885E-3</v>
      </c>
      <c r="Q163" s="126">
        <f t="shared" si="26"/>
        <v>26336.82</v>
      </c>
      <c r="T163" s="82">
        <f t="shared" si="28"/>
        <v>3.0885638111207174E-4</v>
      </c>
      <c r="U163" s="127"/>
      <c r="AC163" s="82">
        <v>5</v>
      </c>
      <c r="AE163" s="82" t="s">
        <v>72</v>
      </c>
      <c r="AG163" s="82" t="s">
        <v>74</v>
      </c>
    </row>
    <row r="164" spans="1:33" s="82" customFormat="1" ht="12.95" customHeight="1" x14ac:dyDescent="0.2">
      <c r="A164" s="128" t="s">
        <v>75</v>
      </c>
      <c r="C164" s="125">
        <v>41394.406999999999</v>
      </c>
      <c r="D164" s="125"/>
      <c r="E164" s="82">
        <f t="shared" si="22"/>
        <v>4046.9978995580755</v>
      </c>
      <c r="F164" s="92">
        <f t="shared" si="23"/>
        <v>4047</v>
      </c>
      <c r="G164" s="82">
        <f t="shared" si="24"/>
        <v>-4.0036400023382157E-3</v>
      </c>
      <c r="H164" s="82">
        <f>G164</f>
        <v>-4.0036400023382157E-3</v>
      </c>
      <c r="P164" s="119">
        <f t="shared" si="25"/>
        <v>1.4546868040006527E-3</v>
      </c>
      <c r="Q164" s="126">
        <f t="shared" si="26"/>
        <v>26375.906999999999</v>
      </c>
      <c r="T164" s="82">
        <f t="shared" si="28"/>
        <v>2.979333152479747E-5</v>
      </c>
      <c r="U164" s="127"/>
      <c r="AB164" s="82" t="s">
        <v>66</v>
      </c>
      <c r="AG164" s="82" t="s">
        <v>68</v>
      </c>
    </row>
    <row r="165" spans="1:33" s="82" customFormat="1" ht="12.95" customHeight="1" x14ac:dyDescent="0.2">
      <c r="A165" s="128" t="s">
        <v>75</v>
      </c>
      <c r="C165" s="125">
        <v>41394.409</v>
      </c>
      <c r="D165" s="125"/>
      <c r="E165" s="82">
        <f t="shared" si="22"/>
        <v>4046.9989488242054</v>
      </c>
      <c r="F165" s="92">
        <f t="shared" si="23"/>
        <v>4047</v>
      </c>
      <c r="G165" s="82">
        <f t="shared" si="24"/>
        <v>-2.0036400019307621E-3</v>
      </c>
      <c r="H165" s="82">
        <f>G165</f>
        <v>-2.0036400019307621E-3</v>
      </c>
      <c r="P165" s="119">
        <f t="shared" si="25"/>
        <v>1.4546868040006527E-3</v>
      </c>
      <c r="Q165" s="126">
        <f t="shared" si="26"/>
        <v>26375.909</v>
      </c>
      <c r="T165" s="82">
        <f t="shared" si="28"/>
        <v>1.1960024296623782E-5</v>
      </c>
      <c r="U165" s="127"/>
      <c r="AB165" s="82" t="s">
        <v>66</v>
      </c>
      <c r="AG165" s="82" t="s">
        <v>68</v>
      </c>
    </row>
    <row r="166" spans="1:33" s="82" customFormat="1" ht="12.95" customHeight="1" x14ac:dyDescent="0.2">
      <c r="A166" s="128" t="s">
        <v>75</v>
      </c>
      <c r="C166" s="125">
        <v>41396.311000000002</v>
      </c>
      <c r="D166" s="125"/>
      <c r="E166" s="82">
        <f t="shared" si="22"/>
        <v>4047.9968009134832</v>
      </c>
      <c r="F166" s="92">
        <f t="shared" si="23"/>
        <v>4048</v>
      </c>
      <c r="G166" s="82">
        <f t="shared" si="24"/>
        <v>-6.097760000557173E-3</v>
      </c>
      <c r="H166" s="82">
        <f>G166</f>
        <v>-6.097760000557173E-3</v>
      </c>
      <c r="P166" s="119">
        <f t="shared" si="25"/>
        <v>1.4524562941918284E-3</v>
      </c>
      <c r="Q166" s="126">
        <f t="shared" si="26"/>
        <v>26377.811000000002</v>
      </c>
      <c r="T166" s="82">
        <f t="shared" si="28"/>
        <v>5.7005766097493339E-5</v>
      </c>
      <c r="U166" s="127"/>
      <c r="AB166" s="82" t="s">
        <v>66</v>
      </c>
      <c r="AG166" s="82" t="s">
        <v>68</v>
      </c>
    </row>
    <row r="167" spans="1:33" s="82" customFormat="1" ht="12.95" customHeight="1" x14ac:dyDescent="0.2">
      <c r="A167" s="128" t="s">
        <v>26</v>
      </c>
      <c r="C167" s="125">
        <v>41682.2287</v>
      </c>
      <c r="D167" s="125"/>
      <c r="E167" s="82">
        <f t="shared" si="22"/>
        <v>4197.9986801491204</v>
      </c>
      <c r="F167" s="92">
        <f t="shared" si="23"/>
        <v>4198</v>
      </c>
      <c r="G167" s="82">
        <f t="shared" si="24"/>
        <v>-2.5157600030070171E-3</v>
      </c>
      <c r="J167" s="82">
        <f>G167</f>
        <v>-2.5157600030070171E-3</v>
      </c>
      <c r="P167" s="119">
        <f t="shared" si="25"/>
        <v>1.1033882279721623E-3</v>
      </c>
      <c r="Q167" s="126">
        <f t="shared" si="26"/>
        <v>26663.7287</v>
      </c>
      <c r="U167" s="127"/>
    </row>
    <row r="168" spans="1:33" s="82" customFormat="1" ht="12.95" customHeight="1" x14ac:dyDescent="0.2">
      <c r="A168" s="128" t="s">
        <v>76</v>
      </c>
      <c r="C168" s="125">
        <v>41699.383999999998</v>
      </c>
      <c r="D168" s="125"/>
      <c r="E168" s="82">
        <f t="shared" si="22"/>
        <v>4206.9989177659272</v>
      </c>
      <c r="F168" s="92">
        <f t="shared" si="23"/>
        <v>4207</v>
      </c>
      <c r="G168" s="82">
        <f t="shared" si="24"/>
        <v>-2.0628400015993975E-3</v>
      </c>
      <c r="I168" s="82">
        <f>G168</f>
        <v>-2.0628400015993975E-3</v>
      </c>
      <c r="P168" s="119">
        <f t="shared" si="25"/>
        <v>1.0815285823082051E-3</v>
      </c>
      <c r="Q168" s="126">
        <f t="shared" si="26"/>
        <v>26680.883999999998</v>
      </c>
      <c r="U168" s="127"/>
      <c r="AB168" s="82" t="s">
        <v>66</v>
      </c>
      <c r="AC168" s="82">
        <v>9</v>
      </c>
      <c r="AE168" s="82" t="s">
        <v>72</v>
      </c>
      <c r="AG168" s="82" t="s">
        <v>74</v>
      </c>
    </row>
    <row r="169" spans="1:33" s="82" customFormat="1" ht="12.95" customHeight="1" x14ac:dyDescent="0.2">
      <c r="A169" s="128" t="s">
        <v>77</v>
      </c>
      <c r="C169" s="125">
        <v>42019.608</v>
      </c>
      <c r="D169" s="125"/>
      <c r="E169" s="82">
        <f t="shared" si="22"/>
        <v>4374.9990163130033</v>
      </c>
      <c r="F169" s="92">
        <f t="shared" si="23"/>
        <v>4375</v>
      </c>
      <c r="G169" s="82">
        <f t="shared" si="24"/>
        <v>-1.8750000017462298E-3</v>
      </c>
      <c r="I169" s="82">
        <f>G169</f>
        <v>-1.8750000017462298E-3</v>
      </c>
      <c r="P169" s="119">
        <f t="shared" si="25"/>
        <v>6.5445660647827329E-4</v>
      </c>
      <c r="Q169" s="126">
        <f t="shared" si="26"/>
        <v>27001.108</v>
      </c>
      <c r="T169" s="82">
        <f>(P169-G169)^2</f>
        <v>6.3981507328906073E-6</v>
      </c>
      <c r="U169" s="127"/>
      <c r="AB169" s="82" t="s">
        <v>66</v>
      </c>
      <c r="AC169" s="82">
        <v>12</v>
      </c>
      <c r="AE169" s="82" t="s">
        <v>72</v>
      </c>
      <c r="AG169" s="82" t="s">
        <v>74</v>
      </c>
    </row>
    <row r="170" spans="1:33" s="82" customFormat="1" ht="12.95" customHeight="1" x14ac:dyDescent="0.2">
      <c r="A170" s="128" t="s">
        <v>26</v>
      </c>
      <c r="C170" s="125">
        <v>42046.293700000002</v>
      </c>
      <c r="D170" s="125"/>
      <c r="E170" s="82">
        <f t="shared" si="22"/>
        <v>4388.9992168907174</v>
      </c>
      <c r="F170" s="92">
        <f t="shared" si="23"/>
        <v>4389</v>
      </c>
      <c r="G170" s="82">
        <f t="shared" si="24"/>
        <v>-1.4926799995009787E-3</v>
      </c>
      <c r="J170" s="82">
        <f>G170</f>
        <v>-1.4926799995009787E-3</v>
      </c>
      <c r="P170" s="119">
        <f t="shared" si="25"/>
        <v>6.1723705070900609E-4</v>
      </c>
      <c r="Q170" s="126">
        <f t="shared" si="26"/>
        <v>27027.793700000002</v>
      </c>
      <c r="U170" s="127"/>
    </row>
    <row r="171" spans="1:33" s="82" customFormat="1" ht="12.95" customHeight="1" x14ac:dyDescent="0.2">
      <c r="A171" s="128" t="s">
        <v>26</v>
      </c>
      <c r="C171" s="125">
        <v>42412.265299999999</v>
      </c>
      <c r="D171" s="125"/>
      <c r="E171" s="82">
        <f t="shared" si="22"/>
        <v>4581.0000190336868</v>
      </c>
      <c r="F171" s="92">
        <f t="shared" si="23"/>
        <v>4581</v>
      </c>
      <c r="G171" s="82">
        <f t="shared" si="24"/>
        <v>3.6279998312238604E-5</v>
      </c>
      <c r="J171" s="82">
        <f>G171</f>
        <v>3.6279998312238604E-5</v>
      </c>
      <c r="P171" s="119">
        <f t="shared" si="25"/>
        <v>8.1491841033998896E-5</v>
      </c>
      <c r="Q171" s="126">
        <f t="shared" si="26"/>
        <v>27393.765299999999</v>
      </c>
      <c r="U171" s="127"/>
    </row>
    <row r="172" spans="1:33" s="82" customFormat="1" ht="12.95" customHeight="1" x14ac:dyDescent="0.2">
      <c r="A172" s="128" t="s">
        <v>79</v>
      </c>
      <c r="C172" s="125">
        <v>42448.482000000004</v>
      </c>
      <c r="D172" s="125"/>
      <c r="E172" s="82">
        <f t="shared" si="22"/>
        <v>4600.0004973521472</v>
      </c>
      <c r="F172" s="92">
        <f t="shared" si="23"/>
        <v>4600</v>
      </c>
      <c r="G172" s="82">
        <f t="shared" si="24"/>
        <v>9.4800000078976154E-4</v>
      </c>
      <c r="I172" s="82">
        <f t="shared" ref="I172:I196" si="29">G172</f>
        <v>9.4800000078976154E-4</v>
      </c>
      <c r="P172" s="119">
        <f t="shared" si="25"/>
        <v>2.591040768693334E-5</v>
      </c>
      <c r="Q172" s="126">
        <f t="shared" si="26"/>
        <v>27429.982000000004</v>
      </c>
      <c r="T172" s="82">
        <f t="shared" ref="T172:T188" si="30">(P172-G172)^2</f>
        <v>8.502492177085393E-7</v>
      </c>
      <c r="U172" s="127"/>
      <c r="AB172" s="82" t="s">
        <v>66</v>
      </c>
      <c r="AC172" s="82">
        <v>13</v>
      </c>
      <c r="AE172" s="82" t="s">
        <v>78</v>
      </c>
      <c r="AG172" s="82" t="s">
        <v>74</v>
      </c>
    </row>
    <row r="173" spans="1:33" s="82" customFormat="1" ht="12.95" customHeight="1" x14ac:dyDescent="0.2">
      <c r="A173" s="128" t="s">
        <v>79</v>
      </c>
      <c r="C173" s="125">
        <v>42450.383999999998</v>
      </c>
      <c r="D173" s="125"/>
      <c r="E173" s="82">
        <f t="shared" si="22"/>
        <v>4600.9983494414209</v>
      </c>
      <c r="F173" s="92">
        <f t="shared" si="23"/>
        <v>4601</v>
      </c>
      <c r="G173" s="82">
        <f t="shared" si="24"/>
        <v>-3.146120005112607E-3</v>
      </c>
      <c r="I173" s="82">
        <f t="shared" si="29"/>
        <v>-3.146120005112607E-3</v>
      </c>
      <c r="P173" s="119">
        <f t="shared" si="25"/>
        <v>2.2972272979435507E-5</v>
      </c>
      <c r="Q173" s="126">
        <f t="shared" si="26"/>
        <v>27431.883999999998</v>
      </c>
      <c r="T173" s="82">
        <f t="shared" si="30"/>
        <v>1.0043145867062612E-5</v>
      </c>
      <c r="U173" s="127"/>
      <c r="AB173" s="82" t="s">
        <v>66</v>
      </c>
      <c r="AC173" s="82">
        <v>7</v>
      </c>
      <c r="AE173" s="82" t="s">
        <v>80</v>
      </c>
      <c r="AG173" s="82" t="s">
        <v>74</v>
      </c>
    </row>
    <row r="174" spans="1:33" s="82" customFormat="1" ht="12.95" customHeight="1" x14ac:dyDescent="0.2">
      <c r="A174" s="128" t="s">
        <v>79</v>
      </c>
      <c r="C174" s="125">
        <v>42450.385000000002</v>
      </c>
      <c r="D174" s="125"/>
      <c r="E174" s="82">
        <f t="shared" si="22"/>
        <v>4600.9988740744875</v>
      </c>
      <c r="F174" s="92">
        <f t="shared" si="23"/>
        <v>4601</v>
      </c>
      <c r="G174" s="82">
        <f t="shared" si="24"/>
        <v>-2.1461200012709014E-3</v>
      </c>
      <c r="I174" s="82">
        <f t="shared" si="29"/>
        <v>-2.1461200012709014E-3</v>
      </c>
      <c r="P174" s="119">
        <f t="shared" si="25"/>
        <v>2.2972272979435507E-5</v>
      </c>
      <c r="Q174" s="126">
        <f t="shared" si="26"/>
        <v>27431.885000000002</v>
      </c>
      <c r="T174" s="82">
        <f t="shared" si="30"/>
        <v>4.7049612942124988E-6</v>
      </c>
      <c r="U174" s="127"/>
      <c r="AB174" s="82" t="s">
        <v>66</v>
      </c>
      <c r="AC174" s="82">
        <v>7</v>
      </c>
      <c r="AE174" s="82" t="s">
        <v>72</v>
      </c>
      <c r="AG174" s="82" t="s">
        <v>74</v>
      </c>
    </row>
    <row r="175" spans="1:33" s="82" customFormat="1" ht="12.95" customHeight="1" x14ac:dyDescent="0.2">
      <c r="A175" s="122" t="s">
        <v>691</v>
      </c>
      <c r="B175" s="123" t="s">
        <v>140</v>
      </c>
      <c r="C175" s="124">
        <v>42450.387000000002</v>
      </c>
      <c r="D175" s="125"/>
      <c r="E175" s="82">
        <f t="shared" si="22"/>
        <v>4600.999923340617</v>
      </c>
      <c r="F175" s="92">
        <f t="shared" si="23"/>
        <v>4601</v>
      </c>
      <c r="G175" s="82">
        <f t="shared" si="24"/>
        <v>-1.4612000086344779E-4</v>
      </c>
      <c r="I175" s="82">
        <f t="shared" si="29"/>
        <v>-1.4612000086344779E-4</v>
      </c>
      <c r="O175" s="82">
        <f ca="1">+C$11+C$12*F175</f>
        <v>3.1422737554103103E-2</v>
      </c>
      <c r="P175" s="119">
        <f t="shared" si="25"/>
        <v>2.2972272979435507E-5</v>
      </c>
      <c r="Q175" s="126">
        <f t="shared" si="26"/>
        <v>27431.887000000002</v>
      </c>
      <c r="T175" s="82">
        <f t="shared" si="30"/>
        <v>2.8592197073356632E-8</v>
      </c>
    </row>
    <row r="176" spans="1:33" s="82" customFormat="1" ht="12.95" customHeight="1" x14ac:dyDescent="0.2">
      <c r="A176" s="128" t="s">
        <v>79</v>
      </c>
      <c r="C176" s="125">
        <v>42450.387999999999</v>
      </c>
      <c r="D176" s="125"/>
      <c r="E176" s="82">
        <f t="shared" si="22"/>
        <v>4601.0004479736808</v>
      </c>
      <c r="F176" s="92">
        <f t="shared" si="23"/>
        <v>4601</v>
      </c>
      <c r="G176" s="82">
        <f t="shared" si="24"/>
        <v>8.5387999570230022E-4</v>
      </c>
      <c r="I176" s="82">
        <f t="shared" si="29"/>
        <v>8.5387999570230022E-4</v>
      </c>
      <c r="P176" s="119">
        <f t="shared" si="25"/>
        <v>2.2972272979435507E-5</v>
      </c>
      <c r="Q176" s="126">
        <f t="shared" si="26"/>
        <v>27431.887999999999</v>
      </c>
      <c r="T176" s="82">
        <f t="shared" si="30"/>
        <v>6.9040764368049703E-7</v>
      </c>
      <c r="U176" s="127"/>
      <c r="AB176" s="82" t="s">
        <v>66</v>
      </c>
      <c r="AC176" s="82">
        <v>13</v>
      </c>
      <c r="AE176" s="82" t="s">
        <v>78</v>
      </c>
      <c r="AG176" s="82" t="s">
        <v>74</v>
      </c>
    </row>
    <row r="177" spans="1:33" s="82" customFormat="1" ht="12.95" customHeight="1" x14ac:dyDescent="0.2">
      <c r="A177" s="122" t="s">
        <v>691</v>
      </c>
      <c r="B177" s="123" t="s">
        <v>140</v>
      </c>
      <c r="C177" s="124">
        <v>42450.39</v>
      </c>
      <c r="D177" s="125"/>
      <c r="E177" s="82">
        <f t="shared" si="22"/>
        <v>4601.0014972398103</v>
      </c>
      <c r="F177" s="92">
        <f t="shared" si="23"/>
        <v>4601</v>
      </c>
      <c r="G177" s="82">
        <f t="shared" si="24"/>
        <v>2.8538799961097538E-3</v>
      </c>
      <c r="I177" s="82">
        <f t="shared" si="29"/>
        <v>2.8538799961097538E-3</v>
      </c>
      <c r="O177" s="82">
        <f ca="1">+C$11+C$12*F177</f>
        <v>3.1422737554103103E-2</v>
      </c>
      <c r="P177" s="119">
        <f t="shared" si="25"/>
        <v>2.2972272979435507E-5</v>
      </c>
      <c r="Q177" s="126">
        <f t="shared" si="26"/>
        <v>27431.89</v>
      </c>
      <c r="T177" s="82">
        <f t="shared" si="30"/>
        <v>8.014038536878883E-6</v>
      </c>
    </row>
    <row r="178" spans="1:33" s="82" customFormat="1" ht="12.95" customHeight="1" x14ac:dyDescent="0.2">
      <c r="A178" s="122" t="s">
        <v>691</v>
      </c>
      <c r="B178" s="123" t="s">
        <v>140</v>
      </c>
      <c r="C178" s="124">
        <v>42450.39</v>
      </c>
      <c r="D178" s="125"/>
      <c r="E178" s="82">
        <f t="shared" si="22"/>
        <v>4601.0014972398103</v>
      </c>
      <c r="F178" s="92">
        <f t="shared" si="23"/>
        <v>4601</v>
      </c>
      <c r="G178" s="82">
        <f t="shared" si="24"/>
        <v>2.8538799961097538E-3</v>
      </c>
      <c r="I178" s="82">
        <f t="shared" si="29"/>
        <v>2.8538799961097538E-3</v>
      </c>
      <c r="O178" s="82">
        <f ca="1">+C$11+C$12*F178</f>
        <v>3.1422737554103103E-2</v>
      </c>
      <c r="P178" s="119">
        <f t="shared" si="25"/>
        <v>2.2972272979435507E-5</v>
      </c>
      <c r="Q178" s="126">
        <f t="shared" si="26"/>
        <v>27431.89</v>
      </c>
      <c r="T178" s="82">
        <f t="shared" si="30"/>
        <v>8.014038536878883E-6</v>
      </c>
    </row>
    <row r="179" spans="1:33" s="82" customFormat="1" ht="12.95" customHeight="1" x14ac:dyDescent="0.2">
      <c r="A179" s="128" t="s">
        <v>79</v>
      </c>
      <c r="C179" s="125">
        <v>42452.292000000001</v>
      </c>
      <c r="D179" s="125"/>
      <c r="E179" s="82">
        <f t="shared" si="22"/>
        <v>4601.9993493290876</v>
      </c>
      <c r="F179" s="92">
        <f t="shared" si="23"/>
        <v>4602</v>
      </c>
      <c r="G179" s="82">
        <f t="shared" si="24"/>
        <v>-1.2402400025166571E-3</v>
      </c>
      <c r="I179" s="82">
        <f t="shared" si="29"/>
        <v>-1.2402400025166571E-3</v>
      </c>
      <c r="P179" s="119">
        <f t="shared" si="25"/>
        <v>2.003285866090769E-5</v>
      </c>
      <c r="Q179" s="126">
        <f t="shared" si="26"/>
        <v>27433.792000000001</v>
      </c>
      <c r="T179" s="82">
        <f t="shared" si="30"/>
        <v>1.5882876846206855E-6</v>
      </c>
      <c r="U179" s="127"/>
      <c r="AB179" s="82" t="s">
        <v>66</v>
      </c>
      <c r="AC179" s="82">
        <v>11</v>
      </c>
      <c r="AE179" s="82" t="s">
        <v>78</v>
      </c>
      <c r="AG179" s="82" t="s">
        <v>74</v>
      </c>
    </row>
    <row r="180" spans="1:33" s="82" customFormat="1" ht="12.95" customHeight="1" x14ac:dyDescent="0.2">
      <c r="A180" s="122" t="s">
        <v>691</v>
      </c>
      <c r="B180" s="123" t="s">
        <v>140</v>
      </c>
      <c r="C180" s="124">
        <v>42452.294000000002</v>
      </c>
      <c r="D180" s="125"/>
      <c r="E180" s="82">
        <f t="shared" si="22"/>
        <v>4602.000398595218</v>
      </c>
      <c r="F180" s="92">
        <f t="shared" si="23"/>
        <v>4602</v>
      </c>
      <c r="G180" s="82">
        <f t="shared" si="24"/>
        <v>7.5975999789079651E-4</v>
      </c>
      <c r="I180" s="82">
        <f t="shared" si="29"/>
        <v>7.5975999789079651E-4</v>
      </c>
      <c r="O180" s="82">
        <f ca="1">+C$11+C$12*F180</f>
        <v>3.1408425881130186E-2</v>
      </c>
      <c r="P180" s="119">
        <f t="shared" si="25"/>
        <v>2.003285866090769E-5</v>
      </c>
      <c r="Q180" s="126">
        <f t="shared" si="26"/>
        <v>27433.794000000002</v>
      </c>
      <c r="T180" s="82">
        <f t="shared" si="30"/>
        <v>5.4719624051323531E-7</v>
      </c>
    </row>
    <row r="181" spans="1:33" s="82" customFormat="1" ht="12.95" customHeight="1" x14ac:dyDescent="0.2">
      <c r="A181" s="128" t="s">
        <v>79</v>
      </c>
      <c r="C181" s="125">
        <v>42452.296000000002</v>
      </c>
      <c r="D181" s="125"/>
      <c r="E181" s="82">
        <f t="shared" si="22"/>
        <v>4602.0014478613475</v>
      </c>
      <c r="F181" s="92">
        <f t="shared" si="23"/>
        <v>4602</v>
      </c>
      <c r="G181" s="82">
        <f t="shared" ref="G181:G196" si="31">C181-(C$7+C$8*F181)</f>
        <v>2.7597599982982501E-3</v>
      </c>
      <c r="I181" s="82">
        <f t="shared" si="29"/>
        <v>2.7597599982982501E-3</v>
      </c>
      <c r="P181" s="119">
        <f t="shared" si="25"/>
        <v>2.003285866090769E-5</v>
      </c>
      <c r="Q181" s="126">
        <f t="shared" si="26"/>
        <v>27433.796000000002</v>
      </c>
      <c r="T181" s="82">
        <f t="shared" si="30"/>
        <v>7.506104799665414E-6</v>
      </c>
      <c r="U181" s="127"/>
      <c r="AB181" s="82" t="s">
        <v>66</v>
      </c>
      <c r="AC181" s="82">
        <v>6</v>
      </c>
      <c r="AE181" s="82" t="s">
        <v>80</v>
      </c>
      <c r="AG181" s="82" t="s">
        <v>74</v>
      </c>
    </row>
    <row r="182" spans="1:33" s="82" customFormat="1" ht="12.95" customHeight="1" x14ac:dyDescent="0.2">
      <c r="A182" s="128" t="s">
        <v>79</v>
      </c>
      <c r="C182" s="125">
        <v>42452.296999999999</v>
      </c>
      <c r="D182" s="125"/>
      <c r="E182" s="82">
        <f t="shared" si="22"/>
        <v>4602.0019724944104</v>
      </c>
      <c r="F182" s="92">
        <f t="shared" si="23"/>
        <v>4602</v>
      </c>
      <c r="G182" s="82">
        <f t="shared" si="31"/>
        <v>3.7597599948639981E-3</v>
      </c>
      <c r="I182" s="82">
        <f t="shared" si="29"/>
        <v>3.7597599948639981E-3</v>
      </c>
      <c r="P182" s="119">
        <f t="shared" si="25"/>
        <v>2.003285866090769E-5</v>
      </c>
      <c r="Q182" s="126">
        <f t="shared" si="26"/>
        <v>27433.796999999999</v>
      </c>
      <c r="T182" s="82">
        <f t="shared" si="30"/>
        <v>1.3985559053253768E-5</v>
      </c>
      <c r="U182" s="127"/>
      <c r="AB182" s="82" t="s">
        <v>66</v>
      </c>
      <c r="AC182" s="82">
        <v>6</v>
      </c>
      <c r="AE182" s="82" t="s">
        <v>72</v>
      </c>
      <c r="AG182" s="82" t="s">
        <v>74</v>
      </c>
    </row>
    <row r="183" spans="1:33" s="82" customFormat="1" ht="12.95" customHeight="1" x14ac:dyDescent="0.2">
      <c r="A183" s="128" t="s">
        <v>79</v>
      </c>
      <c r="C183" s="125">
        <v>42471.351999999999</v>
      </c>
      <c r="D183" s="125"/>
      <c r="E183" s="82">
        <f t="shared" si="22"/>
        <v>4611.9988555444461</v>
      </c>
      <c r="F183" s="92">
        <f t="shared" si="23"/>
        <v>4612</v>
      </c>
      <c r="G183" s="82">
        <f t="shared" si="31"/>
        <v>-2.181440002459567E-3</v>
      </c>
      <c r="I183" s="82">
        <f t="shared" si="29"/>
        <v>-2.181440002459567E-3</v>
      </c>
      <c r="P183" s="119">
        <f t="shared" si="25"/>
        <v>-9.4316631309068061E-6</v>
      </c>
      <c r="Q183" s="126">
        <f t="shared" si="26"/>
        <v>27452.851999999999</v>
      </c>
      <c r="T183" s="82">
        <f t="shared" si="30"/>
        <v>4.7176202261132448E-6</v>
      </c>
      <c r="U183" s="127"/>
      <c r="AB183" s="82" t="s">
        <v>66</v>
      </c>
      <c r="AC183" s="82">
        <v>13</v>
      </c>
      <c r="AE183" s="82" t="s">
        <v>78</v>
      </c>
      <c r="AG183" s="82" t="s">
        <v>74</v>
      </c>
    </row>
    <row r="184" spans="1:33" s="82" customFormat="1" ht="12.95" customHeight="1" x14ac:dyDescent="0.2">
      <c r="A184" s="128" t="s">
        <v>79</v>
      </c>
      <c r="C184" s="125">
        <v>42471.357000000004</v>
      </c>
      <c r="D184" s="125"/>
      <c r="E184" s="82">
        <f t="shared" si="22"/>
        <v>4612.0014787097725</v>
      </c>
      <c r="F184" s="92">
        <f t="shared" si="23"/>
        <v>4612</v>
      </c>
      <c r="G184" s="82">
        <f t="shared" si="31"/>
        <v>2.8185600021970458E-3</v>
      </c>
      <c r="I184" s="82">
        <f t="shared" si="29"/>
        <v>2.8185600021970458E-3</v>
      </c>
      <c r="P184" s="119">
        <f t="shared" si="25"/>
        <v>-9.4316631309068061E-6</v>
      </c>
      <c r="Q184" s="126">
        <f t="shared" si="26"/>
        <v>27452.857000000004</v>
      </c>
      <c r="T184" s="82">
        <f t="shared" si="30"/>
        <v>7.9975368591643677E-6</v>
      </c>
      <c r="U184" s="127"/>
      <c r="AB184" s="82" t="s">
        <v>66</v>
      </c>
      <c r="AC184" s="82">
        <v>6</v>
      </c>
      <c r="AE184" s="82" t="s">
        <v>80</v>
      </c>
      <c r="AG184" s="82" t="s">
        <v>74</v>
      </c>
    </row>
    <row r="185" spans="1:33" s="82" customFormat="1" ht="12.95" customHeight="1" x14ac:dyDescent="0.2">
      <c r="A185" s="128" t="s">
        <v>79</v>
      </c>
      <c r="C185" s="125">
        <v>42492.32</v>
      </c>
      <c r="D185" s="125"/>
      <c r="E185" s="82">
        <f t="shared" si="22"/>
        <v>4622.9993616474712</v>
      </c>
      <c r="F185" s="92">
        <f t="shared" si="23"/>
        <v>4623</v>
      </c>
      <c r="G185" s="82">
        <f t="shared" si="31"/>
        <v>-1.216759999806527E-3</v>
      </c>
      <c r="I185" s="82">
        <f t="shared" si="29"/>
        <v>-1.216759999806527E-3</v>
      </c>
      <c r="P185" s="119">
        <f t="shared" si="25"/>
        <v>-4.1990432175679354E-5</v>
      </c>
      <c r="Q185" s="126">
        <f t="shared" si="26"/>
        <v>27473.82</v>
      </c>
      <c r="T185" s="82">
        <f t="shared" si="30"/>
        <v>1.3800835370315687E-6</v>
      </c>
      <c r="U185" s="127"/>
      <c r="AB185" s="82" t="s">
        <v>66</v>
      </c>
      <c r="AC185" s="82">
        <v>10</v>
      </c>
      <c r="AE185" s="82" t="s">
        <v>72</v>
      </c>
      <c r="AG185" s="82" t="s">
        <v>74</v>
      </c>
    </row>
    <row r="186" spans="1:33" s="82" customFormat="1" ht="12.95" customHeight="1" x14ac:dyDescent="0.2">
      <c r="A186" s="128" t="s">
        <v>81</v>
      </c>
      <c r="C186" s="125">
        <v>42669.588000000003</v>
      </c>
      <c r="D186" s="125"/>
      <c r="E186" s="82">
        <f t="shared" si="22"/>
        <v>4716.0000157809636</v>
      </c>
      <c r="F186" s="92">
        <f t="shared" si="23"/>
        <v>4716</v>
      </c>
      <c r="G186" s="82">
        <f t="shared" si="31"/>
        <v>3.0080002034083009E-5</v>
      </c>
      <c r="I186" s="82">
        <f t="shared" si="29"/>
        <v>3.0080002034083009E-5</v>
      </c>
      <c r="P186" s="119">
        <f t="shared" si="25"/>
        <v>-3.2344822394180656E-4</v>
      </c>
      <c r="Q186" s="126">
        <f t="shared" si="26"/>
        <v>27651.088000000003</v>
      </c>
      <c r="T186" s="82">
        <f t="shared" si="30"/>
        <v>1.2498220656165964E-7</v>
      </c>
      <c r="U186" s="127"/>
      <c r="AB186" s="82" t="s">
        <v>66</v>
      </c>
      <c r="AC186" s="82">
        <v>13</v>
      </c>
      <c r="AE186" s="82" t="s">
        <v>72</v>
      </c>
      <c r="AG186" s="82" t="s">
        <v>74</v>
      </c>
    </row>
    <row r="187" spans="1:33" s="82" customFormat="1" ht="12.95" customHeight="1" x14ac:dyDescent="0.2">
      <c r="A187" s="128" t="s">
        <v>82</v>
      </c>
      <c r="C187" s="125">
        <v>42774.423999999999</v>
      </c>
      <c r="D187" s="125"/>
      <c r="E187" s="82">
        <f t="shared" si="22"/>
        <v>4771.0004477638267</v>
      </c>
      <c r="F187" s="92">
        <f t="shared" si="23"/>
        <v>4771</v>
      </c>
      <c r="G187" s="82">
        <f t="shared" si="31"/>
        <v>8.5347999993246049E-4</v>
      </c>
      <c r="I187" s="82">
        <f t="shared" si="29"/>
        <v>8.5347999993246049E-4</v>
      </c>
      <c r="P187" s="119">
        <f t="shared" si="25"/>
        <v>-4.951097735920694E-4</v>
      </c>
      <c r="Q187" s="126">
        <f t="shared" si="26"/>
        <v>27755.923999999999</v>
      </c>
      <c r="T187" s="82">
        <f t="shared" si="30"/>
        <v>1.8186943772549428E-6</v>
      </c>
      <c r="U187" s="127"/>
      <c r="AB187" s="82" t="s">
        <v>66</v>
      </c>
      <c r="AC187" s="82">
        <v>6</v>
      </c>
      <c r="AE187" s="82" t="s">
        <v>72</v>
      </c>
      <c r="AG187" s="82" t="s">
        <v>74</v>
      </c>
    </row>
    <row r="188" spans="1:33" s="82" customFormat="1" ht="12.95" customHeight="1" x14ac:dyDescent="0.2">
      <c r="A188" s="128" t="s">
        <v>82</v>
      </c>
      <c r="C188" s="125">
        <v>42774.425999999999</v>
      </c>
      <c r="D188" s="125"/>
      <c r="E188" s="82">
        <f t="shared" si="22"/>
        <v>4771.0014970299571</v>
      </c>
      <c r="F188" s="92">
        <f t="shared" si="23"/>
        <v>4771</v>
      </c>
      <c r="G188" s="82">
        <f t="shared" si="31"/>
        <v>2.8534800003399141E-3</v>
      </c>
      <c r="I188" s="82">
        <f t="shared" si="29"/>
        <v>2.8534800003399141E-3</v>
      </c>
      <c r="P188" s="119">
        <f t="shared" si="25"/>
        <v>-4.951097735920694E-4</v>
      </c>
      <c r="Q188" s="126">
        <f t="shared" si="26"/>
        <v>27755.925999999999</v>
      </c>
      <c r="T188" s="82">
        <f t="shared" si="30"/>
        <v>1.1213053474081853E-5</v>
      </c>
      <c r="U188" s="127"/>
      <c r="AB188" s="82" t="s">
        <v>66</v>
      </c>
      <c r="AC188" s="82">
        <v>10</v>
      </c>
      <c r="AE188" s="82" t="s">
        <v>78</v>
      </c>
      <c r="AG188" s="82" t="s">
        <v>74</v>
      </c>
    </row>
    <row r="189" spans="1:33" s="82" customFormat="1" ht="12.95" customHeight="1" x14ac:dyDescent="0.2">
      <c r="A189" s="128" t="s">
        <v>26</v>
      </c>
      <c r="C189" s="125">
        <v>42778.234900000003</v>
      </c>
      <c r="D189" s="125"/>
      <c r="E189" s="82">
        <f t="shared" si="22"/>
        <v>4772.9997719105295</v>
      </c>
      <c r="F189" s="92">
        <f t="shared" si="23"/>
        <v>4773</v>
      </c>
      <c r="G189" s="82">
        <f t="shared" si="31"/>
        <v>-4.3475999700604007E-4</v>
      </c>
      <c r="I189" s="82">
        <f t="shared" si="29"/>
        <v>-4.3475999700604007E-4</v>
      </c>
      <c r="P189" s="119">
        <f t="shared" si="25"/>
        <v>-5.0142494958978386E-4</v>
      </c>
      <c r="Q189" s="126">
        <f t="shared" si="26"/>
        <v>27759.734900000003</v>
      </c>
      <c r="U189" s="127"/>
    </row>
    <row r="190" spans="1:33" s="82" customFormat="1" ht="12.95" customHeight="1" x14ac:dyDescent="0.2">
      <c r="A190" s="128" t="s">
        <v>31</v>
      </c>
      <c r="C190" s="125">
        <v>42787.764000000003</v>
      </c>
      <c r="D190" s="125"/>
      <c r="E190" s="82">
        <f t="shared" si="22"/>
        <v>4777.9990528484514</v>
      </c>
      <c r="F190" s="92">
        <f t="shared" si="23"/>
        <v>4778</v>
      </c>
      <c r="G190" s="82">
        <f t="shared" si="31"/>
        <v>-1.8053599997074343E-3</v>
      </c>
      <c r="I190" s="82">
        <f t="shared" si="29"/>
        <v>-1.8053599997074343E-3</v>
      </c>
      <c r="P190" s="119">
        <f t="shared" si="25"/>
        <v>-5.1723528277707043E-4</v>
      </c>
      <c r="Q190" s="126">
        <f t="shared" si="26"/>
        <v>27769.264000000003</v>
      </c>
      <c r="U190" s="127"/>
    </row>
    <row r="191" spans="1:33" s="82" customFormat="1" ht="12.95" customHeight="1" x14ac:dyDescent="0.2">
      <c r="A191" s="128" t="s">
        <v>31</v>
      </c>
      <c r="C191" s="125">
        <v>42789.671999999999</v>
      </c>
      <c r="D191" s="125"/>
      <c r="E191" s="82">
        <f t="shared" si="22"/>
        <v>4779.0000527361144</v>
      </c>
      <c r="F191" s="92">
        <f t="shared" si="23"/>
        <v>4779</v>
      </c>
      <c r="G191" s="82">
        <f t="shared" si="31"/>
        <v>1.0051999561255798E-4</v>
      </c>
      <c r="I191" s="82">
        <f t="shared" si="29"/>
        <v>1.0051999561255798E-4</v>
      </c>
      <c r="P191" s="119">
        <f t="shared" si="25"/>
        <v>-5.2040118824761387E-4</v>
      </c>
      <c r="Q191" s="126">
        <f t="shared" si="26"/>
        <v>27771.171999999999</v>
      </c>
      <c r="U191" s="127"/>
    </row>
    <row r="192" spans="1:33" s="82" customFormat="1" ht="12.95" customHeight="1" x14ac:dyDescent="0.2">
      <c r="A192" s="128" t="s">
        <v>31</v>
      </c>
      <c r="C192" s="125">
        <v>42789.671999999999</v>
      </c>
      <c r="D192" s="125"/>
      <c r="E192" s="82">
        <f t="shared" si="22"/>
        <v>4779.0000527361144</v>
      </c>
      <c r="F192" s="92">
        <f t="shared" si="23"/>
        <v>4779</v>
      </c>
      <c r="G192" s="82">
        <f t="shared" si="31"/>
        <v>1.0051999561255798E-4</v>
      </c>
      <c r="I192" s="82">
        <f t="shared" si="29"/>
        <v>1.0051999561255798E-4</v>
      </c>
      <c r="P192" s="119">
        <f t="shared" si="25"/>
        <v>-5.2040118824761387E-4</v>
      </c>
      <c r="Q192" s="126">
        <f t="shared" si="26"/>
        <v>27771.171999999999</v>
      </c>
      <c r="U192" s="127"/>
    </row>
    <row r="193" spans="1:33" s="82" customFormat="1" ht="12.95" customHeight="1" x14ac:dyDescent="0.2">
      <c r="A193" s="128" t="s">
        <v>31</v>
      </c>
      <c r="C193" s="125">
        <v>42789.675000000003</v>
      </c>
      <c r="D193" s="125"/>
      <c r="E193" s="82">
        <f t="shared" si="22"/>
        <v>4779.0016266353114</v>
      </c>
      <c r="F193" s="92">
        <f t="shared" si="23"/>
        <v>4779</v>
      </c>
      <c r="G193" s="82">
        <f t="shared" si="31"/>
        <v>3.1005199998617172E-3</v>
      </c>
      <c r="I193" s="82">
        <f t="shared" si="29"/>
        <v>3.1005199998617172E-3</v>
      </c>
      <c r="P193" s="119">
        <f t="shared" si="25"/>
        <v>-5.2040118824761387E-4</v>
      </c>
      <c r="Q193" s="126">
        <f t="shared" si="26"/>
        <v>27771.175000000003</v>
      </c>
      <c r="U193" s="127"/>
    </row>
    <row r="194" spans="1:33" s="82" customFormat="1" ht="12.95" customHeight="1" x14ac:dyDescent="0.2">
      <c r="A194" s="128" t="s">
        <v>83</v>
      </c>
      <c r="C194" s="125">
        <v>42835.42</v>
      </c>
      <c r="D194" s="125"/>
      <c r="E194" s="82">
        <f t="shared" si="22"/>
        <v>4803.0009661852364</v>
      </c>
      <c r="F194" s="92">
        <f t="shared" si="23"/>
        <v>4803</v>
      </c>
      <c r="G194" s="82">
        <f t="shared" si="31"/>
        <v>1.8416399980196729E-3</v>
      </c>
      <c r="I194" s="82">
        <f t="shared" si="29"/>
        <v>1.8416399980196729E-3</v>
      </c>
      <c r="P194" s="119">
        <f t="shared" si="25"/>
        <v>-5.9676680284912603E-4</v>
      </c>
      <c r="Q194" s="126">
        <f t="shared" si="26"/>
        <v>27816.92</v>
      </c>
      <c r="T194" s="82">
        <f>(P194-G194)^2</f>
        <v>5.9458277265232104E-6</v>
      </c>
      <c r="U194" s="127"/>
      <c r="AB194" s="82" t="s">
        <v>66</v>
      </c>
      <c r="AC194" s="82">
        <v>12</v>
      </c>
      <c r="AE194" s="82" t="s">
        <v>78</v>
      </c>
      <c r="AG194" s="82" t="s">
        <v>74</v>
      </c>
    </row>
    <row r="195" spans="1:33" s="82" customFormat="1" ht="12.95" customHeight="1" x14ac:dyDescent="0.2">
      <c r="A195" s="128" t="s">
        <v>83</v>
      </c>
      <c r="C195" s="125">
        <v>42837.317000000003</v>
      </c>
      <c r="D195" s="125"/>
      <c r="E195" s="82">
        <f t="shared" si="22"/>
        <v>4803.9961951091909</v>
      </c>
      <c r="F195" s="92">
        <f t="shared" si="23"/>
        <v>4804</v>
      </c>
      <c r="G195" s="82">
        <f t="shared" si="31"/>
        <v>-7.2524799979873933E-3</v>
      </c>
      <c r="I195" s="82">
        <f t="shared" si="29"/>
        <v>-7.2524799979873933E-3</v>
      </c>
      <c r="P195" s="119">
        <f t="shared" si="25"/>
        <v>-5.9996469859537917E-4</v>
      </c>
      <c r="Q195" s="126">
        <f t="shared" si="26"/>
        <v>27818.817000000003</v>
      </c>
      <c r="T195" s="82">
        <f>(P195-G195)^2</f>
        <v>4.4255959808644817E-5</v>
      </c>
      <c r="U195" s="127"/>
      <c r="AB195" s="82" t="s">
        <v>66</v>
      </c>
      <c r="AC195" s="82">
        <v>12</v>
      </c>
      <c r="AE195" s="82" t="s">
        <v>78</v>
      </c>
      <c r="AG195" s="82" t="s">
        <v>74</v>
      </c>
    </row>
    <row r="196" spans="1:33" s="82" customFormat="1" ht="12.95" customHeight="1" x14ac:dyDescent="0.2">
      <c r="A196" s="128" t="s">
        <v>84</v>
      </c>
      <c r="C196" s="125">
        <v>42837.324000000001</v>
      </c>
      <c r="D196" s="125"/>
      <c r="E196" s="82">
        <f t="shared" si="22"/>
        <v>4803.9998675406432</v>
      </c>
      <c r="F196" s="92">
        <f t="shared" si="23"/>
        <v>4804</v>
      </c>
      <c r="G196" s="82">
        <f t="shared" si="31"/>
        <v>-2.524800001992844E-4</v>
      </c>
      <c r="I196" s="82">
        <f t="shared" si="29"/>
        <v>-2.524800001992844E-4</v>
      </c>
      <c r="P196" s="119">
        <f t="shared" si="25"/>
        <v>-5.9996469859537917E-4</v>
      </c>
      <c r="Q196" s="126">
        <f t="shared" si="26"/>
        <v>27818.824000000001</v>
      </c>
      <c r="T196" s="82">
        <f>(P196-G196)^2</f>
        <v>1.2074561561942494E-7</v>
      </c>
      <c r="U196" s="127"/>
      <c r="AB196" s="82" t="s">
        <v>66</v>
      </c>
      <c r="AG196" s="82" t="s">
        <v>68</v>
      </c>
    </row>
    <row r="197" spans="1:33" s="82" customFormat="1" ht="12.95" customHeight="1" x14ac:dyDescent="0.2">
      <c r="A197" s="128" t="s">
        <v>85</v>
      </c>
      <c r="C197" s="125">
        <v>43077.394</v>
      </c>
      <c r="D197" s="125"/>
      <c r="E197" s="82">
        <f t="shared" si="22"/>
        <v>4929.9485274105982</v>
      </c>
      <c r="F197" s="92">
        <f t="shared" si="23"/>
        <v>4930</v>
      </c>
      <c r="P197" s="119">
        <f t="shared" si="25"/>
        <v>-1.0131377304607274E-3</v>
      </c>
      <c r="Q197" s="126">
        <f t="shared" si="26"/>
        <v>28058.894</v>
      </c>
      <c r="U197" s="127">
        <v>-9.8111600003903732E-2</v>
      </c>
      <c r="AC197" s="82">
        <v>10</v>
      </c>
      <c r="AE197" s="82" t="s">
        <v>72</v>
      </c>
      <c r="AG197" s="82" t="s">
        <v>74</v>
      </c>
    </row>
    <row r="198" spans="1:33" s="82" customFormat="1" ht="12.95" customHeight="1" x14ac:dyDescent="0.2">
      <c r="A198" s="122" t="s">
        <v>739</v>
      </c>
      <c r="B198" s="123" t="s">
        <v>140</v>
      </c>
      <c r="C198" s="124">
        <v>43077.493999999999</v>
      </c>
      <c r="D198" s="125"/>
      <c r="E198" s="82">
        <f t="shared" si="22"/>
        <v>4930.0009907170788</v>
      </c>
      <c r="F198" s="92">
        <f t="shared" si="23"/>
        <v>4930</v>
      </c>
      <c r="G198" s="82">
        <f t="shared" ref="G198:G208" si="32">C198-(C$7+C$8*F198)</f>
        <v>1.8883999946410768E-3</v>
      </c>
      <c r="I198" s="82">
        <f>G198</f>
        <v>1.8883999946410768E-3</v>
      </c>
      <c r="P198" s="119">
        <f t="shared" si="25"/>
        <v>-1.0131377304607274E-3</v>
      </c>
      <c r="Q198" s="126">
        <f t="shared" si="26"/>
        <v>28058.993999999999</v>
      </c>
      <c r="T198" s="82">
        <f>(P198-G198)^2</f>
        <v>8.4189211701889522E-6</v>
      </c>
    </row>
    <row r="199" spans="1:33" s="82" customFormat="1" ht="12.95" customHeight="1" x14ac:dyDescent="0.2">
      <c r="A199" s="128" t="s">
        <v>86</v>
      </c>
      <c r="C199" s="125">
        <v>43094.637999999999</v>
      </c>
      <c r="D199" s="125"/>
      <c r="E199" s="82">
        <f t="shared" si="22"/>
        <v>4938.9952999802535</v>
      </c>
      <c r="F199" s="92">
        <f t="shared" si="23"/>
        <v>4939</v>
      </c>
      <c r="G199" s="82">
        <f t="shared" si="32"/>
        <v>-8.95868000225164E-3</v>
      </c>
      <c r="I199" s="82">
        <f>G199</f>
        <v>-8.95868000225164E-3</v>
      </c>
      <c r="P199" s="119">
        <f t="shared" si="25"/>
        <v>-1.0434274535793993E-3</v>
      </c>
      <c r="Q199" s="126">
        <f t="shared" si="26"/>
        <v>28076.137999999999</v>
      </c>
      <c r="T199" s="82">
        <f>(P199-G199)^2</f>
        <v>6.2651222909262399E-5</v>
      </c>
      <c r="U199" s="127"/>
      <c r="AB199" s="82" t="s">
        <v>66</v>
      </c>
      <c r="AC199" s="82">
        <v>6</v>
      </c>
      <c r="AE199" s="82" t="s">
        <v>72</v>
      </c>
      <c r="AG199" s="82" t="s">
        <v>74</v>
      </c>
    </row>
    <row r="200" spans="1:33" s="82" customFormat="1" ht="12.95" customHeight="1" x14ac:dyDescent="0.2">
      <c r="A200" s="128" t="s">
        <v>86</v>
      </c>
      <c r="C200" s="125">
        <v>43140.394</v>
      </c>
      <c r="D200" s="125"/>
      <c r="E200" s="82">
        <f t="shared" si="22"/>
        <v>4963.0004104938953</v>
      </c>
      <c r="F200" s="92">
        <f t="shared" si="23"/>
        <v>4963</v>
      </c>
      <c r="G200" s="82">
        <f t="shared" si="32"/>
        <v>7.824400017852895E-4</v>
      </c>
      <c r="I200" s="82">
        <f>G200</f>
        <v>7.824400017852895E-4</v>
      </c>
      <c r="P200" s="119">
        <f t="shared" si="25"/>
        <v>-1.1247067745297438E-3</v>
      </c>
      <c r="Q200" s="126">
        <f t="shared" si="26"/>
        <v>28121.894</v>
      </c>
      <c r="T200" s="82">
        <f>(P200-G200)^2</f>
        <v>3.6372088264088235E-6</v>
      </c>
      <c r="U200" s="127"/>
      <c r="AB200" s="82" t="s">
        <v>66</v>
      </c>
      <c r="AC200" s="82">
        <v>10</v>
      </c>
      <c r="AE200" s="82" t="s">
        <v>72</v>
      </c>
      <c r="AG200" s="82" t="s">
        <v>74</v>
      </c>
    </row>
    <row r="201" spans="1:33" s="82" customFormat="1" ht="12.95" customHeight="1" x14ac:dyDescent="0.2">
      <c r="A201" s="128" t="s">
        <v>26</v>
      </c>
      <c r="C201" s="125">
        <v>43142.298699999999</v>
      </c>
      <c r="D201" s="125"/>
      <c r="E201" s="82">
        <f t="shared" si="22"/>
        <v>4963.9996790924461</v>
      </c>
      <c r="F201" s="92">
        <f t="shared" si="23"/>
        <v>4964</v>
      </c>
      <c r="G201" s="82">
        <f t="shared" si="32"/>
        <v>-6.1167999956524E-4</v>
      </c>
      <c r="J201" s="82">
        <f>G201</f>
        <v>-6.1167999956524E-4</v>
      </c>
      <c r="P201" s="119">
        <f t="shared" si="25"/>
        <v>-1.1281094080405271E-3</v>
      </c>
      <c r="Q201" s="126">
        <f t="shared" si="26"/>
        <v>28123.798699999999</v>
      </c>
      <c r="U201" s="127"/>
    </row>
    <row r="202" spans="1:33" s="82" customFormat="1" ht="12.95" customHeight="1" x14ac:dyDescent="0.2">
      <c r="A202" s="128" t="s">
        <v>87</v>
      </c>
      <c r="C202" s="125">
        <v>43161.362999999998</v>
      </c>
      <c r="D202" s="125"/>
      <c r="E202" s="82">
        <f t="shared" si="22"/>
        <v>4974.0014412299834</v>
      </c>
      <c r="F202" s="92">
        <f t="shared" si="23"/>
        <v>4974</v>
      </c>
      <c r="G202" s="82">
        <f t="shared" si="32"/>
        <v>2.7471200010040775E-3</v>
      </c>
      <c r="I202" s="82">
        <f t="shared" ref="I202:I207" si="33">G202</f>
        <v>2.7471200010040775E-3</v>
      </c>
      <c r="P202" s="119">
        <f t="shared" si="25"/>
        <v>-1.1622061217549402E-3</v>
      </c>
      <c r="Q202" s="126">
        <f t="shared" si="26"/>
        <v>28142.862999999998</v>
      </c>
      <c r="T202" s="82">
        <f t="shared" ref="T202:T207" si="34">(P202-G202)^2</f>
        <v>1.5282830734086055E-5</v>
      </c>
      <c r="U202" s="127"/>
      <c r="AB202" s="82" t="s">
        <v>66</v>
      </c>
      <c r="AC202" s="82">
        <v>10</v>
      </c>
      <c r="AE202" s="82" t="s">
        <v>72</v>
      </c>
      <c r="AG202" s="82" t="s">
        <v>74</v>
      </c>
    </row>
    <row r="203" spans="1:33" s="82" customFormat="1" ht="12.95" customHeight="1" x14ac:dyDescent="0.2">
      <c r="A203" s="128" t="s">
        <v>31</v>
      </c>
      <c r="C203" s="125">
        <v>43172.796999999999</v>
      </c>
      <c r="D203" s="125"/>
      <c r="E203" s="82">
        <f t="shared" si="22"/>
        <v>4980.0000956930699</v>
      </c>
      <c r="F203" s="92">
        <f t="shared" si="23"/>
        <v>4980</v>
      </c>
      <c r="G203" s="82">
        <f t="shared" si="32"/>
        <v>1.8239999917568639E-4</v>
      </c>
      <c r="I203" s="82">
        <f t="shared" si="33"/>
        <v>1.8239999917568639E-4</v>
      </c>
      <c r="P203" s="119">
        <f t="shared" si="25"/>
        <v>-1.1827255713129509E-3</v>
      </c>
      <c r="Q203" s="126">
        <f t="shared" si="26"/>
        <v>28154.296999999999</v>
      </c>
      <c r="T203" s="82">
        <f t="shared" si="34"/>
        <v>1.8635678232019272E-6</v>
      </c>
      <c r="U203" s="127"/>
    </row>
    <row r="204" spans="1:33" s="82" customFormat="1" ht="12.95" customHeight="1" x14ac:dyDescent="0.2">
      <c r="A204" s="128" t="s">
        <v>87</v>
      </c>
      <c r="C204" s="125">
        <v>43182.324999999997</v>
      </c>
      <c r="D204" s="125"/>
      <c r="E204" s="82">
        <f t="shared" si="22"/>
        <v>4984.9987995346191</v>
      </c>
      <c r="F204" s="92">
        <f t="shared" si="23"/>
        <v>4985</v>
      </c>
      <c r="G204" s="82">
        <f t="shared" si="32"/>
        <v>-2.288200004841201E-3</v>
      </c>
      <c r="I204" s="82">
        <f t="shared" si="33"/>
        <v>-2.288200004841201E-3</v>
      </c>
      <c r="P204" s="119">
        <f t="shared" si="25"/>
        <v>-1.1998603019145685E-3</v>
      </c>
      <c r="Q204" s="126">
        <f t="shared" si="26"/>
        <v>28163.824999999997</v>
      </c>
      <c r="T204" s="82">
        <f t="shared" si="34"/>
        <v>1.1844833089664308E-6</v>
      </c>
      <c r="U204" s="127"/>
      <c r="AB204" s="82" t="s">
        <v>66</v>
      </c>
      <c r="AC204" s="82">
        <v>7</v>
      </c>
      <c r="AE204" s="82" t="s">
        <v>72</v>
      </c>
      <c r="AG204" s="82" t="s">
        <v>74</v>
      </c>
    </row>
    <row r="205" spans="1:33" s="82" customFormat="1" ht="12.95" customHeight="1" x14ac:dyDescent="0.2">
      <c r="A205" s="128" t="s">
        <v>88</v>
      </c>
      <c r="C205" s="125">
        <v>43222.356</v>
      </c>
      <c r="D205" s="125"/>
      <c r="E205" s="82">
        <f t="shared" si="22"/>
        <v>5006.0003857521997</v>
      </c>
      <c r="F205" s="92">
        <f t="shared" si="23"/>
        <v>5006</v>
      </c>
      <c r="G205" s="82">
        <f t="shared" si="32"/>
        <v>7.352800021180883E-4</v>
      </c>
      <c r="I205" s="82">
        <f t="shared" si="33"/>
        <v>7.352800021180883E-4</v>
      </c>
      <c r="P205" s="119">
        <f t="shared" si="25"/>
        <v>-1.2721755042521057E-3</v>
      </c>
      <c r="Q205" s="126">
        <f t="shared" si="26"/>
        <v>28203.856</v>
      </c>
      <c r="T205" s="82">
        <f t="shared" si="34"/>
        <v>4.0298776100560118E-6</v>
      </c>
      <c r="U205" s="127"/>
      <c r="AB205" s="82" t="s">
        <v>66</v>
      </c>
      <c r="AC205" s="82">
        <v>11</v>
      </c>
      <c r="AE205" s="82" t="s">
        <v>78</v>
      </c>
      <c r="AG205" s="82" t="s">
        <v>74</v>
      </c>
    </row>
    <row r="206" spans="1:33" s="82" customFormat="1" ht="12.95" customHeight="1" x14ac:dyDescent="0.2">
      <c r="A206" s="128" t="s">
        <v>89</v>
      </c>
      <c r="C206" s="125">
        <v>43439.64</v>
      </c>
      <c r="D206" s="125"/>
      <c r="E206" s="82">
        <f t="shared" si="22"/>
        <v>5119.994756607296</v>
      </c>
      <c r="F206" s="92">
        <f t="shared" si="23"/>
        <v>5120</v>
      </c>
      <c r="G206" s="82">
        <f t="shared" si="32"/>
        <v>-9.9944000030518509E-3</v>
      </c>
      <c r="I206" s="82">
        <f t="shared" si="33"/>
        <v>-9.9944000030518509E-3</v>
      </c>
      <c r="P206" s="119">
        <f t="shared" si="25"/>
        <v>-1.6745903523761076E-3</v>
      </c>
      <c r="Q206" s="126">
        <f t="shared" si="26"/>
        <v>28421.14</v>
      </c>
      <c r="T206" s="82">
        <f t="shared" si="34"/>
        <v>6.9219232623477233E-5</v>
      </c>
      <c r="U206" s="127"/>
      <c r="AB206" s="82" t="s">
        <v>66</v>
      </c>
      <c r="AC206" s="82">
        <v>7</v>
      </c>
      <c r="AE206" s="82" t="s">
        <v>72</v>
      </c>
      <c r="AG206" s="82" t="s">
        <v>74</v>
      </c>
    </row>
    <row r="207" spans="1:33" s="82" customFormat="1" ht="12.95" customHeight="1" x14ac:dyDescent="0.2">
      <c r="A207" s="128" t="s">
        <v>90</v>
      </c>
      <c r="C207" s="125">
        <v>43506.366000000002</v>
      </c>
      <c r="D207" s="125"/>
      <c r="E207" s="82">
        <f t="shared" si="22"/>
        <v>5155.0014224900924</v>
      </c>
      <c r="F207" s="92">
        <f t="shared" si="23"/>
        <v>5155</v>
      </c>
      <c r="G207" s="82">
        <f t="shared" si="32"/>
        <v>2.7114000040455721E-3</v>
      </c>
      <c r="I207" s="82">
        <f t="shared" si="33"/>
        <v>2.7114000040455721E-3</v>
      </c>
      <c r="P207" s="119">
        <f t="shared" si="25"/>
        <v>-1.8014753564161955E-3</v>
      </c>
      <c r="Q207" s="126">
        <f t="shared" si="26"/>
        <v>28487.866000000002</v>
      </c>
      <c r="T207" s="82">
        <f t="shared" si="34"/>
        <v>2.0366044019062929E-5</v>
      </c>
      <c r="U207" s="127"/>
      <c r="AB207" s="82" t="s">
        <v>66</v>
      </c>
      <c r="AC207" s="82">
        <v>6</v>
      </c>
      <c r="AE207" s="82" t="s">
        <v>72</v>
      </c>
      <c r="AG207" s="82" t="s">
        <v>74</v>
      </c>
    </row>
    <row r="208" spans="1:33" s="82" customFormat="1" ht="12.95" customHeight="1" x14ac:dyDescent="0.2">
      <c r="A208" s="128" t="s">
        <v>26</v>
      </c>
      <c r="C208" s="125">
        <v>43508.268600000003</v>
      </c>
      <c r="D208" s="125"/>
      <c r="E208" s="82">
        <f t="shared" si="22"/>
        <v>5155.9995893592086</v>
      </c>
      <c r="F208" s="92">
        <f t="shared" si="23"/>
        <v>5156</v>
      </c>
      <c r="G208" s="82">
        <f t="shared" si="32"/>
        <v>-7.827199951861985E-4</v>
      </c>
      <c r="J208" s="82">
        <f>G208</f>
        <v>-7.827199951861985E-4</v>
      </c>
      <c r="P208" s="119">
        <f t="shared" si="25"/>
        <v>-1.8051236752444199E-3</v>
      </c>
      <c r="Q208" s="126">
        <f t="shared" si="26"/>
        <v>28489.768600000003</v>
      </c>
      <c r="U208" s="127"/>
    </row>
    <row r="209" spans="1:33" s="82" customFormat="1" ht="12.95" customHeight="1" x14ac:dyDescent="0.2">
      <c r="A209" s="128" t="s">
        <v>90</v>
      </c>
      <c r="C209" s="125">
        <v>43544.406000000003</v>
      </c>
      <c r="D209" s="125"/>
      <c r="E209" s="82">
        <f t="shared" si="22"/>
        <v>5174.9584642756263</v>
      </c>
      <c r="F209" s="92">
        <f t="shared" si="23"/>
        <v>5175</v>
      </c>
      <c r="P209" s="119">
        <f t="shared" si="25"/>
        <v>-1.8746848590761155E-3</v>
      </c>
      <c r="Q209" s="126">
        <f t="shared" si="26"/>
        <v>28525.906000000003</v>
      </c>
      <c r="U209" s="127">
        <v>-7.9170999997586478E-2</v>
      </c>
      <c r="AC209" s="82">
        <v>5</v>
      </c>
      <c r="AE209" s="82" t="s">
        <v>72</v>
      </c>
      <c r="AG209" s="82" t="s">
        <v>74</v>
      </c>
    </row>
    <row r="210" spans="1:33" s="82" customFormat="1" ht="12.95" customHeight="1" x14ac:dyDescent="0.2">
      <c r="A210" s="128" t="s">
        <v>91</v>
      </c>
      <c r="C210" s="125">
        <v>43544.485999999997</v>
      </c>
      <c r="D210" s="125"/>
      <c r="E210" s="82">
        <f t="shared" si="22"/>
        <v>5175.0004349208084</v>
      </c>
      <c r="F210" s="92">
        <f t="shared" si="23"/>
        <v>5175</v>
      </c>
      <c r="G210" s="82">
        <f>C210-(C$7+C$8*F210)</f>
        <v>8.2899999688379467E-4</v>
      </c>
      <c r="I210" s="82">
        <f>G210</f>
        <v>8.2899999688379467E-4</v>
      </c>
      <c r="P210" s="119">
        <f t="shared" si="25"/>
        <v>-1.8746848590761155E-3</v>
      </c>
      <c r="Q210" s="126">
        <f t="shared" si="26"/>
        <v>28525.985999999997</v>
      </c>
      <c r="T210" s="82">
        <f>(P210-G210)^2</f>
        <v>7.3099118003469605E-6</v>
      </c>
      <c r="U210" s="127"/>
      <c r="AB210" s="82" t="s">
        <v>66</v>
      </c>
      <c r="AG210" s="82" t="s">
        <v>68</v>
      </c>
    </row>
    <row r="211" spans="1:33" s="82" customFormat="1" ht="12.95" customHeight="1" x14ac:dyDescent="0.2">
      <c r="A211" s="128" t="s">
        <v>90</v>
      </c>
      <c r="C211" s="125">
        <v>43544.487999999998</v>
      </c>
      <c r="D211" s="125"/>
      <c r="E211" s="82">
        <f t="shared" si="22"/>
        <v>5175.0014841869388</v>
      </c>
      <c r="F211" s="92">
        <f t="shared" si="23"/>
        <v>5175</v>
      </c>
      <c r="G211" s="82">
        <f>C211-(C$7+C$8*F211)</f>
        <v>2.8289999972912483E-3</v>
      </c>
      <c r="I211" s="82">
        <f>G211</f>
        <v>2.8289999972912483E-3</v>
      </c>
      <c r="P211" s="119">
        <f t="shared" si="25"/>
        <v>-1.8746848590761155E-3</v>
      </c>
      <c r="Q211" s="126">
        <f t="shared" si="26"/>
        <v>28525.987999999998</v>
      </c>
      <c r="T211" s="82">
        <f>(P211-G211)^2</f>
        <v>2.2124651228019668E-5</v>
      </c>
      <c r="U211" s="127"/>
      <c r="AB211" s="82" t="s">
        <v>66</v>
      </c>
      <c r="AC211" s="82">
        <v>10</v>
      </c>
      <c r="AE211" s="82" t="s">
        <v>78</v>
      </c>
      <c r="AG211" s="82" t="s">
        <v>74</v>
      </c>
    </row>
    <row r="212" spans="1:33" s="82" customFormat="1" ht="12.95" customHeight="1" x14ac:dyDescent="0.2">
      <c r="A212" s="128" t="s">
        <v>92</v>
      </c>
      <c r="C212" s="125">
        <v>43765.586000000003</v>
      </c>
      <c r="D212" s="125"/>
      <c r="E212" s="82">
        <f t="shared" si="22"/>
        <v>5290.99680555124</v>
      </c>
      <c r="F212" s="92">
        <f t="shared" si="23"/>
        <v>5291</v>
      </c>
      <c r="G212" s="82">
        <f>C212-(C$7+C$8*F212)</f>
        <v>-6.0889199958182871E-3</v>
      </c>
      <c r="I212" s="82">
        <f>G212</f>
        <v>-6.0889199958182871E-3</v>
      </c>
      <c r="P212" s="119">
        <f t="shared" si="25"/>
        <v>-2.3093935462952207E-3</v>
      </c>
      <c r="Q212" s="126">
        <f t="shared" si="26"/>
        <v>28747.086000000003</v>
      </c>
      <c r="T212" s="82">
        <f>(P212-G212)^2</f>
        <v>1.4284820182644436E-5</v>
      </c>
      <c r="U212" s="127"/>
      <c r="AB212" s="82" t="s">
        <v>66</v>
      </c>
      <c r="AC212" s="82">
        <v>9</v>
      </c>
      <c r="AE212" s="82" t="s">
        <v>72</v>
      </c>
      <c r="AG212" s="82" t="s">
        <v>74</v>
      </c>
    </row>
    <row r="213" spans="1:33" s="82" customFormat="1" ht="12.95" customHeight="1" x14ac:dyDescent="0.2">
      <c r="A213" s="128" t="s">
        <v>93</v>
      </c>
      <c r="C213" s="125">
        <v>43828.495000000003</v>
      </c>
      <c r="D213" s="125"/>
      <c r="E213" s="82">
        <f t="shared" ref="E213:E276" si="35">(C213-C$7)/C$8</f>
        <v>5324.0009470256391</v>
      </c>
      <c r="F213" s="92">
        <f t="shared" ref="F213:F276" si="36">ROUND(2*E213,0)/2</f>
        <v>5324</v>
      </c>
      <c r="G213" s="82">
        <f>C213-(C$7+C$8*F213)</f>
        <v>1.8051200022455305E-3</v>
      </c>
      <c r="I213" s="82">
        <f>G213</f>
        <v>1.8051200022455305E-3</v>
      </c>
      <c r="P213" s="119">
        <f t="shared" ref="P213:P276" si="37">+D$11+D$12*F213+D$13*F213^2</f>
        <v>-2.4362065965448688E-3</v>
      </c>
      <c r="Q213" s="126">
        <f t="shared" ref="Q213:Q276" si="38">+C213-15018.5</f>
        <v>28809.995000000003</v>
      </c>
      <c r="T213" s="82">
        <f>(P213-G213)^2</f>
        <v>1.7988851317606936E-5</v>
      </c>
      <c r="U213" s="127"/>
      <c r="AB213" s="82" t="s">
        <v>66</v>
      </c>
      <c r="AC213" s="82">
        <v>9</v>
      </c>
      <c r="AE213" s="82" t="s">
        <v>72</v>
      </c>
      <c r="AG213" s="82" t="s">
        <v>74</v>
      </c>
    </row>
    <row r="214" spans="1:33" s="82" customFormat="1" ht="12.95" customHeight="1" x14ac:dyDescent="0.2">
      <c r="A214" s="128" t="s">
        <v>83</v>
      </c>
      <c r="C214" s="125">
        <v>43837.324000000001</v>
      </c>
      <c r="D214" s="125"/>
      <c r="E214" s="82">
        <f t="shared" si="35"/>
        <v>5328.6329323548825</v>
      </c>
      <c r="F214" s="92">
        <f t="shared" si="36"/>
        <v>5328.5</v>
      </c>
      <c r="P214" s="119">
        <f t="shared" si="37"/>
        <v>-2.4536072523957883E-3</v>
      </c>
      <c r="Q214" s="126">
        <f t="shared" si="38"/>
        <v>28818.824000000001</v>
      </c>
      <c r="U214" s="127">
        <v>0.2533815799979493</v>
      </c>
      <c r="AC214" s="82">
        <v>10</v>
      </c>
      <c r="AE214" s="82" t="s">
        <v>72</v>
      </c>
      <c r="AG214" s="82" t="s">
        <v>74</v>
      </c>
    </row>
    <row r="215" spans="1:33" s="82" customFormat="1" ht="12.95" customHeight="1" x14ac:dyDescent="0.2">
      <c r="A215" s="12" t="s">
        <v>19</v>
      </c>
      <c r="B215" s="11" t="s">
        <v>140</v>
      </c>
      <c r="C215" s="15">
        <v>43864.710099999997</v>
      </c>
      <c r="D215" s="15">
        <v>1E-4</v>
      </c>
      <c r="E215" s="82">
        <f t="shared" si="35"/>
        <v>5343.0005859311896</v>
      </c>
      <c r="F215" s="92">
        <f t="shared" si="36"/>
        <v>5343</v>
      </c>
      <c r="G215" s="82">
        <f t="shared" ref="G215:G222" si="39">C215-(C$7+C$8*F215)</f>
        <v>1.1168399942107499E-3</v>
      </c>
      <c r="J215" s="82">
        <f>G215</f>
        <v>1.1168399942107499E-3</v>
      </c>
      <c r="P215" s="119">
        <f t="shared" si="37"/>
        <v>-2.5098522987790292E-3</v>
      </c>
      <c r="Q215" s="126">
        <f t="shared" si="38"/>
        <v>28846.210099999997</v>
      </c>
      <c r="T215" s="82">
        <f t="shared" ref="T215:T222" si="40">(P215-G215)^2</f>
        <v>1.3152896988031461E-5</v>
      </c>
      <c r="U215" s="127" t="e">
        <v>#N/A</v>
      </c>
    </row>
    <row r="216" spans="1:33" s="82" customFormat="1" ht="12.95" customHeight="1" x14ac:dyDescent="0.2">
      <c r="A216" s="12" t="s">
        <v>19</v>
      </c>
      <c r="B216" s="11" t="s">
        <v>140</v>
      </c>
      <c r="C216" s="15">
        <v>43883.771000000001</v>
      </c>
      <c r="D216" s="15">
        <v>1E-4</v>
      </c>
      <c r="E216" s="82">
        <f t="shared" si="35"/>
        <v>5353.0005643163095</v>
      </c>
      <c r="F216" s="92">
        <f t="shared" si="36"/>
        <v>5353</v>
      </c>
      <c r="G216" s="82">
        <f t="shared" si="39"/>
        <v>1.075640000635758E-3</v>
      </c>
      <c r="J216" s="82">
        <f>G216</f>
        <v>1.075640000635758E-3</v>
      </c>
      <c r="P216" s="119">
        <f t="shared" si="37"/>
        <v>-2.5487987382908535E-3</v>
      </c>
      <c r="Q216" s="126">
        <f t="shared" si="38"/>
        <v>28865.271000000001</v>
      </c>
      <c r="T216" s="82">
        <f t="shared" si="40"/>
        <v>1.3136556172231926E-5</v>
      </c>
      <c r="U216" s="127"/>
    </row>
    <row r="217" spans="1:33" s="82" customFormat="1" ht="12.95" customHeight="1" x14ac:dyDescent="0.2">
      <c r="A217" s="128" t="s">
        <v>20</v>
      </c>
      <c r="C217" s="125">
        <v>43883.771200000003</v>
      </c>
      <c r="D217" s="125"/>
      <c r="E217" s="82">
        <f t="shared" si="35"/>
        <v>5353.0006692429242</v>
      </c>
      <c r="F217" s="92">
        <f t="shared" si="36"/>
        <v>5353</v>
      </c>
      <c r="G217" s="82">
        <f t="shared" si="39"/>
        <v>1.2756400028592907E-3</v>
      </c>
      <c r="J217" s="82">
        <f>G217</f>
        <v>1.2756400028592907E-3</v>
      </c>
      <c r="P217" s="119">
        <f t="shared" si="37"/>
        <v>-2.5487987382908535E-3</v>
      </c>
      <c r="Q217" s="126">
        <f t="shared" si="38"/>
        <v>28865.271200000003</v>
      </c>
      <c r="T217" s="82">
        <f t="shared" si="40"/>
        <v>1.4626331684810099E-5</v>
      </c>
      <c r="U217" s="127"/>
    </row>
    <row r="218" spans="1:33" s="82" customFormat="1" ht="12.95" customHeight="1" x14ac:dyDescent="0.2">
      <c r="A218" s="122" t="s">
        <v>782</v>
      </c>
      <c r="B218" s="123" t="s">
        <v>140</v>
      </c>
      <c r="C218" s="124">
        <v>43889.495000000003</v>
      </c>
      <c r="D218" s="125"/>
      <c r="E218" s="82">
        <f t="shared" si="35"/>
        <v>5356.0035639793077</v>
      </c>
      <c r="F218" s="92">
        <f t="shared" si="36"/>
        <v>5356</v>
      </c>
      <c r="G218" s="82">
        <f t="shared" si="39"/>
        <v>6.7932800011476502E-3</v>
      </c>
      <c r="I218" s="82">
        <f>G218</f>
        <v>6.7932800011476502E-3</v>
      </c>
      <c r="P218" s="119">
        <f t="shared" si="37"/>
        <v>-2.5605076225594554E-3</v>
      </c>
      <c r="Q218" s="126">
        <f t="shared" si="38"/>
        <v>28870.995000000003</v>
      </c>
      <c r="T218" s="82">
        <f t="shared" si="40"/>
        <v>8.7493342909416219E-5</v>
      </c>
    </row>
    <row r="219" spans="1:33" s="82" customFormat="1" ht="12.95" customHeight="1" x14ac:dyDescent="0.2">
      <c r="A219" s="128" t="s">
        <v>94</v>
      </c>
      <c r="C219" s="125">
        <v>43931.427000000003</v>
      </c>
      <c r="D219" s="125"/>
      <c r="E219" s="82">
        <f t="shared" si="35"/>
        <v>5378.0024776530981</v>
      </c>
      <c r="F219" s="92">
        <f t="shared" si="36"/>
        <v>5378</v>
      </c>
      <c r="G219" s="82">
        <f t="shared" si="39"/>
        <v>4.7226399983628653E-3</v>
      </c>
      <c r="I219" s="82">
        <f>G219</f>
        <v>4.7226399983628653E-3</v>
      </c>
      <c r="P219" s="119">
        <f t="shared" si="37"/>
        <v>-2.6467246668953198E-3</v>
      </c>
      <c r="Q219" s="126">
        <f t="shared" si="38"/>
        <v>28912.927000000003</v>
      </c>
      <c r="T219" s="82">
        <f t="shared" si="40"/>
        <v>5.4307535569555881E-5</v>
      </c>
      <c r="U219" s="127"/>
      <c r="AB219" s="82" t="s">
        <v>66</v>
      </c>
      <c r="AC219" s="82">
        <v>7</v>
      </c>
      <c r="AE219" s="82" t="s">
        <v>78</v>
      </c>
      <c r="AG219" s="82" t="s">
        <v>74</v>
      </c>
    </row>
    <row r="220" spans="1:33" s="82" customFormat="1" ht="12.95" customHeight="1" x14ac:dyDescent="0.2">
      <c r="A220" s="128" t="s">
        <v>95</v>
      </c>
      <c r="C220" s="125">
        <v>43973.35</v>
      </c>
      <c r="D220" s="125"/>
      <c r="E220" s="82">
        <f t="shared" si="35"/>
        <v>5399.9966696293031</v>
      </c>
      <c r="F220" s="92">
        <f t="shared" si="36"/>
        <v>5400</v>
      </c>
      <c r="G220" s="82">
        <f t="shared" si="39"/>
        <v>-6.3480000026174821E-3</v>
      </c>
      <c r="I220" s="82">
        <f>G220</f>
        <v>-6.3480000026174821E-3</v>
      </c>
      <c r="P220" s="119">
        <f t="shared" si="37"/>
        <v>-2.7335610429688982E-3</v>
      </c>
      <c r="Q220" s="126">
        <f t="shared" si="38"/>
        <v>28954.85</v>
      </c>
      <c r="T220" s="82">
        <f t="shared" si="40"/>
        <v>1.3064168993025537E-5</v>
      </c>
      <c r="U220" s="127"/>
      <c r="AB220" s="82" t="s">
        <v>66</v>
      </c>
      <c r="AC220" s="82">
        <v>12</v>
      </c>
      <c r="AE220" s="82" t="s">
        <v>72</v>
      </c>
      <c r="AG220" s="82" t="s">
        <v>74</v>
      </c>
    </row>
    <row r="221" spans="1:33" s="82" customFormat="1" ht="12.95" customHeight="1" x14ac:dyDescent="0.2">
      <c r="A221" s="128" t="s">
        <v>96</v>
      </c>
      <c r="C221" s="125">
        <v>44129.652999999998</v>
      </c>
      <c r="D221" s="125"/>
      <c r="E221" s="82">
        <f t="shared" si="35"/>
        <v>5481.9983915589637</v>
      </c>
      <c r="F221" s="92">
        <f t="shared" si="36"/>
        <v>5482</v>
      </c>
      <c r="G221" s="82">
        <f t="shared" si="39"/>
        <v>-3.0658399991807528E-3</v>
      </c>
      <c r="I221" s="82">
        <f>G221</f>
        <v>-3.0658399991807528E-3</v>
      </c>
      <c r="P221" s="119">
        <f t="shared" si="37"/>
        <v>-3.0626801606679979E-3</v>
      </c>
      <c r="Q221" s="126">
        <f t="shared" si="38"/>
        <v>29111.152999999998</v>
      </c>
      <c r="T221" s="82">
        <f t="shared" si="40"/>
        <v>9.9845794266888737E-12</v>
      </c>
      <c r="U221" s="127"/>
      <c r="AB221" s="82" t="s">
        <v>66</v>
      </c>
      <c r="AC221" s="82">
        <v>10</v>
      </c>
      <c r="AE221" s="82" t="s">
        <v>72</v>
      </c>
      <c r="AG221" s="82" t="s">
        <v>74</v>
      </c>
    </row>
    <row r="222" spans="1:33" s="82" customFormat="1" ht="12.95" customHeight="1" x14ac:dyDescent="0.2">
      <c r="A222" s="128" t="s">
        <v>97</v>
      </c>
      <c r="C222" s="125">
        <v>44215.425999999999</v>
      </c>
      <c r="D222" s="125"/>
      <c r="E222" s="82">
        <f t="shared" si="35"/>
        <v>5526.997743427276</v>
      </c>
      <c r="F222" s="92">
        <f t="shared" si="36"/>
        <v>5527</v>
      </c>
      <c r="G222" s="82">
        <f t="shared" si="39"/>
        <v>-4.3012400055886246E-3</v>
      </c>
      <c r="I222" s="82">
        <f>G222</f>
        <v>-4.3012400055886246E-3</v>
      </c>
      <c r="P222" s="119">
        <f t="shared" si="37"/>
        <v>-3.246950799138313E-3</v>
      </c>
      <c r="Q222" s="126">
        <f t="shared" si="38"/>
        <v>29196.925999999999</v>
      </c>
      <c r="T222" s="82">
        <f t="shared" si="40"/>
        <v>1.1115257308376277E-6</v>
      </c>
      <c r="U222" s="127"/>
      <c r="AB222" s="82" t="s">
        <v>66</v>
      </c>
      <c r="AC222" s="82">
        <v>11</v>
      </c>
      <c r="AE222" s="82" t="s">
        <v>72</v>
      </c>
      <c r="AG222" s="82" t="s">
        <v>74</v>
      </c>
    </row>
    <row r="223" spans="1:33" s="82" customFormat="1" ht="12.95" customHeight="1" x14ac:dyDescent="0.2">
      <c r="A223" s="128" t="s">
        <v>97</v>
      </c>
      <c r="C223" s="125">
        <v>44270.332999999999</v>
      </c>
      <c r="D223" s="125"/>
      <c r="E223" s="82">
        <f t="shared" si="35"/>
        <v>5555.8037711170309</v>
      </c>
      <c r="F223" s="92">
        <f t="shared" si="36"/>
        <v>5556</v>
      </c>
      <c r="P223" s="119">
        <f t="shared" si="37"/>
        <v>-3.3670760110081424E-3</v>
      </c>
      <c r="Q223" s="126">
        <f t="shared" si="38"/>
        <v>29251.832999999999</v>
      </c>
      <c r="U223" s="127">
        <v>-0.37403072000597604</v>
      </c>
      <c r="AC223" s="82">
        <v>11</v>
      </c>
      <c r="AE223" s="82" t="s">
        <v>72</v>
      </c>
      <c r="AG223" s="82" t="s">
        <v>74</v>
      </c>
    </row>
    <row r="224" spans="1:33" s="82" customFormat="1" ht="12.95" customHeight="1" x14ac:dyDescent="0.2">
      <c r="A224" s="128" t="s">
        <v>31</v>
      </c>
      <c r="C224" s="125">
        <v>44270.703000000001</v>
      </c>
      <c r="D224" s="125"/>
      <c r="E224" s="82">
        <f t="shared" si="35"/>
        <v>5555.9978853510129</v>
      </c>
      <c r="F224" s="92">
        <f t="shared" si="36"/>
        <v>5556</v>
      </c>
      <c r="G224" s="82">
        <f t="shared" ref="G224:G255" si="41">C224-(C$7+C$8*F224)</f>
        <v>-4.0307200033566914E-3</v>
      </c>
      <c r="I224" s="82">
        <f t="shared" ref="I224:I240" si="42">G224</f>
        <v>-4.0307200033566914E-3</v>
      </c>
      <c r="P224" s="119">
        <f t="shared" si="37"/>
        <v>-3.3670760110081424E-3</v>
      </c>
      <c r="Q224" s="126">
        <f t="shared" si="38"/>
        <v>29252.203000000001</v>
      </c>
      <c r="T224" s="82">
        <f t="shared" ref="T224:T255" si="43">(P224-G224)^2</f>
        <v>4.40423348580321E-7</v>
      </c>
      <c r="U224" s="127"/>
    </row>
    <row r="225" spans="1:33" s="82" customFormat="1" ht="12.95" customHeight="1" x14ac:dyDescent="0.2">
      <c r="A225" s="128" t="s">
        <v>98</v>
      </c>
      <c r="C225" s="125">
        <v>44278.332999999999</v>
      </c>
      <c r="D225" s="125"/>
      <c r="E225" s="82">
        <f t="shared" si="35"/>
        <v>5560.0008356355447</v>
      </c>
      <c r="F225" s="92">
        <f t="shared" si="36"/>
        <v>5560</v>
      </c>
      <c r="G225" s="82">
        <f t="shared" si="41"/>
        <v>1.592799999343697E-3</v>
      </c>
      <c r="I225" s="82">
        <f t="shared" si="42"/>
        <v>1.592799999343697E-3</v>
      </c>
      <c r="P225" s="119">
        <f t="shared" si="37"/>
        <v>-3.3837294600766801E-3</v>
      </c>
      <c r="Q225" s="126">
        <f t="shared" si="38"/>
        <v>29259.832999999999</v>
      </c>
      <c r="T225" s="82">
        <f t="shared" si="43"/>
        <v>2.476584546047887E-5</v>
      </c>
      <c r="U225" s="127"/>
      <c r="AB225" s="82" t="s">
        <v>66</v>
      </c>
      <c r="AG225" s="82" t="s">
        <v>68</v>
      </c>
    </row>
    <row r="226" spans="1:33" s="82" customFormat="1" ht="12.95" customHeight="1" x14ac:dyDescent="0.2">
      <c r="A226" s="128" t="s">
        <v>97</v>
      </c>
      <c r="C226" s="125">
        <v>44299.29</v>
      </c>
      <c r="D226" s="125"/>
      <c r="E226" s="82">
        <f t="shared" si="35"/>
        <v>5570.9955707748577</v>
      </c>
      <c r="F226" s="92">
        <f t="shared" si="36"/>
        <v>5571</v>
      </c>
      <c r="G226" s="82">
        <f t="shared" si="41"/>
        <v>-8.4425199966062792E-3</v>
      </c>
      <c r="I226" s="82">
        <f t="shared" si="42"/>
        <v>-8.4425199966062792E-3</v>
      </c>
      <c r="P226" s="119">
        <f t="shared" si="37"/>
        <v>-3.4296320129249928E-3</v>
      </c>
      <c r="Q226" s="126">
        <f t="shared" si="38"/>
        <v>29280.79</v>
      </c>
      <c r="T226" s="82">
        <f t="shared" si="43"/>
        <v>2.5129045936936231E-5</v>
      </c>
      <c r="U226" s="127"/>
      <c r="AC226" s="82">
        <v>7</v>
      </c>
      <c r="AE226" s="82" t="s">
        <v>72</v>
      </c>
      <c r="AG226" s="82" t="s">
        <v>74</v>
      </c>
    </row>
    <row r="227" spans="1:33" s="82" customFormat="1" ht="12.95" customHeight="1" x14ac:dyDescent="0.2">
      <c r="A227" s="128" t="s">
        <v>98</v>
      </c>
      <c r="C227" s="125">
        <v>44299.298000000003</v>
      </c>
      <c r="D227" s="125"/>
      <c r="E227" s="82">
        <f t="shared" si="35"/>
        <v>5570.9997678393775</v>
      </c>
      <c r="F227" s="92">
        <f t="shared" si="36"/>
        <v>5571</v>
      </c>
      <c r="G227" s="82">
        <f t="shared" si="41"/>
        <v>-4.4251999497646466E-4</v>
      </c>
      <c r="I227" s="82">
        <f t="shared" si="42"/>
        <v>-4.4251999497646466E-4</v>
      </c>
      <c r="P227" s="119">
        <f t="shared" si="37"/>
        <v>-3.4296320129249928E-3</v>
      </c>
      <c r="Q227" s="126">
        <f t="shared" si="38"/>
        <v>29280.798000000003</v>
      </c>
      <c r="T227" s="82">
        <f t="shared" si="43"/>
        <v>8.9228382077725277E-6</v>
      </c>
      <c r="U227" s="127"/>
      <c r="AB227" s="82" t="s">
        <v>66</v>
      </c>
      <c r="AG227" s="82" t="s">
        <v>68</v>
      </c>
    </row>
    <row r="228" spans="1:33" s="82" customFormat="1" ht="12.95" customHeight="1" x14ac:dyDescent="0.2">
      <c r="A228" s="128" t="s">
        <v>31</v>
      </c>
      <c r="C228" s="125">
        <v>44573.777000000002</v>
      </c>
      <c r="D228" s="125"/>
      <c r="E228" s="82">
        <f t="shared" si="35"/>
        <v>5715.0005268365239</v>
      </c>
      <c r="F228" s="82">
        <f t="shared" si="36"/>
        <v>5715</v>
      </c>
      <c r="G228" s="82">
        <f t="shared" si="41"/>
        <v>1.0041999994427897E-3</v>
      </c>
      <c r="I228" s="82">
        <f t="shared" si="42"/>
        <v>1.0041999994427897E-3</v>
      </c>
      <c r="P228" s="119">
        <f t="shared" si="37"/>
        <v>-4.0448186183792284E-3</v>
      </c>
      <c r="Q228" s="126">
        <f t="shared" si="38"/>
        <v>29555.277000000002</v>
      </c>
      <c r="T228" s="82">
        <f t="shared" si="43"/>
        <v>2.5492589003113361E-5</v>
      </c>
      <c r="U228" s="127"/>
    </row>
    <row r="229" spans="1:33" s="82" customFormat="1" ht="12.95" customHeight="1" x14ac:dyDescent="0.2">
      <c r="A229" s="128" t="s">
        <v>99</v>
      </c>
      <c r="C229" s="125">
        <v>44598.557999999997</v>
      </c>
      <c r="D229" s="125"/>
      <c r="E229" s="82">
        <f t="shared" si="35"/>
        <v>5728.0014588156837</v>
      </c>
      <c r="F229" s="82">
        <f t="shared" si="36"/>
        <v>5728</v>
      </c>
      <c r="G229" s="82">
        <f t="shared" si="41"/>
        <v>2.7806399957626127E-3</v>
      </c>
      <c r="I229" s="82">
        <f t="shared" si="42"/>
        <v>2.7806399957626127E-3</v>
      </c>
      <c r="P229" s="119">
        <f t="shared" si="37"/>
        <v>-4.1016621410927129E-3</v>
      </c>
      <c r="Q229" s="126">
        <f t="shared" si="38"/>
        <v>29580.057999999997</v>
      </c>
      <c r="T229" s="82">
        <f t="shared" si="43"/>
        <v>4.7366082702963381E-5</v>
      </c>
      <c r="U229" s="127"/>
      <c r="AB229" s="82" t="s">
        <v>66</v>
      </c>
      <c r="AC229" s="82">
        <v>9</v>
      </c>
      <c r="AE229" s="82" t="s">
        <v>72</v>
      </c>
      <c r="AG229" s="82" t="s">
        <v>74</v>
      </c>
    </row>
    <row r="230" spans="1:33" s="82" customFormat="1" ht="12.95" customHeight="1" x14ac:dyDescent="0.2">
      <c r="A230" s="128" t="s">
        <v>99</v>
      </c>
      <c r="C230" s="125">
        <v>44602.370999999999</v>
      </c>
      <c r="D230" s="125"/>
      <c r="E230" s="82">
        <f t="shared" si="35"/>
        <v>5730.001884691821</v>
      </c>
      <c r="F230" s="82">
        <f t="shared" si="36"/>
        <v>5730</v>
      </c>
      <c r="G230" s="82">
        <f t="shared" si="41"/>
        <v>3.5923999967053533E-3</v>
      </c>
      <c r="I230" s="82">
        <f t="shared" si="42"/>
        <v>3.5923999967053533E-3</v>
      </c>
      <c r="P230" s="119">
        <f t="shared" si="37"/>
        <v>-4.110426492598674E-3</v>
      </c>
      <c r="Q230" s="126">
        <f t="shared" si="38"/>
        <v>29583.870999999999</v>
      </c>
      <c r="T230" s="82">
        <f t="shared" si="43"/>
        <v>5.9333535924323809E-5</v>
      </c>
      <c r="U230" s="127"/>
      <c r="AB230" s="82" t="s">
        <v>66</v>
      </c>
      <c r="AC230" s="82">
        <v>7</v>
      </c>
      <c r="AE230" s="82" t="s">
        <v>72</v>
      </c>
      <c r="AG230" s="82" t="s">
        <v>74</v>
      </c>
    </row>
    <row r="231" spans="1:33" s="82" customFormat="1" ht="12.95" customHeight="1" x14ac:dyDescent="0.2">
      <c r="A231" s="128" t="s">
        <v>99</v>
      </c>
      <c r="C231" s="125">
        <v>44617.614999999998</v>
      </c>
      <c r="D231" s="125"/>
      <c r="E231" s="82">
        <f t="shared" si="35"/>
        <v>5737.9993911318488</v>
      </c>
      <c r="F231" s="82">
        <f t="shared" si="36"/>
        <v>5738</v>
      </c>
      <c r="G231" s="82">
        <f t="shared" si="41"/>
        <v>-1.1605600011534989E-3</v>
      </c>
      <c r="I231" s="82">
        <f t="shared" si="42"/>
        <v>-1.1605600011534989E-3</v>
      </c>
      <c r="P231" s="119">
        <f t="shared" si="37"/>
        <v>-4.145535083063652E-3</v>
      </c>
      <c r="Q231" s="126">
        <f t="shared" si="38"/>
        <v>29599.114999999998</v>
      </c>
      <c r="T231" s="82">
        <f t="shared" si="43"/>
        <v>8.9100762396245254E-6</v>
      </c>
      <c r="U231" s="127"/>
      <c r="AB231" s="82" t="s">
        <v>66</v>
      </c>
      <c r="AC231" s="82">
        <v>11</v>
      </c>
      <c r="AE231" s="82" t="s">
        <v>100</v>
      </c>
      <c r="AG231" s="82" t="s">
        <v>74</v>
      </c>
    </row>
    <row r="232" spans="1:33" s="82" customFormat="1" ht="12.95" customHeight="1" x14ac:dyDescent="0.2">
      <c r="A232" s="128" t="s">
        <v>101</v>
      </c>
      <c r="C232" s="125">
        <v>44642.392999999996</v>
      </c>
      <c r="D232" s="125"/>
      <c r="E232" s="82">
        <f t="shared" si="35"/>
        <v>5750.9987492118153</v>
      </c>
      <c r="F232" s="82">
        <f t="shared" si="36"/>
        <v>5751</v>
      </c>
      <c r="G232" s="82">
        <f t="shared" si="41"/>
        <v>-2.3841200018068776E-3</v>
      </c>
      <c r="I232" s="82">
        <f t="shared" si="42"/>
        <v>-2.3841200018068776E-3</v>
      </c>
      <c r="P232" s="119">
        <f t="shared" si="37"/>
        <v>-4.2027612094746106E-3</v>
      </c>
      <c r="Q232" s="126">
        <f t="shared" si="38"/>
        <v>29623.892999999996</v>
      </c>
      <c r="T232" s="82">
        <f t="shared" si="43"/>
        <v>3.3074558422271503E-6</v>
      </c>
      <c r="U232" s="127"/>
      <c r="AB232" s="82" t="s">
        <v>66</v>
      </c>
      <c r="AC232" s="82">
        <v>11</v>
      </c>
      <c r="AE232" s="82" t="s">
        <v>78</v>
      </c>
      <c r="AG232" s="82" t="s">
        <v>74</v>
      </c>
    </row>
    <row r="233" spans="1:33" s="82" customFormat="1" ht="12.95" customHeight="1" x14ac:dyDescent="0.2">
      <c r="A233" s="134" t="s">
        <v>101</v>
      </c>
      <c r="B233" s="83"/>
      <c r="C233" s="135">
        <v>44644.3</v>
      </c>
      <c r="D233" s="135"/>
      <c r="E233" s="82">
        <f t="shared" si="35"/>
        <v>5751.999224466419</v>
      </c>
      <c r="F233" s="82">
        <f t="shared" si="36"/>
        <v>5752</v>
      </c>
      <c r="G233" s="82">
        <f t="shared" si="41"/>
        <v>-1.4782399957766756E-3</v>
      </c>
      <c r="I233" s="82">
        <f t="shared" si="42"/>
        <v>-1.4782399957766756E-3</v>
      </c>
      <c r="P233" s="119">
        <f t="shared" si="37"/>
        <v>-4.207172176475725E-3</v>
      </c>
      <c r="Q233" s="126">
        <f t="shared" si="38"/>
        <v>29625.800000000003</v>
      </c>
      <c r="T233" s="82">
        <f t="shared" si="43"/>
        <v>7.4470708468548686E-6</v>
      </c>
      <c r="U233" s="127"/>
      <c r="AB233" s="82" t="s">
        <v>66</v>
      </c>
      <c r="AC233" s="82">
        <v>6</v>
      </c>
      <c r="AE233" s="82" t="s">
        <v>72</v>
      </c>
      <c r="AG233" s="82" t="s">
        <v>74</v>
      </c>
    </row>
    <row r="234" spans="1:33" s="82" customFormat="1" ht="12.95" customHeight="1" x14ac:dyDescent="0.2">
      <c r="A234" s="134" t="s">
        <v>101</v>
      </c>
      <c r="B234" s="83"/>
      <c r="C234" s="135">
        <v>44663.360000000001</v>
      </c>
      <c r="D234" s="135"/>
      <c r="E234" s="82">
        <f t="shared" si="35"/>
        <v>5761.9987306817775</v>
      </c>
      <c r="F234" s="82">
        <f t="shared" si="36"/>
        <v>5762</v>
      </c>
      <c r="G234" s="82">
        <f t="shared" si="41"/>
        <v>-2.4194400029955432E-3</v>
      </c>
      <c r="I234" s="82">
        <f t="shared" si="42"/>
        <v>-2.4194400029955432E-3</v>
      </c>
      <c r="P234" s="119">
        <f t="shared" si="37"/>
        <v>-4.2513522250934681E-3</v>
      </c>
      <c r="Q234" s="126">
        <f t="shared" si="38"/>
        <v>29644.86</v>
      </c>
      <c r="T234" s="82">
        <f t="shared" si="43"/>
        <v>3.3559023894717567E-6</v>
      </c>
      <c r="U234" s="127"/>
      <c r="AB234" s="82" t="s">
        <v>66</v>
      </c>
      <c r="AC234" s="82">
        <v>9</v>
      </c>
      <c r="AE234" s="82" t="s">
        <v>78</v>
      </c>
      <c r="AG234" s="82" t="s">
        <v>74</v>
      </c>
    </row>
    <row r="235" spans="1:33" s="82" customFormat="1" ht="12.95" customHeight="1" x14ac:dyDescent="0.2">
      <c r="A235" s="134" t="s">
        <v>102</v>
      </c>
      <c r="B235" s="83"/>
      <c r="C235" s="135">
        <v>44663.364000000001</v>
      </c>
      <c r="D235" s="135"/>
      <c r="E235" s="82">
        <f t="shared" si="35"/>
        <v>5762.0008292140374</v>
      </c>
      <c r="F235" s="82">
        <f t="shared" si="36"/>
        <v>5762</v>
      </c>
      <c r="G235" s="82">
        <f t="shared" si="41"/>
        <v>1.5805599978193641E-3</v>
      </c>
      <c r="I235" s="82">
        <f t="shared" si="42"/>
        <v>1.5805599978193641E-3</v>
      </c>
      <c r="P235" s="119">
        <f t="shared" si="37"/>
        <v>-4.2513522250934681E-3</v>
      </c>
      <c r="Q235" s="129">
        <f t="shared" si="38"/>
        <v>29644.864000000001</v>
      </c>
      <c r="T235" s="82">
        <f t="shared" si="43"/>
        <v>3.4011200175760093E-5</v>
      </c>
      <c r="U235" s="127"/>
      <c r="AB235" s="82" t="s">
        <v>66</v>
      </c>
      <c r="AG235" s="82" t="s">
        <v>68</v>
      </c>
    </row>
    <row r="236" spans="1:33" s="82" customFormat="1" ht="12.95" customHeight="1" x14ac:dyDescent="0.2">
      <c r="A236" s="134" t="s">
        <v>102</v>
      </c>
      <c r="B236" s="83"/>
      <c r="C236" s="135">
        <v>44663.364000000001</v>
      </c>
      <c r="D236" s="135"/>
      <c r="E236" s="82">
        <f t="shared" si="35"/>
        <v>5762.0008292140374</v>
      </c>
      <c r="F236" s="82">
        <f t="shared" si="36"/>
        <v>5762</v>
      </c>
      <c r="G236" s="82">
        <f t="shared" si="41"/>
        <v>1.5805599978193641E-3</v>
      </c>
      <c r="I236" s="82">
        <f t="shared" si="42"/>
        <v>1.5805599978193641E-3</v>
      </c>
      <c r="P236" s="119">
        <f t="shared" si="37"/>
        <v>-4.2513522250934681E-3</v>
      </c>
      <c r="Q236" s="129">
        <f t="shared" si="38"/>
        <v>29644.864000000001</v>
      </c>
      <c r="T236" s="82">
        <f t="shared" si="43"/>
        <v>3.4011200175760093E-5</v>
      </c>
      <c r="U236" s="127"/>
      <c r="AB236" s="82" t="s">
        <v>66</v>
      </c>
      <c r="AG236" s="82" t="s">
        <v>68</v>
      </c>
    </row>
    <row r="237" spans="1:33" s="82" customFormat="1" ht="12.95" customHeight="1" x14ac:dyDescent="0.2">
      <c r="A237" s="134" t="s">
        <v>103</v>
      </c>
      <c r="B237" s="83"/>
      <c r="C237" s="135">
        <v>44663.37</v>
      </c>
      <c r="D237" s="135"/>
      <c r="E237" s="82">
        <f t="shared" si="35"/>
        <v>5762.0039770124267</v>
      </c>
      <c r="F237" s="82">
        <f t="shared" si="36"/>
        <v>5762</v>
      </c>
      <c r="G237" s="82">
        <f t="shared" si="41"/>
        <v>7.580559999041725E-3</v>
      </c>
      <c r="I237" s="82">
        <f t="shared" si="42"/>
        <v>7.580559999041725E-3</v>
      </c>
      <c r="P237" s="119">
        <f t="shared" si="37"/>
        <v>-4.2513522250934681E-3</v>
      </c>
      <c r="Q237" s="129">
        <f t="shared" si="38"/>
        <v>29644.870000000003</v>
      </c>
      <c r="T237" s="82">
        <f t="shared" si="43"/>
        <v>1.399941468796398E-4</v>
      </c>
      <c r="U237" s="127"/>
      <c r="AB237" s="82" t="s">
        <v>66</v>
      </c>
      <c r="AG237" s="82" t="s">
        <v>68</v>
      </c>
    </row>
    <row r="238" spans="1:33" s="82" customFormat="1" ht="12.95" customHeight="1" x14ac:dyDescent="0.2">
      <c r="A238" s="134" t="s">
        <v>31</v>
      </c>
      <c r="B238" s="83"/>
      <c r="C238" s="135">
        <v>44676.703000000001</v>
      </c>
      <c r="D238" s="135"/>
      <c r="E238" s="82">
        <f t="shared" si="35"/>
        <v>5768.9989096655945</v>
      </c>
      <c r="F238" s="82">
        <f t="shared" si="36"/>
        <v>5769</v>
      </c>
      <c r="G238" s="82">
        <f t="shared" si="41"/>
        <v>-2.0782799983862787E-3</v>
      </c>
      <c r="I238" s="82">
        <f t="shared" si="42"/>
        <v>-2.0782799983862787E-3</v>
      </c>
      <c r="P238" s="119">
        <f t="shared" si="37"/>
        <v>-4.2823543959820756E-3</v>
      </c>
      <c r="Q238" s="129">
        <f t="shared" si="38"/>
        <v>29658.203000000001</v>
      </c>
      <c r="T238" s="82">
        <f t="shared" si="43"/>
        <v>4.8579439501372745E-6</v>
      </c>
      <c r="U238" s="127"/>
    </row>
    <row r="239" spans="1:33" s="82" customFormat="1" ht="12.95" customHeight="1" x14ac:dyDescent="0.2">
      <c r="A239" s="134" t="s">
        <v>104</v>
      </c>
      <c r="B239" s="83"/>
      <c r="C239" s="135">
        <v>44924.502</v>
      </c>
      <c r="D239" s="135"/>
      <c r="E239" s="82">
        <f t="shared" si="35"/>
        <v>5899.0024584934972</v>
      </c>
      <c r="F239" s="82">
        <f t="shared" si="36"/>
        <v>5899</v>
      </c>
      <c r="G239" s="82">
        <f t="shared" si="41"/>
        <v>4.6861200025887229E-3</v>
      </c>
      <c r="I239" s="82">
        <f t="shared" si="42"/>
        <v>4.6861200025887229E-3</v>
      </c>
      <c r="O239" s="82">
        <f t="shared" ref="O239:O270" ca="1" si="44">+C$11+C$12*F239</f>
        <v>1.2846186035256155E-2</v>
      </c>
      <c r="P239" s="119">
        <f t="shared" si="37"/>
        <v>-4.8695039344064141E-3</v>
      </c>
      <c r="Q239" s="129">
        <f t="shared" si="38"/>
        <v>29906.002</v>
      </c>
      <c r="T239" s="82">
        <f t="shared" si="43"/>
        <v>9.1309948825274442E-5</v>
      </c>
      <c r="U239" s="127"/>
      <c r="AB239" s="82" t="s">
        <v>66</v>
      </c>
      <c r="AC239" s="82">
        <v>11</v>
      </c>
      <c r="AE239" s="82" t="s">
        <v>72</v>
      </c>
      <c r="AG239" s="82" t="s">
        <v>74</v>
      </c>
    </row>
    <row r="240" spans="1:33" s="82" customFormat="1" ht="12.95" customHeight="1" x14ac:dyDescent="0.2">
      <c r="A240" s="134" t="s">
        <v>31</v>
      </c>
      <c r="B240" s="83"/>
      <c r="C240" s="135">
        <v>44958.807000000001</v>
      </c>
      <c r="D240" s="135"/>
      <c r="E240" s="82">
        <f t="shared" si="35"/>
        <v>5916.99999578195</v>
      </c>
      <c r="F240" s="82">
        <f t="shared" si="36"/>
        <v>5917</v>
      </c>
      <c r="G240" s="82">
        <f t="shared" si="41"/>
        <v>-8.0399986472912133E-6</v>
      </c>
      <c r="I240" s="82">
        <f t="shared" si="42"/>
        <v>-8.0399986472912133E-6</v>
      </c>
      <c r="O240" s="82">
        <f t="shared" ca="1" si="44"/>
        <v>1.2588575921743644E-2</v>
      </c>
      <c r="P240" s="119">
        <f t="shared" si="37"/>
        <v>-4.9525060046933835E-3</v>
      </c>
      <c r="Q240" s="129">
        <f t="shared" si="38"/>
        <v>29940.307000000001</v>
      </c>
      <c r="T240" s="82">
        <f t="shared" si="43"/>
        <v>2.4447744084945394E-5</v>
      </c>
      <c r="U240" s="127"/>
    </row>
    <row r="241" spans="1:33" s="82" customFormat="1" ht="12.95" customHeight="1" x14ac:dyDescent="0.2">
      <c r="A241" s="134" t="s">
        <v>21</v>
      </c>
      <c r="B241" s="83"/>
      <c r="C241" s="135">
        <v>44979.773300000001</v>
      </c>
      <c r="D241" s="135"/>
      <c r="E241" s="82">
        <f t="shared" si="35"/>
        <v>5927.9996100087646</v>
      </c>
      <c r="F241" s="82">
        <f t="shared" si="36"/>
        <v>5928</v>
      </c>
      <c r="G241" s="82">
        <f t="shared" si="41"/>
        <v>-7.4335999670438468E-4</v>
      </c>
      <c r="J241" s="82">
        <f>G241</f>
        <v>-7.4335999670438468E-4</v>
      </c>
      <c r="O241" s="82">
        <f t="shared" ca="1" si="44"/>
        <v>1.2431147519041549E-2</v>
      </c>
      <c r="P241" s="119">
        <f t="shared" si="37"/>
        <v>-5.0034335900499931E-3</v>
      </c>
      <c r="Q241" s="129">
        <f t="shared" si="38"/>
        <v>29961.273300000001</v>
      </c>
      <c r="T241" s="82">
        <f t="shared" si="43"/>
        <v>1.8148227020720564E-5</v>
      </c>
      <c r="U241" s="127"/>
    </row>
    <row r="242" spans="1:33" s="82" customFormat="1" ht="12.95" customHeight="1" x14ac:dyDescent="0.2">
      <c r="A242" s="134" t="s">
        <v>31</v>
      </c>
      <c r="B242" s="83"/>
      <c r="C242" s="135">
        <v>45021.71</v>
      </c>
      <c r="D242" s="135"/>
      <c r="E242" s="82">
        <f t="shared" si="35"/>
        <v>5950.0009894579598</v>
      </c>
      <c r="F242" s="82">
        <f t="shared" si="36"/>
        <v>5950</v>
      </c>
      <c r="G242" s="82">
        <f t="shared" si="41"/>
        <v>1.8859999981941655E-3</v>
      </c>
      <c r="I242" s="82">
        <f t="shared" ref="I242:I254" si="45">G242</f>
        <v>1.8859999981941655E-3</v>
      </c>
      <c r="O242" s="82">
        <f t="shared" ca="1" si="44"/>
        <v>1.2116290713637373E-2</v>
      </c>
      <c r="P242" s="119">
        <f t="shared" si="37"/>
        <v>-5.1057532595665048E-3</v>
      </c>
      <c r="Q242" s="129">
        <f t="shared" si="38"/>
        <v>30003.21</v>
      </c>
      <c r="T242" s="82">
        <f t="shared" si="43"/>
        <v>4.8884613617406949E-5</v>
      </c>
      <c r="U242" s="127"/>
    </row>
    <row r="243" spans="1:33" s="82" customFormat="1" ht="12.95" customHeight="1" x14ac:dyDescent="0.2">
      <c r="A243" s="134" t="s">
        <v>105</v>
      </c>
      <c r="B243" s="83"/>
      <c r="C243" s="135">
        <v>45027.43</v>
      </c>
      <c r="D243" s="135"/>
      <c r="E243" s="82">
        <f t="shared" si="35"/>
        <v>5953.0018905886973</v>
      </c>
      <c r="F243" s="82">
        <f t="shared" si="36"/>
        <v>5953</v>
      </c>
      <c r="G243" s="82">
        <f t="shared" si="41"/>
        <v>3.6036399978911504E-3</v>
      </c>
      <c r="I243" s="82">
        <f t="shared" si="45"/>
        <v>3.6036399978911504E-3</v>
      </c>
      <c r="O243" s="82">
        <f t="shared" ca="1" si="44"/>
        <v>1.207335569471861E-2</v>
      </c>
      <c r="P243" s="119">
        <f t="shared" si="37"/>
        <v>-5.1197539271868632E-3</v>
      </c>
      <c r="Q243" s="129">
        <f t="shared" si="38"/>
        <v>30008.93</v>
      </c>
      <c r="T243" s="82">
        <f t="shared" si="43"/>
        <v>7.6097601572087988E-5</v>
      </c>
      <c r="U243" s="127"/>
      <c r="AB243" s="82" t="s">
        <v>66</v>
      </c>
      <c r="AC243" s="82">
        <v>9</v>
      </c>
      <c r="AE243" s="82" t="s">
        <v>72</v>
      </c>
      <c r="AG243" s="82" t="s">
        <v>74</v>
      </c>
    </row>
    <row r="244" spans="1:33" s="82" customFormat="1" ht="12.95" customHeight="1" x14ac:dyDescent="0.2">
      <c r="A244" s="128" t="s">
        <v>107</v>
      </c>
      <c r="C244" s="125">
        <v>45353.366000000002</v>
      </c>
      <c r="D244" s="125"/>
      <c r="E244" s="82">
        <f t="shared" si="35"/>
        <v>6123.998693201992</v>
      </c>
      <c r="F244" s="82">
        <f t="shared" si="36"/>
        <v>6124</v>
      </c>
      <c r="G244" s="82">
        <f t="shared" si="41"/>
        <v>-2.4908799969125539E-3</v>
      </c>
      <c r="I244" s="82">
        <f t="shared" si="45"/>
        <v>-2.4908799969125539E-3</v>
      </c>
      <c r="O244" s="82">
        <f t="shared" ca="1" si="44"/>
        <v>9.6260596163497136E-3</v>
      </c>
      <c r="P244" s="119">
        <f t="shared" si="37"/>
        <v>-5.9368287548159995E-3</v>
      </c>
      <c r="Q244" s="129">
        <f t="shared" si="38"/>
        <v>30334.866000000002</v>
      </c>
      <c r="T244" s="82">
        <f t="shared" si="43"/>
        <v>1.1874562842096299E-5</v>
      </c>
      <c r="U244" s="127"/>
      <c r="AB244" s="82" t="s">
        <v>66</v>
      </c>
      <c r="AC244" s="82">
        <v>10</v>
      </c>
      <c r="AE244" s="82" t="s">
        <v>106</v>
      </c>
      <c r="AG244" s="82" t="s">
        <v>74</v>
      </c>
    </row>
    <row r="245" spans="1:33" s="82" customFormat="1" ht="12.95" customHeight="1" x14ac:dyDescent="0.2">
      <c r="A245" s="128" t="s">
        <v>107</v>
      </c>
      <c r="C245" s="125">
        <v>45353.368999999999</v>
      </c>
      <c r="D245" s="125"/>
      <c r="E245" s="82">
        <f t="shared" si="35"/>
        <v>6124.0002671011853</v>
      </c>
      <c r="F245" s="82">
        <f t="shared" si="36"/>
        <v>6124</v>
      </c>
      <c r="G245" s="82">
        <f t="shared" si="41"/>
        <v>5.0912000006064773E-4</v>
      </c>
      <c r="I245" s="82">
        <f t="shared" si="45"/>
        <v>5.0912000006064773E-4</v>
      </c>
      <c r="O245" s="82">
        <f t="shared" ca="1" si="44"/>
        <v>9.6260596163497136E-3</v>
      </c>
      <c r="P245" s="119">
        <f t="shared" si="37"/>
        <v>-5.9368287548159995E-3</v>
      </c>
      <c r="Q245" s="129">
        <f t="shared" si="38"/>
        <v>30334.868999999999</v>
      </c>
      <c r="T245" s="82">
        <f t="shared" si="43"/>
        <v>4.1550255350495801E-5</v>
      </c>
      <c r="U245" s="127"/>
      <c r="AB245" s="82" t="s">
        <v>66</v>
      </c>
      <c r="AC245" s="82">
        <v>12</v>
      </c>
      <c r="AE245" s="82" t="s">
        <v>78</v>
      </c>
      <c r="AG245" s="82" t="s">
        <v>74</v>
      </c>
    </row>
    <row r="246" spans="1:33" s="82" customFormat="1" ht="12.95" customHeight="1" x14ac:dyDescent="0.2">
      <c r="A246" s="128" t="s">
        <v>108</v>
      </c>
      <c r="C246" s="125">
        <v>45414.364000000001</v>
      </c>
      <c r="D246" s="125"/>
      <c r="E246" s="82">
        <f t="shared" si="35"/>
        <v>6156.0002608895311</v>
      </c>
      <c r="F246" s="82">
        <f t="shared" si="36"/>
        <v>6156</v>
      </c>
      <c r="G246" s="82">
        <f t="shared" si="41"/>
        <v>4.9728000158211216E-4</v>
      </c>
      <c r="I246" s="82">
        <f t="shared" si="45"/>
        <v>4.9728000158211216E-4</v>
      </c>
      <c r="O246" s="82">
        <f t="shared" ca="1" si="44"/>
        <v>9.1680860812163589E-3</v>
      </c>
      <c r="P246" s="119">
        <f t="shared" si="37"/>
        <v>-6.0938878231561258E-3</v>
      </c>
      <c r="Q246" s="129">
        <f t="shared" si="38"/>
        <v>30395.864000000001</v>
      </c>
      <c r="T246" s="82">
        <f t="shared" si="43"/>
        <v>4.3443493293864595E-5</v>
      </c>
      <c r="U246" s="127"/>
      <c r="AB246" s="82" t="s">
        <v>66</v>
      </c>
      <c r="AC246" s="82">
        <v>7</v>
      </c>
      <c r="AE246" s="82" t="s">
        <v>72</v>
      </c>
      <c r="AG246" s="82" t="s">
        <v>74</v>
      </c>
    </row>
    <row r="247" spans="1:33" s="82" customFormat="1" ht="12.95" customHeight="1" x14ac:dyDescent="0.2">
      <c r="A247" s="128" t="s">
        <v>102</v>
      </c>
      <c r="C247" s="125">
        <v>45652.627</v>
      </c>
      <c r="D247" s="125"/>
      <c r="E247" s="82">
        <f t="shared" si="35"/>
        <v>6281.0009088113657</v>
      </c>
      <c r="F247" s="82">
        <f t="shared" si="36"/>
        <v>6281</v>
      </c>
      <c r="G247" s="82">
        <f t="shared" si="41"/>
        <v>1.732279997668229E-3</v>
      </c>
      <c r="I247" s="82">
        <f t="shared" si="45"/>
        <v>1.732279997668229E-3</v>
      </c>
      <c r="O247" s="82">
        <f t="shared" ca="1" si="44"/>
        <v>7.3791269596016618E-3</v>
      </c>
      <c r="P247" s="119">
        <f t="shared" si="37"/>
        <v>-6.7199559920753417E-3</v>
      </c>
      <c r="Q247" s="129">
        <f t="shared" si="38"/>
        <v>30634.127</v>
      </c>
      <c r="T247" s="82">
        <f t="shared" si="43"/>
        <v>7.1440293226316485E-5</v>
      </c>
      <c r="U247" s="127"/>
      <c r="AB247" s="82" t="s">
        <v>66</v>
      </c>
      <c r="AG247" s="82" t="s">
        <v>68</v>
      </c>
    </row>
    <row r="248" spans="1:33" s="82" customFormat="1" ht="12.95" customHeight="1" x14ac:dyDescent="0.2">
      <c r="A248" s="128" t="s">
        <v>102</v>
      </c>
      <c r="C248" s="125">
        <v>45652.631000000001</v>
      </c>
      <c r="D248" s="125"/>
      <c r="E248" s="82">
        <f t="shared" si="35"/>
        <v>6281.0030073436246</v>
      </c>
      <c r="F248" s="82">
        <f t="shared" si="36"/>
        <v>6281</v>
      </c>
      <c r="G248" s="82">
        <f t="shared" si="41"/>
        <v>5.7322799984831363E-3</v>
      </c>
      <c r="I248" s="82">
        <f t="shared" si="45"/>
        <v>5.7322799984831363E-3</v>
      </c>
      <c r="O248" s="82">
        <f t="shared" ca="1" si="44"/>
        <v>7.3791269596016618E-3</v>
      </c>
      <c r="P248" s="119">
        <f t="shared" si="37"/>
        <v>-6.7199559920753417E-3</v>
      </c>
      <c r="Q248" s="129">
        <f t="shared" si="38"/>
        <v>30634.131000000001</v>
      </c>
      <c r="T248" s="82">
        <f t="shared" si="43"/>
        <v>1.5505818116455988E-4</v>
      </c>
      <c r="U248" s="127"/>
      <c r="AB248" s="82" t="s">
        <v>66</v>
      </c>
      <c r="AG248" s="82" t="s">
        <v>68</v>
      </c>
    </row>
    <row r="249" spans="1:33" s="82" customFormat="1" ht="12.95" customHeight="1" x14ac:dyDescent="0.2">
      <c r="A249" s="128" t="s">
        <v>31</v>
      </c>
      <c r="C249" s="125">
        <v>45732.684000000001</v>
      </c>
      <c r="D249" s="125"/>
      <c r="E249" s="82">
        <f t="shared" si="35"/>
        <v>6323.0014580811994</v>
      </c>
      <c r="F249" s="82">
        <f t="shared" si="36"/>
        <v>6323</v>
      </c>
      <c r="G249" s="82">
        <f t="shared" si="41"/>
        <v>2.7792399996542372E-3</v>
      </c>
      <c r="I249" s="82">
        <f t="shared" si="45"/>
        <v>2.7792399996542372E-3</v>
      </c>
      <c r="O249" s="82">
        <f t="shared" ca="1" si="44"/>
        <v>6.7780366947391285E-3</v>
      </c>
      <c r="P249" s="119">
        <f t="shared" si="37"/>
        <v>-6.9348024927085895E-3</v>
      </c>
      <c r="Q249" s="129">
        <f t="shared" si="38"/>
        <v>30714.184000000001</v>
      </c>
      <c r="T249" s="82">
        <f t="shared" si="43"/>
        <v>9.4362621543430604E-5</v>
      </c>
      <c r="U249" s="127"/>
    </row>
    <row r="250" spans="1:33" s="82" customFormat="1" ht="12.95" customHeight="1" x14ac:dyDescent="0.2">
      <c r="A250" s="128" t="s">
        <v>31</v>
      </c>
      <c r="C250" s="125">
        <v>45753.65</v>
      </c>
      <c r="D250" s="125"/>
      <c r="E250" s="82">
        <f t="shared" si="35"/>
        <v>6334.0009149180951</v>
      </c>
      <c r="F250" s="82">
        <f t="shared" si="36"/>
        <v>6334</v>
      </c>
      <c r="G250" s="82">
        <f t="shared" si="41"/>
        <v>1.7439200018998235E-3</v>
      </c>
      <c r="I250" s="82">
        <f t="shared" si="45"/>
        <v>1.7439200018998235E-3</v>
      </c>
      <c r="O250" s="82">
        <f t="shared" ca="1" si="44"/>
        <v>6.6206082920370335E-3</v>
      </c>
      <c r="P250" s="119">
        <f t="shared" si="37"/>
        <v>-6.9914448209177742E-3</v>
      </c>
      <c r="Q250" s="129">
        <f t="shared" si="38"/>
        <v>30735.15</v>
      </c>
      <c r="T250" s="82">
        <f t="shared" si="43"/>
        <v>7.6306598587719116E-5</v>
      </c>
      <c r="U250" s="127"/>
    </row>
    <row r="251" spans="1:33" s="82" customFormat="1" ht="12.95" customHeight="1" x14ac:dyDescent="0.2">
      <c r="A251" s="134" t="s">
        <v>31</v>
      </c>
      <c r="B251" s="83"/>
      <c r="C251" s="135">
        <v>45753.65</v>
      </c>
      <c r="D251" s="135"/>
      <c r="E251" s="82">
        <f t="shared" si="35"/>
        <v>6334.0009149180951</v>
      </c>
      <c r="F251" s="82">
        <f t="shared" si="36"/>
        <v>6334</v>
      </c>
      <c r="G251" s="82">
        <f t="shared" si="41"/>
        <v>1.7439200018998235E-3</v>
      </c>
      <c r="I251" s="82">
        <f t="shared" si="45"/>
        <v>1.7439200018998235E-3</v>
      </c>
      <c r="O251" s="82">
        <f t="shared" ca="1" si="44"/>
        <v>6.6206082920370335E-3</v>
      </c>
      <c r="P251" s="119">
        <f t="shared" si="37"/>
        <v>-6.9914448209177742E-3</v>
      </c>
      <c r="Q251" s="129">
        <f t="shared" si="38"/>
        <v>30735.15</v>
      </c>
      <c r="T251" s="82">
        <f t="shared" si="43"/>
        <v>7.6306598587719116E-5</v>
      </c>
      <c r="U251" s="127"/>
    </row>
    <row r="252" spans="1:33" s="82" customFormat="1" ht="12.95" customHeight="1" x14ac:dyDescent="0.2">
      <c r="A252" s="134" t="s">
        <v>102</v>
      </c>
      <c r="B252" s="83"/>
      <c r="C252" s="135">
        <v>45780.332999999999</v>
      </c>
      <c r="D252" s="135"/>
      <c r="E252" s="82">
        <f t="shared" si="35"/>
        <v>6347.9996989865313</v>
      </c>
      <c r="F252" s="82">
        <f t="shared" si="36"/>
        <v>6348</v>
      </c>
      <c r="G252" s="82">
        <f t="shared" si="41"/>
        <v>-5.7376000040676445E-4</v>
      </c>
      <c r="I252" s="82">
        <f t="shared" si="45"/>
        <v>-5.7376000040676445E-4</v>
      </c>
      <c r="O252" s="82">
        <f t="shared" ca="1" si="44"/>
        <v>6.4202448704161891E-3</v>
      </c>
      <c r="P252" s="119">
        <f t="shared" si="37"/>
        <v>-7.0637589887503315E-3</v>
      </c>
      <c r="Q252" s="129">
        <f t="shared" si="38"/>
        <v>30761.832999999999</v>
      </c>
      <c r="T252" s="82">
        <f t="shared" si="43"/>
        <v>4.2120086868700523E-5</v>
      </c>
      <c r="U252" s="127"/>
      <c r="AB252" s="82" t="s">
        <v>66</v>
      </c>
      <c r="AG252" s="82" t="s">
        <v>68</v>
      </c>
    </row>
    <row r="253" spans="1:33" s="82" customFormat="1" ht="12.95" customHeight="1" x14ac:dyDescent="0.2">
      <c r="A253" s="134" t="s">
        <v>31</v>
      </c>
      <c r="B253" s="83"/>
      <c r="C253" s="135">
        <v>46077.688000000002</v>
      </c>
      <c r="D253" s="135"/>
      <c r="E253" s="82">
        <f t="shared" si="35"/>
        <v>6504.0019639743714</v>
      </c>
      <c r="F253" s="82">
        <f t="shared" si="36"/>
        <v>6504</v>
      </c>
      <c r="G253" s="82">
        <f t="shared" si="41"/>
        <v>3.7435199992614798E-3</v>
      </c>
      <c r="I253" s="82">
        <f t="shared" si="45"/>
        <v>3.7435199992614798E-3</v>
      </c>
      <c r="O253" s="82">
        <f t="shared" ca="1" si="44"/>
        <v>4.1876238866410537E-3</v>
      </c>
      <c r="P253" s="119">
        <f t="shared" si="37"/>
        <v>-7.886513072548916E-3</v>
      </c>
      <c r="Q253" s="129">
        <f t="shared" si="38"/>
        <v>31059.188000000002</v>
      </c>
      <c r="T253" s="82">
        <f t="shared" si="43"/>
        <v>1.3525766925140355E-4</v>
      </c>
      <c r="U253" s="127"/>
    </row>
    <row r="254" spans="1:33" s="82" customFormat="1" ht="12.95" customHeight="1" x14ac:dyDescent="0.2">
      <c r="A254" s="134" t="s">
        <v>109</v>
      </c>
      <c r="B254" s="83"/>
      <c r="C254" s="135">
        <v>46083.404999999999</v>
      </c>
      <c r="D254" s="135"/>
      <c r="E254" s="82">
        <f t="shared" si="35"/>
        <v>6507.0012912059128</v>
      </c>
      <c r="F254" s="82">
        <f t="shared" si="36"/>
        <v>6507</v>
      </c>
      <c r="G254" s="82">
        <f t="shared" si="41"/>
        <v>2.4611599947093055E-3</v>
      </c>
      <c r="I254" s="82">
        <f t="shared" si="45"/>
        <v>2.4611599947093055E-3</v>
      </c>
      <c r="O254" s="82">
        <f t="shared" ca="1" si="44"/>
        <v>4.1446888677223043E-3</v>
      </c>
      <c r="P254" s="119">
        <f t="shared" si="37"/>
        <v>-7.9026404536983799E-3</v>
      </c>
      <c r="Q254" s="129">
        <f t="shared" si="38"/>
        <v>31064.904999999999</v>
      </c>
      <c r="T254" s="82">
        <f t="shared" si="43"/>
        <v>1.0740835973441534E-4</v>
      </c>
      <c r="U254" s="127"/>
      <c r="AB254" s="82" t="s">
        <v>66</v>
      </c>
      <c r="AC254" s="82">
        <v>7</v>
      </c>
      <c r="AE254" s="82" t="s">
        <v>72</v>
      </c>
      <c r="AG254" s="82" t="s">
        <v>74</v>
      </c>
    </row>
    <row r="255" spans="1:33" s="82" customFormat="1" ht="12.95" customHeight="1" x14ac:dyDescent="0.2">
      <c r="A255" s="136" t="s">
        <v>295</v>
      </c>
      <c r="B255" s="137" t="s">
        <v>140</v>
      </c>
      <c r="C255" s="138">
        <v>46091.033000000003</v>
      </c>
      <c r="D255" s="135"/>
      <c r="E255" s="82">
        <f t="shared" si="35"/>
        <v>6511.0031922243179</v>
      </c>
      <c r="F255" s="82">
        <f t="shared" si="36"/>
        <v>6511</v>
      </c>
      <c r="G255" s="82">
        <f t="shared" si="41"/>
        <v>6.0846800042781979E-3</v>
      </c>
      <c r="K255" s="82">
        <f>G255</f>
        <v>6.0846800042781979E-3</v>
      </c>
      <c r="O255" s="82">
        <f t="shared" ca="1" si="44"/>
        <v>4.0874421758306384E-3</v>
      </c>
      <c r="P255" s="119">
        <f t="shared" si="37"/>
        <v>-7.9241615431187296E-3</v>
      </c>
      <c r="Q255" s="129">
        <f t="shared" si="38"/>
        <v>31072.533000000003</v>
      </c>
      <c r="T255" s="82">
        <f t="shared" si="43"/>
        <v>1.9624764150007434E-4</v>
      </c>
    </row>
    <row r="256" spans="1:33" s="82" customFormat="1" ht="12.95" customHeight="1" x14ac:dyDescent="0.2">
      <c r="A256" s="128" t="s">
        <v>31</v>
      </c>
      <c r="C256" s="125">
        <v>46159.642</v>
      </c>
      <c r="D256" s="125"/>
      <c r="E256" s="82">
        <f t="shared" si="35"/>
        <v>6546.997742168156</v>
      </c>
      <c r="F256" s="82">
        <f t="shared" si="36"/>
        <v>6547</v>
      </c>
      <c r="G256" s="82">
        <f t="shared" ref="G256:G287" si="46">C256-(C$7+C$8*F256)</f>
        <v>-4.3036400020355359E-3</v>
      </c>
      <c r="I256" s="82">
        <f t="shared" ref="I256:I301" si="47">G256</f>
        <v>-4.3036400020355359E-3</v>
      </c>
      <c r="O256" s="82">
        <f t="shared" ca="1" si="44"/>
        <v>3.572221948805604E-3</v>
      </c>
      <c r="P256" s="119">
        <f t="shared" si="37"/>
        <v>-8.1187726678422605E-3</v>
      </c>
      <c r="Q256" s="129">
        <f t="shared" si="38"/>
        <v>31141.142</v>
      </c>
      <c r="T256" s="82">
        <f t="shared" ref="T256:T287" si="48">(P256-G256)^2</f>
        <v>1.4555237257705524E-5</v>
      </c>
      <c r="U256" s="127"/>
    </row>
    <row r="257" spans="1:33" s="82" customFormat="1" ht="12.95" customHeight="1" x14ac:dyDescent="0.2">
      <c r="A257" s="128" t="s">
        <v>110</v>
      </c>
      <c r="C257" s="125">
        <v>46167.271000000001</v>
      </c>
      <c r="D257" s="125"/>
      <c r="E257" s="82">
        <f t="shared" si="35"/>
        <v>6551.0001678196249</v>
      </c>
      <c r="F257" s="82">
        <f t="shared" si="36"/>
        <v>6551</v>
      </c>
      <c r="G257" s="82">
        <f t="shared" si="46"/>
        <v>3.1988000409910455E-4</v>
      </c>
      <c r="I257" s="82">
        <f t="shared" si="47"/>
        <v>3.1988000409910455E-4</v>
      </c>
      <c r="O257" s="82">
        <f t="shared" ca="1" si="44"/>
        <v>3.5149752569139381E-3</v>
      </c>
      <c r="P257" s="119">
        <f t="shared" si="37"/>
        <v>-8.1404984950271438E-3</v>
      </c>
      <c r="Q257" s="129">
        <f t="shared" si="38"/>
        <v>31148.771000000001</v>
      </c>
      <c r="T257" s="82">
        <f t="shared" si="48"/>
        <v>7.1578004348477712E-5</v>
      </c>
      <c r="U257" s="127"/>
      <c r="AB257" s="82" t="s">
        <v>66</v>
      </c>
      <c r="AC257" s="82">
        <v>7</v>
      </c>
      <c r="AE257" s="82" t="s">
        <v>72</v>
      </c>
      <c r="AG257" s="82" t="s">
        <v>74</v>
      </c>
    </row>
    <row r="258" spans="1:33" s="82" customFormat="1" ht="12.95" customHeight="1" x14ac:dyDescent="0.2">
      <c r="A258" s="128" t="s">
        <v>31</v>
      </c>
      <c r="C258" s="125">
        <v>46418.875999999997</v>
      </c>
      <c r="D258" s="125"/>
      <c r="E258" s="82">
        <f t="shared" si="35"/>
        <v>6683.0004700922091</v>
      </c>
      <c r="F258" s="82">
        <f t="shared" si="36"/>
        <v>6683</v>
      </c>
      <c r="G258" s="82">
        <f t="shared" si="46"/>
        <v>8.9603999367682263E-4</v>
      </c>
      <c r="I258" s="82">
        <f t="shared" si="47"/>
        <v>8.9603999367682263E-4</v>
      </c>
      <c r="O258" s="82">
        <f t="shared" ca="1" si="44"/>
        <v>1.6258344244888256E-3</v>
      </c>
      <c r="P258" s="119">
        <f t="shared" si="37"/>
        <v>-8.8689365807186477E-3</v>
      </c>
      <c r="Q258" s="129">
        <f t="shared" si="38"/>
        <v>31400.375999999997</v>
      </c>
      <c r="T258" s="82">
        <f t="shared" si="48"/>
        <v>9.53547674984923E-5</v>
      </c>
      <c r="U258" s="127"/>
    </row>
    <row r="259" spans="1:33" s="82" customFormat="1" ht="12.95" customHeight="1" x14ac:dyDescent="0.2">
      <c r="A259" s="128" t="s">
        <v>31</v>
      </c>
      <c r="C259" s="125">
        <v>46420.785000000003</v>
      </c>
      <c r="D259" s="125"/>
      <c r="E259" s="82">
        <f t="shared" si="35"/>
        <v>6684.0019946129432</v>
      </c>
      <c r="F259" s="82">
        <f t="shared" si="36"/>
        <v>6684</v>
      </c>
      <c r="G259" s="82">
        <f t="shared" si="46"/>
        <v>3.8019200001144782E-3</v>
      </c>
      <c r="I259" s="82">
        <f t="shared" si="47"/>
        <v>3.8019200001144782E-3</v>
      </c>
      <c r="O259" s="82">
        <f t="shared" ca="1" si="44"/>
        <v>1.6115227515159092E-3</v>
      </c>
      <c r="P259" s="119">
        <f t="shared" si="37"/>
        <v>-8.8745401451981766E-3</v>
      </c>
      <c r="Q259" s="129">
        <f t="shared" si="38"/>
        <v>31402.285000000003</v>
      </c>
      <c r="T259" s="82">
        <f t="shared" si="48"/>
        <v>1.6069264181570013E-4</v>
      </c>
      <c r="U259" s="127"/>
    </row>
    <row r="260" spans="1:33" s="82" customFormat="1" ht="12.95" customHeight="1" x14ac:dyDescent="0.2">
      <c r="A260" s="128" t="s">
        <v>31</v>
      </c>
      <c r="C260" s="125">
        <v>46441.749000000003</v>
      </c>
      <c r="D260" s="125"/>
      <c r="E260" s="82">
        <f t="shared" si="35"/>
        <v>6695.0004021837085</v>
      </c>
      <c r="F260" s="82">
        <f t="shared" si="36"/>
        <v>6695</v>
      </c>
      <c r="G260" s="82">
        <f t="shared" si="46"/>
        <v>7.6660000195261091E-4</v>
      </c>
      <c r="I260" s="82">
        <f t="shared" si="47"/>
        <v>7.6660000195261091E-4</v>
      </c>
      <c r="O260" s="82">
        <f t="shared" ca="1" si="44"/>
        <v>1.4540943488138142E-3</v>
      </c>
      <c r="P260" s="119">
        <f t="shared" si="37"/>
        <v>-8.9362638088009046E-3</v>
      </c>
      <c r="Q260" s="129">
        <f t="shared" si="38"/>
        <v>31423.249000000003</v>
      </c>
      <c r="T260" s="82">
        <f t="shared" si="48"/>
        <v>9.4145566130030226E-5</v>
      </c>
      <c r="U260" s="127"/>
    </row>
    <row r="261" spans="1:33" s="82" customFormat="1" ht="12.95" customHeight="1" x14ac:dyDescent="0.2">
      <c r="A261" s="128" t="s">
        <v>31</v>
      </c>
      <c r="C261" s="125">
        <v>46441.749000000003</v>
      </c>
      <c r="D261" s="125"/>
      <c r="E261" s="82">
        <f t="shared" si="35"/>
        <v>6695.0004021837085</v>
      </c>
      <c r="F261" s="82">
        <f t="shared" si="36"/>
        <v>6695</v>
      </c>
      <c r="G261" s="82">
        <f t="shared" si="46"/>
        <v>7.6660000195261091E-4</v>
      </c>
      <c r="I261" s="82">
        <f t="shared" si="47"/>
        <v>7.6660000195261091E-4</v>
      </c>
      <c r="O261" s="82">
        <f t="shared" ca="1" si="44"/>
        <v>1.4540943488138142E-3</v>
      </c>
      <c r="P261" s="119">
        <f t="shared" si="37"/>
        <v>-8.9362638088009046E-3</v>
      </c>
      <c r="Q261" s="129">
        <f t="shared" si="38"/>
        <v>31423.249000000003</v>
      </c>
      <c r="T261" s="82">
        <f t="shared" si="48"/>
        <v>9.4145566130030226E-5</v>
      </c>
      <c r="U261" s="127"/>
    </row>
    <row r="262" spans="1:33" s="82" customFormat="1" ht="12.95" customHeight="1" x14ac:dyDescent="0.2">
      <c r="A262" s="128" t="s">
        <v>31</v>
      </c>
      <c r="C262" s="125">
        <v>46443.654999999999</v>
      </c>
      <c r="D262" s="125"/>
      <c r="E262" s="82">
        <f t="shared" si="35"/>
        <v>6696.0003528052421</v>
      </c>
      <c r="F262" s="82">
        <f t="shared" si="36"/>
        <v>6696</v>
      </c>
      <c r="G262" s="82">
        <f t="shared" si="46"/>
        <v>6.7247999686514959E-4</v>
      </c>
      <c r="I262" s="82">
        <f t="shared" si="47"/>
        <v>6.7247999686514959E-4</v>
      </c>
      <c r="O262" s="82">
        <f t="shared" ca="1" si="44"/>
        <v>1.4397826758408977E-3</v>
      </c>
      <c r="P262" s="119">
        <f t="shared" si="37"/>
        <v>-8.941882728612776E-3</v>
      </c>
      <c r="Q262" s="129">
        <f t="shared" si="38"/>
        <v>31425.154999999999</v>
      </c>
      <c r="T262" s="82">
        <f t="shared" si="48"/>
        <v>9.243597061705932E-5</v>
      </c>
      <c r="U262" s="127"/>
    </row>
    <row r="263" spans="1:33" s="82" customFormat="1" ht="12.95" customHeight="1" x14ac:dyDescent="0.2">
      <c r="A263" s="128" t="s">
        <v>111</v>
      </c>
      <c r="C263" s="125">
        <v>46451.281000000003</v>
      </c>
      <c r="D263" s="125"/>
      <c r="E263" s="82">
        <f t="shared" si="35"/>
        <v>6700.0012045575177</v>
      </c>
      <c r="F263" s="82">
        <f t="shared" si="36"/>
        <v>6700</v>
      </c>
      <c r="G263" s="82">
        <f t="shared" si="46"/>
        <v>2.2960000060265884E-3</v>
      </c>
      <c r="I263" s="82">
        <f t="shared" si="47"/>
        <v>2.2960000060265884E-3</v>
      </c>
      <c r="O263" s="82">
        <f t="shared" ca="1" si="44"/>
        <v>1.382535983949218E-3</v>
      </c>
      <c r="P263" s="119">
        <f t="shared" si="37"/>
        <v>-8.964371203970551E-3</v>
      </c>
      <c r="Q263" s="129">
        <f t="shared" si="38"/>
        <v>31432.781000000003</v>
      </c>
      <c r="T263" s="82">
        <f t="shared" si="48"/>
        <v>1.2679595978693243E-4</v>
      </c>
      <c r="U263" s="127"/>
      <c r="AB263" s="82" t="s">
        <v>66</v>
      </c>
      <c r="AC263" s="82">
        <v>9</v>
      </c>
      <c r="AE263" s="82" t="s">
        <v>78</v>
      </c>
      <c r="AG263" s="82" t="s">
        <v>74</v>
      </c>
    </row>
    <row r="264" spans="1:33" s="82" customFormat="1" ht="12.95" customHeight="1" x14ac:dyDescent="0.2">
      <c r="A264" s="128" t="s">
        <v>112</v>
      </c>
      <c r="C264" s="125">
        <v>46731.48</v>
      </c>
      <c r="D264" s="125"/>
      <c r="E264" s="82">
        <f t="shared" si="35"/>
        <v>6847.0028646854034</v>
      </c>
      <c r="F264" s="82">
        <f t="shared" si="36"/>
        <v>6847</v>
      </c>
      <c r="G264" s="82">
        <f t="shared" si="46"/>
        <v>5.4603600001428276E-3</v>
      </c>
      <c r="I264" s="82">
        <f t="shared" si="47"/>
        <v>5.4603600001428276E-3</v>
      </c>
      <c r="O264" s="82">
        <f t="shared" ca="1" si="44"/>
        <v>-7.2127994306965537E-4</v>
      </c>
      <c r="P264" s="119">
        <f t="shared" si="37"/>
        <v>-9.805024436366775E-3</v>
      </c>
      <c r="Q264" s="129">
        <f t="shared" si="38"/>
        <v>31712.980000000003</v>
      </c>
      <c r="T264" s="82">
        <f t="shared" si="48"/>
        <v>2.3303196199442959E-4</v>
      </c>
      <c r="U264" s="127"/>
      <c r="AB264" s="82" t="s">
        <v>66</v>
      </c>
      <c r="AC264" s="82">
        <v>6</v>
      </c>
      <c r="AE264" s="82" t="s">
        <v>72</v>
      </c>
      <c r="AG264" s="82" t="s">
        <v>74</v>
      </c>
    </row>
    <row r="265" spans="1:33" s="82" customFormat="1" ht="12.95" customHeight="1" x14ac:dyDescent="0.2">
      <c r="A265" s="128" t="s">
        <v>112</v>
      </c>
      <c r="C265" s="125">
        <v>46773.409</v>
      </c>
      <c r="D265" s="125"/>
      <c r="E265" s="82">
        <f t="shared" si="35"/>
        <v>6869.0002044599978</v>
      </c>
      <c r="F265" s="82">
        <f t="shared" si="36"/>
        <v>6869</v>
      </c>
      <c r="G265" s="82">
        <f t="shared" si="46"/>
        <v>3.8972000038484111E-4</v>
      </c>
      <c r="I265" s="82">
        <f t="shared" si="47"/>
        <v>3.8972000038484111E-4</v>
      </c>
      <c r="O265" s="82">
        <f t="shared" ca="1" si="44"/>
        <v>-1.0361367484738315E-3</v>
      </c>
      <c r="P265" s="119">
        <f t="shared" si="37"/>
        <v>-9.9332152816542889E-3</v>
      </c>
      <c r="Q265" s="129">
        <f t="shared" si="38"/>
        <v>31754.909</v>
      </c>
      <c r="T265" s="82">
        <f t="shared" si="48"/>
        <v>1.0656299283716829E-4</v>
      </c>
      <c r="U265" s="127"/>
      <c r="AB265" s="82" t="s">
        <v>66</v>
      </c>
      <c r="AC265" s="82">
        <v>7</v>
      </c>
      <c r="AE265" s="82" t="s">
        <v>72</v>
      </c>
      <c r="AG265" s="82" t="s">
        <v>74</v>
      </c>
    </row>
    <row r="266" spans="1:33" s="82" customFormat="1" ht="12.95" customHeight="1" x14ac:dyDescent="0.2">
      <c r="A266" s="128" t="s">
        <v>31</v>
      </c>
      <c r="C266" s="125">
        <v>46845.837</v>
      </c>
      <c r="D266" s="125"/>
      <c r="E266" s="82">
        <f t="shared" si="35"/>
        <v>6906.9983280783636</v>
      </c>
      <c r="F266" s="82">
        <f t="shared" si="36"/>
        <v>6907</v>
      </c>
      <c r="G266" s="82">
        <f t="shared" si="46"/>
        <v>-3.1868400037637912E-3</v>
      </c>
      <c r="I266" s="82">
        <f t="shared" si="47"/>
        <v>-3.1868400037637912E-3</v>
      </c>
      <c r="O266" s="82">
        <f t="shared" ca="1" si="44"/>
        <v>-1.5799803214446989E-3</v>
      </c>
      <c r="P266" s="119">
        <f t="shared" si="37"/>
        <v>-1.0156094589177763E-2</v>
      </c>
      <c r="Q266" s="129">
        <f t="shared" si="38"/>
        <v>31827.337</v>
      </c>
      <c r="T266" s="82">
        <f t="shared" si="48"/>
        <v>4.8570509476313674E-5</v>
      </c>
      <c r="U266" s="127"/>
    </row>
    <row r="267" spans="1:33" s="82" customFormat="1" ht="12.95" customHeight="1" x14ac:dyDescent="0.2">
      <c r="A267" s="128" t="s">
        <v>31</v>
      </c>
      <c r="C267" s="125">
        <v>46868.72</v>
      </c>
      <c r="D267" s="125"/>
      <c r="E267" s="82">
        <f t="shared" si="35"/>
        <v>6919.0035065005086</v>
      </c>
      <c r="F267" s="82">
        <f t="shared" si="36"/>
        <v>6919</v>
      </c>
      <c r="G267" s="82">
        <f t="shared" si="46"/>
        <v>6.6837199992733076E-3</v>
      </c>
      <c r="I267" s="82">
        <f t="shared" si="47"/>
        <v>6.6837199992733076E-3</v>
      </c>
      <c r="O267" s="82">
        <f t="shared" ca="1" si="44"/>
        <v>-1.7517203971197104E-3</v>
      </c>
      <c r="P267" s="119">
        <f t="shared" si="37"/>
        <v>-1.0226861411704202E-2</v>
      </c>
      <c r="Q267" s="129">
        <f t="shared" si="38"/>
        <v>31850.22</v>
      </c>
      <c r="T267" s="82">
        <f t="shared" si="48"/>
        <v>2.8596776365729813E-4</v>
      </c>
      <c r="U267" s="127"/>
    </row>
    <row r="268" spans="1:33" s="82" customFormat="1" ht="12.95" customHeight="1" x14ac:dyDescent="0.2">
      <c r="A268" s="128" t="s">
        <v>113</v>
      </c>
      <c r="C268" s="125">
        <v>46876.334000000003</v>
      </c>
      <c r="D268" s="125"/>
      <c r="E268" s="82">
        <f t="shared" si="35"/>
        <v>6922.9980626560045</v>
      </c>
      <c r="F268" s="82">
        <f t="shared" si="36"/>
        <v>6923</v>
      </c>
      <c r="G268" s="82">
        <f t="shared" si="46"/>
        <v>-3.692760001285933E-3</v>
      </c>
      <c r="I268" s="82">
        <f t="shared" si="47"/>
        <v>-3.692760001285933E-3</v>
      </c>
      <c r="O268" s="82">
        <f t="shared" ca="1" si="44"/>
        <v>-1.8089670890113763E-3</v>
      </c>
      <c r="P268" s="119">
        <f t="shared" si="37"/>
        <v>-1.0250491300099255E-2</v>
      </c>
      <c r="Q268" s="129">
        <f t="shared" si="38"/>
        <v>31857.834000000003</v>
      </c>
      <c r="T268" s="82">
        <f t="shared" si="48"/>
        <v>4.3003839787435861E-5</v>
      </c>
      <c r="U268" s="127"/>
      <c r="AB268" s="82" t="s">
        <v>66</v>
      </c>
      <c r="AC268" s="82">
        <v>5</v>
      </c>
      <c r="AE268" s="82" t="s">
        <v>72</v>
      </c>
      <c r="AG268" s="82" t="s">
        <v>74</v>
      </c>
    </row>
    <row r="269" spans="1:33" s="82" customFormat="1" ht="12.95" customHeight="1" x14ac:dyDescent="0.2">
      <c r="A269" s="128" t="s">
        <v>31</v>
      </c>
      <c r="C269" s="125">
        <v>47152.718999999997</v>
      </c>
      <c r="D269" s="125"/>
      <c r="E269" s="82">
        <f t="shared" si="35"/>
        <v>7067.9987722746855</v>
      </c>
      <c r="F269" s="82">
        <f t="shared" si="36"/>
        <v>7068</v>
      </c>
      <c r="G269" s="82">
        <f t="shared" si="46"/>
        <v>-2.3401600046781823E-3</v>
      </c>
      <c r="I269" s="82">
        <f t="shared" si="47"/>
        <v>-2.3401600046781823E-3</v>
      </c>
      <c r="O269" s="82">
        <f t="shared" ca="1" si="44"/>
        <v>-3.8841596700844305E-3</v>
      </c>
      <c r="P269" s="119">
        <f t="shared" si="37"/>
        <v>-1.1120897752553621E-2</v>
      </c>
      <c r="Q269" s="129">
        <f t="shared" si="38"/>
        <v>32134.218999999997</v>
      </c>
      <c r="T269" s="82">
        <f t="shared" si="48"/>
        <v>7.710135539696463E-5</v>
      </c>
      <c r="U269" s="127"/>
    </row>
    <row r="270" spans="1:33" s="82" customFormat="1" ht="12.95" customHeight="1" x14ac:dyDescent="0.2">
      <c r="A270" s="128" t="s">
        <v>114</v>
      </c>
      <c r="C270" s="125">
        <v>47158.434000000001</v>
      </c>
      <c r="D270" s="125"/>
      <c r="E270" s="82">
        <f t="shared" si="35"/>
        <v>7070.9970502401011</v>
      </c>
      <c r="F270" s="82">
        <f t="shared" si="36"/>
        <v>7071</v>
      </c>
      <c r="G270" s="82">
        <f t="shared" si="46"/>
        <v>-5.6225200023618527E-3</v>
      </c>
      <c r="I270" s="82">
        <f t="shared" si="47"/>
        <v>-5.6225200023618527E-3</v>
      </c>
      <c r="O270" s="82">
        <f t="shared" ca="1" si="44"/>
        <v>-3.9270946890031799E-3</v>
      </c>
      <c r="P270" s="119">
        <f t="shared" si="37"/>
        <v>-1.1139190235563038E-2</v>
      </c>
      <c r="Q270" s="129">
        <f t="shared" si="38"/>
        <v>32139.934000000001</v>
      </c>
      <c r="T270" s="82">
        <f t="shared" si="48"/>
        <v>3.0433650461888021E-5</v>
      </c>
      <c r="U270" s="127"/>
      <c r="AB270" s="82" t="s">
        <v>66</v>
      </c>
      <c r="AG270" s="82" t="s">
        <v>68</v>
      </c>
    </row>
    <row r="271" spans="1:33" s="82" customFormat="1" ht="12.95" customHeight="1" x14ac:dyDescent="0.2">
      <c r="A271" s="128" t="s">
        <v>31</v>
      </c>
      <c r="C271" s="125">
        <v>47211.805999999997</v>
      </c>
      <c r="D271" s="125"/>
      <c r="E271" s="82">
        <f t="shared" si="35"/>
        <v>7098.9977661753637</v>
      </c>
      <c r="F271" s="82">
        <f t="shared" si="36"/>
        <v>7099</v>
      </c>
      <c r="G271" s="82">
        <f t="shared" si="46"/>
        <v>-4.2578800057526678E-3</v>
      </c>
      <c r="I271" s="82">
        <f t="shared" si="47"/>
        <v>-4.2578800057526678E-3</v>
      </c>
      <c r="O271" s="82">
        <f t="shared" ref="O271:O302" ca="1" si="49">+C$11+C$12*F271</f>
        <v>-4.3278215322448688E-3</v>
      </c>
      <c r="P271" s="119">
        <f t="shared" si="37"/>
        <v>-1.1310475428170562E-2</v>
      </c>
      <c r="Q271" s="129">
        <f t="shared" si="38"/>
        <v>32193.305999999997</v>
      </c>
      <c r="T271" s="82">
        <f t="shared" si="48"/>
        <v>4.9739102192309837E-5</v>
      </c>
      <c r="U271" s="127"/>
    </row>
    <row r="272" spans="1:33" s="82" customFormat="1" ht="12.95" customHeight="1" x14ac:dyDescent="0.2">
      <c r="A272" s="128" t="s">
        <v>31</v>
      </c>
      <c r="C272" s="125">
        <v>47234.673999999999</v>
      </c>
      <c r="D272" s="125"/>
      <c r="E272" s="82">
        <f t="shared" si="35"/>
        <v>7110.9950751015376</v>
      </c>
      <c r="F272" s="82">
        <f t="shared" si="36"/>
        <v>7111</v>
      </c>
      <c r="G272" s="82">
        <f t="shared" si="46"/>
        <v>-9.3873200021334924E-3</v>
      </c>
      <c r="I272" s="82">
        <f t="shared" si="47"/>
        <v>-9.3873200021334924E-3</v>
      </c>
      <c r="O272" s="82">
        <f t="shared" ca="1" si="49"/>
        <v>-4.4995616079198802E-3</v>
      </c>
      <c r="P272" s="119">
        <f t="shared" si="37"/>
        <v>-1.1384190474506298E-2</v>
      </c>
      <c r="Q272" s="129">
        <f t="shared" si="38"/>
        <v>32216.173999999999</v>
      </c>
      <c r="T272" s="82">
        <f t="shared" si="48"/>
        <v>3.9874916834343906E-6</v>
      </c>
      <c r="U272" s="127"/>
    </row>
    <row r="273" spans="1:33" s="82" customFormat="1" ht="12.95" customHeight="1" x14ac:dyDescent="0.2">
      <c r="A273" s="128" t="s">
        <v>31</v>
      </c>
      <c r="C273" s="125">
        <v>47255.646999999997</v>
      </c>
      <c r="D273" s="125"/>
      <c r="E273" s="82">
        <f t="shared" si="35"/>
        <v>7121.9982043698856</v>
      </c>
      <c r="F273" s="82">
        <f t="shared" si="36"/>
        <v>7122</v>
      </c>
      <c r="G273" s="82">
        <f t="shared" si="46"/>
        <v>-3.4226400020997971E-3</v>
      </c>
      <c r="I273" s="82">
        <f t="shared" si="47"/>
        <v>-3.4226400020997971E-3</v>
      </c>
      <c r="O273" s="82">
        <f t="shared" ca="1" si="49"/>
        <v>-4.6569900106219753E-3</v>
      </c>
      <c r="P273" s="119">
        <f t="shared" si="37"/>
        <v>-1.1451924471109143E-2</v>
      </c>
      <c r="Q273" s="129">
        <f t="shared" si="38"/>
        <v>32237.146999999997</v>
      </c>
      <c r="T273" s="82">
        <f t="shared" si="48"/>
        <v>6.4469409084274697E-5</v>
      </c>
      <c r="U273" s="127"/>
    </row>
    <row r="274" spans="1:33" s="82" customFormat="1" ht="12.95" customHeight="1" x14ac:dyDescent="0.2">
      <c r="A274" s="128" t="s">
        <v>115</v>
      </c>
      <c r="C274" s="125">
        <v>47482.470999999998</v>
      </c>
      <c r="D274" s="125"/>
      <c r="E274" s="82">
        <f t="shared" si="35"/>
        <v>7240.9975746633108</v>
      </c>
      <c r="F274" s="82">
        <f t="shared" si="36"/>
        <v>7241</v>
      </c>
      <c r="G274" s="82">
        <f t="shared" si="46"/>
        <v>-4.6229200015659444E-3</v>
      </c>
      <c r="I274" s="82">
        <f t="shared" si="47"/>
        <v>-4.6229200015659444E-3</v>
      </c>
      <c r="O274" s="82">
        <f t="shared" ca="1" si="49"/>
        <v>-6.3600790943991597E-3</v>
      </c>
      <c r="P274" s="119">
        <f t="shared" si="37"/>
        <v>-1.2194580952935068E-2</v>
      </c>
      <c r="Q274" s="129">
        <f t="shared" si="38"/>
        <v>32463.970999999998</v>
      </c>
      <c r="T274" s="82">
        <f t="shared" si="48"/>
        <v>5.7330049562487979E-5</v>
      </c>
      <c r="U274" s="127"/>
      <c r="AB274" s="82" t="s">
        <v>66</v>
      </c>
      <c r="AC274" s="82">
        <v>6</v>
      </c>
      <c r="AE274" s="82" t="s">
        <v>72</v>
      </c>
      <c r="AG274" s="82" t="s">
        <v>74</v>
      </c>
    </row>
    <row r="275" spans="1:33" s="82" customFormat="1" ht="12.95" customHeight="1" x14ac:dyDescent="0.2">
      <c r="A275" s="128" t="s">
        <v>31</v>
      </c>
      <c r="C275" s="125">
        <v>47539.658000000003</v>
      </c>
      <c r="D275" s="125"/>
      <c r="E275" s="82">
        <f t="shared" si="35"/>
        <v>7270.9997657408449</v>
      </c>
      <c r="F275" s="82">
        <f t="shared" si="36"/>
        <v>7271</v>
      </c>
      <c r="G275" s="82">
        <f t="shared" si="46"/>
        <v>-4.4651999633060768E-4</v>
      </c>
      <c r="I275" s="82">
        <f t="shared" si="47"/>
        <v>-4.4651999633060768E-4</v>
      </c>
      <c r="O275" s="82">
        <f t="shared" ca="1" si="49"/>
        <v>-6.7894292835866815E-3</v>
      </c>
      <c r="P275" s="119">
        <f t="shared" si="37"/>
        <v>-1.2384665206732808E-2</v>
      </c>
      <c r="Q275" s="129">
        <f t="shared" si="38"/>
        <v>32521.158000000003</v>
      </c>
      <c r="T275" s="82">
        <f t="shared" si="48"/>
        <v>1.42519311064649E-4</v>
      </c>
      <c r="U275" s="127"/>
    </row>
    <row r="276" spans="1:33" s="82" customFormat="1" ht="12.95" customHeight="1" x14ac:dyDescent="0.2">
      <c r="A276" s="128" t="s">
        <v>31</v>
      </c>
      <c r="C276" s="125">
        <v>47556.807999999997</v>
      </c>
      <c r="D276" s="125"/>
      <c r="E276" s="82">
        <f t="shared" si="35"/>
        <v>7279.9972228024062</v>
      </c>
      <c r="F276" s="82">
        <f t="shared" si="36"/>
        <v>7280</v>
      </c>
      <c r="G276" s="82">
        <f t="shared" si="46"/>
        <v>-5.2936000065528788E-3</v>
      </c>
      <c r="I276" s="82">
        <f t="shared" si="47"/>
        <v>-5.2936000065528788E-3</v>
      </c>
      <c r="O276" s="82">
        <f t="shared" ca="1" si="49"/>
        <v>-6.9182343403429436E-3</v>
      </c>
      <c r="P276" s="119">
        <f t="shared" si="37"/>
        <v>-1.2441915054607601E-2</v>
      </c>
      <c r="Q276" s="129">
        <f t="shared" si="38"/>
        <v>32538.307999999997</v>
      </c>
      <c r="T276" s="82">
        <f t="shared" si="48"/>
        <v>5.1098408026245587E-5</v>
      </c>
      <c r="U276" s="127"/>
    </row>
    <row r="277" spans="1:33" s="82" customFormat="1" ht="12.95" customHeight="1" x14ac:dyDescent="0.2">
      <c r="A277" s="128" t="s">
        <v>31</v>
      </c>
      <c r="C277" s="125">
        <v>47560.618000000002</v>
      </c>
      <c r="D277" s="125"/>
      <c r="E277" s="82">
        <f t="shared" ref="E277:E340" si="50">(C277-C$7)/C$8</f>
        <v>7281.9960747793511</v>
      </c>
      <c r="F277" s="82">
        <f t="shared" ref="F277:F340" si="51">ROUND(2*E277,0)/2</f>
        <v>7282</v>
      </c>
      <c r="G277" s="82">
        <f t="shared" si="46"/>
        <v>-7.4818400025833398E-3</v>
      </c>
      <c r="I277" s="82">
        <f t="shared" si="47"/>
        <v>-7.4818400025833398E-3</v>
      </c>
      <c r="O277" s="82">
        <f t="shared" ca="1" si="49"/>
        <v>-6.9468576862887765E-3</v>
      </c>
      <c r="P277" s="119">
        <f t="shared" ref="P277:P340" si="52">+D$11+D$12*F277+D$13*F277^2</f>
        <v>-1.2454651318745531E-2</v>
      </c>
      <c r="Q277" s="129">
        <f t="shared" ref="Q277:Q340" si="53">+C277-15018.5</f>
        <v>32542.118000000002</v>
      </c>
      <c r="T277" s="82">
        <f t="shared" si="48"/>
        <v>2.4728852386150738E-5</v>
      </c>
      <c r="U277" s="127"/>
    </row>
    <row r="278" spans="1:33" s="82" customFormat="1" ht="12.95" customHeight="1" x14ac:dyDescent="0.2">
      <c r="A278" s="128" t="s">
        <v>116</v>
      </c>
      <c r="C278" s="125">
        <v>47562.523000000001</v>
      </c>
      <c r="D278" s="125"/>
      <c r="E278" s="82">
        <f t="shared" si="50"/>
        <v>7282.9955007678218</v>
      </c>
      <c r="F278" s="82">
        <f t="shared" si="51"/>
        <v>7283</v>
      </c>
      <c r="G278" s="82">
        <f t="shared" si="46"/>
        <v>-8.5759599969605915E-3</v>
      </c>
      <c r="I278" s="82">
        <f t="shared" si="47"/>
        <v>-8.5759599969605915E-3</v>
      </c>
      <c r="O278" s="82">
        <f t="shared" ca="1" si="49"/>
        <v>-6.961169359261693E-3</v>
      </c>
      <c r="P278" s="119">
        <f t="shared" si="52"/>
        <v>-1.2461021370231039E-2</v>
      </c>
      <c r="Q278" s="129">
        <f t="shared" si="53"/>
        <v>32544.023000000001</v>
      </c>
      <c r="T278" s="82">
        <f t="shared" si="48"/>
        <v>1.5093701874078059E-5</v>
      </c>
      <c r="U278" s="127"/>
      <c r="AB278" s="82" t="s">
        <v>66</v>
      </c>
      <c r="AC278" s="82">
        <v>6</v>
      </c>
      <c r="AE278" s="82" t="s">
        <v>72</v>
      </c>
      <c r="AG278" s="82" t="s">
        <v>74</v>
      </c>
    </row>
    <row r="279" spans="1:33" s="82" customFormat="1" ht="12.95" customHeight="1" x14ac:dyDescent="0.2">
      <c r="A279" s="128" t="s">
        <v>116</v>
      </c>
      <c r="C279" s="125">
        <v>47564.425000000003</v>
      </c>
      <c r="D279" s="125"/>
      <c r="E279" s="82">
        <f t="shared" si="50"/>
        <v>7283.9933528570991</v>
      </c>
      <c r="F279" s="82">
        <f t="shared" si="51"/>
        <v>7284</v>
      </c>
      <c r="G279" s="82">
        <f t="shared" si="46"/>
        <v>-1.2670079995587002E-2</v>
      </c>
      <c r="I279" s="82">
        <f t="shared" si="47"/>
        <v>-1.2670079995587002E-2</v>
      </c>
      <c r="O279" s="82">
        <f t="shared" ca="1" si="49"/>
        <v>-6.9754810322346095E-3</v>
      </c>
      <c r="P279" s="119">
        <f t="shared" si="52"/>
        <v>-1.246739270132758E-2</v>
      </c>
      <c r="Q279" s="129">
        <f t="shared" si="53"/>
        <v>32545.925000000003</v>
      </c>
      <c r="T279" s="82">
        <f t="shared" si="48"/>
        <v>4.1082139254205683E-8</v>
      </c>
      <c r="U279" s="127"/>
      <c r="AB279" s="82" t="s">
        <v>66</v>
      </c>
      <c r="AC279" s="82">
        <v>8</v>
      </c>
      <c r="AE279" s="82" t="s">
        <v>78</v>
      </c>
      <c r="AG279" s="82" t="s">
        <v>74</v>
      </c>
    </row>
    <row r="280" spans="1:33" s="82" customFormat="1" ht="12.95" customHeight="1" x14ac:dyDescent="0.2">
      <c r="A280" s="128" t="s">
        <v>116</v>
      </c>
      <c r="C280" s="125">
        <v>47587.303999999996</v>
      </c>
      <c r="D280" s="125"/>
      <c r="E280" s="82">
        <f t="shared" si="50"/>
        <v>7295.9964327469806</v>
      </c>
      <c r="F280" s="82">
        <f t="shared" si="51"/>
        <v>7296</v>
      </c>
      <c r="G280" s="82">
        <f t="shared" si="46"/>
        <v>-6.7995200006407686E-3</v>
      </c>
      <c r="I280" s="82">
        <f t="shared" si="47"/>
        <v>-6.7995200006407686E-3</v>
      </c>
      <c r="O280" s="82">
        <f t="shared" ca="1" si="49"/>
        <v>-7.147221107909621E-3</v>
      </c>
      <c r="P280" s="119">
        <f t="shared" si="52"/>
        <v>-1.254394848414624E-2</v>
      </c>
      <c r="Q280" s="129">
        <f t="shared" si="53"/>
        <v>32568.803999999996</v>
      </c>
      <c r="T280" s="82">
        <f t="shared" si="48"/>
        <v>3.2998458602108964E-5</v>
      </c>
      <c r="U280" s="127"/>
      <c r="AB280" s="82" t="s">
        <v>66</v>
      </c>
      <c r="AC280" s="82">
        <v>9</v>
      </c>
      <c r="AE280" s="82" t="s">
        <v>78</v>
      </c>
      <c r="AG280" s="82" t="s">
        <v>74</v>
      </c>
    </row>
    <row r="281" spans="1:33" s="82" customFormat="1" ht="12.95" customHeight="1" x14ac:dyDescent="0.2">
      <c r="A281" s="128" t="s">
        <v>117</v>
      </c>
      <c r="C281" s="125">
        <v>47911.347000000002</v>
      </c>
      <c r="D281" s="125"/>
      <c r="E281" s="82">
        <f t="shared" si="50"/>
        <v>7466.0001049685843</v>
      </c>
      <c r="F281" s="82">
        <f t="shared" si="51"/>
        <v>7466</v>
      </c>
      <c r="G281" s="82">
        <f t="shared" si="46"/>
        <v>2.0008000137750059E-4</v>
      </c>
      <c r="I281" s="82">
        <f t="shared" si="47"/>
        <v>2.0008000137750059E-4</v>
      </c>
      <c r="O281" s="82">
        <f t="shared" ca="1" si="49"/>
        <v>-9.5802055133056008E-3</v>
      </c>
      <c r="P281" s="119">
        <f t="shared" si="52"/>
        <v>-1.3648284323352321E-2</v>
      </c>
      <c r="Q281" s="129">
        <f t="shared" si="53"/>
        <v>32892.847000000002</v>
      </c>
      <c r="T281" s="82">
        <f t="shared" si="48"/>
        <v>1.9177719447044964E-4</v>
      </c>
      <c r="U281" s="127"/>
      <c r="AB281" s="82" t="s">
        <v>66</v>
      </c>
      <c r="AC281" s="82">
        <v>8</v>
      </c>
      <c r="AE281" s="82" t="s">
        <v>78</v>
      </c>
      <c r="AG281" s="82" t="s">
        <v>74</v>
      </c>
    </row>
    <row r="282" spans="1:33" s="82" customFormat="1" ht="12.95" customHeight="1" x14ac:dyDescent="0.2">
      <c r="A282" s="128" t="s">
        <v>117</v>
      </c>
      <c r="C282" s="125">
        <v>47913.250999999997</v>
      </c>
      <c r="D282" s="125"/>
      <c r="E282" s="82">
        <f t="shared" si="50"/>
        <v>7466.9990063239875</v>
      </c>
      <c r="F282" s="82">
        <f t="shared" si="51"/>
        <v>7467</v>
      </c>
      <c r="G282" s="82">
        <f t="shared" si="46"/>
        <v>-1.8940400041174144E-3</v>
      </c>
      <c r="I282" s="82">
        <f t="shared" si="47"/>
        <v>-1.8940400041174144E-3</v>
      </c>
      <c r="O282" s="82">
        <f t="shared" ca="1" si="49"/>
        <v>-9.5945171862785172E-3</v>
      </c>
      <c r="P282" s="119">
        <f t="shared" si="52"/>
        <v>-1.3654889823267048E-2</v>
      </c>
      <c r="Q282" s="129">
        <f t="shared" si="53"/>
        <v>32894.750999999997</v>
      </c>
      <c r="T282" s="82">
        <f t="shared" si="48"/>
        <v>1.3831758846859197E-4</v>
      </c>
      <c r="U282" s="127"/>
      <c r="AB282" s="82" t="s">
        <v>66</v>
      </c>
      <c r="AC282" s="82">
        <v>6</v>
      </c>
      <c r="AE282" s="82" t="s">
        <v>72</v>
      </c>
      <c r="AG282" s="82" t="s">
        <v>74</v>
      </c>
    </row>
    <row r="283" spans="1:33" s="82" customFormat="1" ht="12.95" customHeight="1" x14ac:dyDescent="0.2">
      <c r="A283" s="128" t="s">
        <v>117</v>
      </c>
      <c r="C283" s="125">
        <v>47932.303</v>
      </c>
      <c r="D283" s="125"/>
      <c r="E283" s="82">
        <f t="shared" si="50"/>
        <v>7476.9943154748307</v>
      </c>
      <c r="F283" s="82">
        <f t="shared" si="51"/>
        <v>7477</v>
      </c>
      <c r="G283" s="82">
        <f t="shared" si="46"/>
        <v>-1.0835239998414181E-2</v>
      </c>
      <c r="I283" s="82">
        <f t="shared" si="47"/>
        <v>-1.0835239998414181E-2</v>
      </c>
      <c r="O283" s="82">
        <f t="shared" ca="1" si="49"/>
        <v>-9.7376339160076958E-3</v>
      </c>
      <c r="P283" s="119">
        <f t="shared" si="52"/>
        <v>-1.3721015201020845E-2</v>
      </c>
      <c r="Q283" s="129">
        <f t="shared" si="53"/>
        <v>32913.803</v>
      </c>
      <c r="T283" s="82">
        <f t="shared" si="48"/>
        <v>8.3276985199795345E-6</v>
      </c>
      <c r="U283" s="127"/>
      <c r="AB283" s="82" t="s">
        <v>66</v>
      </c>
      <c r="AC283" s="82">
        <v>11</v>
      </c>
      <c r="AE283" s="82" t="s">
        <v>78</v>
      </c>
      <c r="AG283" s="82" t="s">
        <v>74</v>
      </c>
    </row>
    <row r="284" spans="1:33" s="82" customFormat="1" ht="12.95" customHeight="1" x14ac:dyDescent="0.2">
      <c r="A284" s="128" t="s">
        <v>117</v>
      </c>
      <c r="C284" s="125">
        <v>47970.425999999999</v>
      </c>
      <c r="D284" s="125"/>
      <c r="E284" s="82">
        <f t="shared" si="50"/>
        <v>7496.9949018047437</v>
      </c>
      <c r="F284" s="82">
        <f t="shared" si="51"/>
        <v>7497</v>
      </c>
      <c r="G284" s="82">
        <f t="shared" si="46"/>
        <v>-9.7176400013267994E-3</v>
      </c>
      <c r="I284" s="82">
        <f t="shared" si="47"/>
        <v>-9.7176400013267994E-3</v>
      </c>
      <c r="O284" s="82">
        <f t="shared" ca="1" si="49"/>
        <v>-1.0023867375466039E-2</v>
      </c>
      <c r="P284" s="119">
        <f t="shared" si="52"/>
        <v>-1.3853649839836939E-2</v>
      </c>
      <c r="Q284" s="129">
        <f t="shared" si="53"/>
        <v>32951.925999999999</v>
      </c>
      <c r="T284" s="82">
        <f t="shared" si="48"/>
        <v>1.7106577384252668E-5</v>
      </c>
      <c r="U284" s="127"/>
      <c r="AB284" s="82" t="s">
        <v>66</v>
      </c>
      <c r="AC284" s="82">
        <v>10</v>
      </c>
      <c r="AE284" s="82" t="s">
        <v>118</v>
      </c>
      <c r="AG284" s="82" t="s">
        <v>74</v>
      </c>
    </row>
    <row r="285" spans="1:33" s="82" customFormat="1" ht="12.95" customHeight="1" x14ac:dyDescent="0.2">
      <c r="A285" s="128" t="s">
        <v>119</v>
      </c>
      <c r="C285" s="125">
        <v>48189.623</v>
      </c>
      <c r="D285" s="125"/>
      <c r="E285" s="82">
        <f t="shared" si="50"/>
        <v>7611.9928957128304</v>
      </c>
      <c r="F285" s="82">
        <f t="shared" si="51"/>
        <v>7612</v>
      </c>
      <c r="G285" s="82">
        <f t="shared" si="46"/>
        <v>-1.3541439999244176E-2</v>
      </c>
      <c r="I285" s="82">
        <f t="shared" si="47"/>
        <v>-1.3541439999244176E-2</v>
      </c>
      <c r="O285" s="82">
        <f t="shared" ca="1" si="49"/>
        <v>-1.1669709767351558E-2</v>
      </c>
      <c r="P285" s="119">
        <f t="shared" si="52"/>
        <v>-1.4626231993636975E-2</v>
      </c>
      <c r="Q285" s="129">
        <f t="shared" si="53"/>
        <v>33171.123</v>
      </c>
      <c r="T285" s="82">
        <f t="shared" si="48"/>
        <v>1.1767736710987062E-6</v>
      </c>
      <c r="U285" s="127"/>
      <c r="AB285" s="82" t="s">
        <v>66</v>
      </c>
      <c r="AC285" s="82">
        <v>7</v>
      </c>
      <c r="AE285" s="82" t="s">
        <v>72</v>
      </c>
      <c r="AG285" s="82" t="s">
        <v>74</v>
      </c>
    </row>
    <row r="286" spans="1:33" s="82" customFormat="1" ht="12.95" customHeight="1" x14ac:dyDescent="0.2">
      <c r="A286" s="128" t="s">
        <v>120</v>
      </c>
      <c r="C286" s="125">
        <v>48250.629000000001</v>
      </c>
      <c r="D286" s="125"/>
      <c r="E286" s="82">
        <f t="shared" si="50"/>
        <v>7643.9986604648884</v>
      </c>
      <c r="F286" s="82">
        <f t="shared" si="51"/>
        <v>7644</v>
      </c>
      <c r="G286" s="82">
        <f t="shared" si="46"/>
        <v>-2.5532799991196953E-3</v>
      </c>
      <c r="I286" s="82">
        <f t="shared" si="47"/>
        <v>-2.5532799991196953E-3</v>
      </c>
      <c r="O286" s="82">
        <f t="shared" ca="1" si="49"/>
        <v>-1.2127683302484912E-2</v>
      </c>
      <c r="P286" s="119">
        <f t="shared" si="52"/>
        <v>-1.4844221020702604E-2</v>
      </c>
      <c r="Q286" s="129">
        <f t="shared" si="53"/>
        <v>33232.129000000001</v>
      </c>
      <c r="T286" s="82">
        <f t="shared" si="48"/>
        <v>1.5106723119602951E-4</v>
      </c>
      <c r="U286" s="127"/>
      <c r="AB286" s="82" t="s">
        <v>66</v>
      </c>
      <c r="AG286" s="82" t="s">
        <v>68</v>
      </c>
    </row>
    <row r="287" spans="1:33" s="82" customFormat="1" ht="12.95" customHeight="1" x14ac:dyDescent="0.2">
      <c r="A287" s="128" t="s">
        <v>121</v>
      </c>
      <c r="C287" s="125">
        <v>48296.366000000002</v>
      </c>
      <c r="D287" s="125">
        <v>3.0000000000000001E-3</v>
      </c>
      <c r="E287" s="82">
        <f t="shared" si="50"/>
        <v>7667.9938029502973</v>
      </c>
      <c r="F287" s="82">
        <f t="shared" si="51"/>
        <v>7668</v>
      </c>
      <c r="G287" s="82">
        <f t="shared" si="46"/>
        <v>-1.1812160002591554E-2</v>
      </c>
      <c r="I287" s="82">
        <f t="shared" si="47"/>
        <v>-1.1812160002591554E-2</v>
      </c>
      <c r="O287" s="82">
        <f t="shared" ca="1" si="49"/>
        <v>-1.2471163453834935E-2</v>
      </c>
      <c r="P287" s="119">
        <f t="shared" si="52"/>
        <v>-1.5008572689612868E-2</v>
      </c>
      <c r="Q287" s="129">
        <f t="shared" si="53"/>
        <v>33277.866000000002</v>
      </c>
      <c r="T287" s="82">
        <f t="shared" si="48"/>
        <v>1.0217054065750817E-5</v>
      </c>
      <c r="U287" s="127"/>
      <c r="AB287" s="82" t="s">
        <v>66</v>
      </c>
      <c r="AC287" s="82">
        <v>9</v>
      </c>
      <c r="AE287" s="82" t="s">
        <v>72</v>
      </c>
      <c r="AG287" s="82" t="s">
        <v>74</v>
      </c>
    </row>
    <row r="288" spans="1:33" s="82" customFormat="1" ht="12.95" customHeight="1" x14ac:dyDescent="0.2">
      <c r="A288" s="128" t="s">
        <v>121</v>
      </c>
      <c r="C288" s="125">
        <v>48357.360999999997</v>
      </c>
      <c r="D288" s="125"/>
      <c r="E288" s="82">
        <f t="shared" si="50"/>
        <v>7699.9937967386395</v>
      </c>
      <c r="F288" s="82">
        <f t="shared" si="51"/>
        <v>7700</v>
      </c>
      <c r="G288" s="82">
        <f t="shared" ref="G288:G319" si="54">C288-(C$7+C$8*F288)</f>
        <v>-1.182400000107009E-2</v>
      </c>
      <c r="I288" s="82">
        <f t="shared" si="47"/>
        <v>-1.182400000107009E-2</v>
      </c>
      <c r="O288" s="82">
        <f t="shared" ca="1" si="49"/>
        <v>-1.2929136988968304E-2</v>
      </c>
      <c r="P288" s="119">
        <f t="shared" si="52"/>
        <v>-1.5228854779641282E-2</v>
      </c>
      <c r="Q288" s="129">
        <f t="shared" si="53"/>
        <v>33338.860999999997</v>
      </c>
      <c r="T288" s="82">
        <f t="shared" ref="T288:T319" si="55">(P288-G288)^2</f>
        <v>1.1593036063159084E-5</v>
      </c>
      <c r="U288" s="127"/>
      <c r="AB288" s="82" t="s">
        <v>66</v>
      </c>
      <c r="AC288" s="82">
        <v>10</v>
      </c>
      <c r="AE288" s="82" t="s">
        <v>78</v>
      </c>
      <c r="AG288" s="82" t="s">
        <v>74</v>
      </c>
    </row>
    <row r="289" spans="1:33" s="82" customFormat="1" ht="12.95" customHeight="1" x14ac:dyDescent="0.2">
      <c r="A289" s="128" t="s">
        <v>122</v>
      </c>
      <c r="C289" s="125">
        <v>48534.631000000001</v>
      </c>
      <c r="D289" s="125">
        <v>3.0000000000000001E-3</v>
      </c>
      <c r="E289" s="82">
        <f t="shared" si="50"/>
        <v>7792.9955001382623</v>
      </c>
      <c r="F289" s="82">
        <f t="shared" si="51"/>
        <v>7793</v>
      </c>
      <c r="G289" s="82">
        <f t="shared" si="54"/>
        <v>-8.577159998822026E-3</v>
      </c>
      <c r="I289" s="82">
        <f t="shared" si="47"/>
        <v>-8.577159998822026E-3</v>
      </c>
      <c r="O289" s="82">
        <f t="shared" ca="1" si="49"/>
        <v>-1.4260122575449632E-2</v>
      </c>
      <c r="P289" s="119">
        <f t="shared" si="52"/>
        <v>-1.5876487342888598E-2</v>
      </c>
      <c r="Q289" s="129">
        <f t="shared" si="53"/>
        <v>33516.131000000001</v>
      </c>
      <c r="T289" s="82">
        <f t="shared" si="55"/>
        <v>5.3280179675837954E-5</v>
      </c>
      <c r="U289" s="127"/>
      <c r="AB289" s="82" t="s">
        <v>66</v>
      </c>
      <c r="AC289" s="82">
        <v>7</v>
      </c>
      <c r="AE289" s="82" t="s">
        <v>72</v>
      </c>
      <c r="AG289" s="82" t="s">
        <v>74</v>
      </c>
    </row>
    <row r="290" spans="1:33" s="82" customFormat="1" ht="12.95" customHeight="1" x14ac:dyDescent="0.2">
      <c r="A290" s="128" t="s">
        <v>123</v>
      </c>
      <c r="C290" s="125">
        <v>48620.413999999997</v>
      </c>
      <c r="D290" s="125">
        <v>2E-3</v>
      </c>
      <c r="E290" s="82">
        <f t="shared" si="50"/>
        <v>7838.0000983372202</v>
      </c>
      <c r="F290" s="82">
        <f t="shared" si="51"/>
        <v>7838</v>
      </c>
      <c r="G290" s="82">
        <f t="shared" si="54"/>
        <v>1.8743999680737033E-4</v>
      </c>
      <c r="I290" s="82">
        <f t="shared" si="47"/>
        <v>1.8743999680737033E-4</v>
      </c>
      <c r="O290" s="82">
        <f t="shared" ca="1" si="49"/>
        <v>-1.4904147859230915E-2</v>
      </c>
      <c r="P290" s="119">
        <f t="shared" si="52"/>
        <v>-1.619383113025126E-2</v>
      </c>
      <c r="Q290" s="129">
        <f t="shared" si="53"/>
        <v>33601.913999999997</v>
      </c>
      <c r="T290" s="82">
        <f t="shared" si="55"/>
        <v>2.6834604373820472E-4</v>
      </c>
      <c r="U290" s="127"/>
      <c r="AB290" s="82" t="s">
        <v>66</v>
      </c>
      <c r="AC290" s="82">
        <v>6</v>
      </c>
      <c r="AE290" s="82" t="s">
        <v>118</v>
      </c>
      <c r="AG290" s="82" t="s">
        <v>74</v>
      </c>
    </row>
    <row r="291" spans="1:33" s="82" customFormat="1" ht="12.95" customHeight="1" x14ac:dyDescent="0.2">
      <c r="A291" s="128" t="s">
        <v>31</v>
      </c>
      <c r="C291" s="125">
        <v>48633.747000000003</v>
      </c>
      <c r="D291" s="125"/>
      <c r="E291" s="82">
        <f t="shared" si="50"/>
        <v>7844.9950309903916</v>
      </c>
      <c r="F291" s="82">
        <f t="shared" si="51"/>
        <v>7845</v>
      </c>
      <c r="G291" s="82">
        <f t="shared" si="54"/>
        <v>-9.4714000006206334E-3</v>
      </c>
      <c r="I291" s="82">
        <f t="shared" si="47"/>
        <v>-9.4714000006206334E-3</v>
      </c>
      <c r="O291" s="82">
        <f t="shared" ca="1" si="49"/>
        <v>-1.5004329570041344E-2</v>
      </c>
      <c r="P291" s="119">
        <f t="shared" si="52"/>
        <v>-1.6243428608603724E-2</v>
      </c>
      <c r="Q291" s="129">
        <f t="shared" si="53"/>
        <v>33615.247000000003</v>
      </c>
      <c r="T291" s="82">
        <f t="shared" si="55"/>
        <v>4.5860371467341395E-5</v>
      </c>
      <c r="U291" s="127"/>
    </row>
    <row r="292" spans="1:33" s="82" customFormat="1" ht="12.95" customHeight="1" x14ac:dyDescent="0.2">
      <c r="A292" s="128" t="s">
        <v>31</v>
      </c>
      <c r="C292" s="125">
        <v>48654.707000000002</v>
      </c>
      <c r="D292" s="125"/>
      <c r="E292" s="82">
        <f t="shared" si="50"/>
        <v>7855.991340028897</v>
      </c>
      <c r="F292" s="82">
        <f t="shared" si="51"/>
        <v>7856</v>
      </c>
      <c r="G292" s="82">
        <f t="shared" si="54"/>
        <v>-1.6506719999597408E-2</v>
      </c>
      <c r="I292" s="82">
        <f t="shared" si="47"/>
        <v>-1.6506719999597408E-2</v>
      </c>
      <c r="O292" s="82">
        <f t="shared" ca="1" si="49"/>
        <v>-1.5161757972743425E-2</v>
      </c>
      <c r="P292" s="119">
        <f t="shared" si="52"/>
        <v>-1.6321494184649399E-2</v>
      </c>
      <c r="Q292" s="129">
        <f t="shared" si="53"/>
        <v>33636.207000000002</v>
      </c>
      <c r="T292" s="82">
        <f t="shared" si="55"/>
        <v>3.4308602523154089E-8</v>
      </c>
      <c r="U292" s="127"/>
    </row>
    <row r="293" spans="1:33" s="82" customFormat="1" ht="12.95" customHeight="1" x14ac:dyDescent="0.2">
      <c r="A293" s="128" t="s">
        <v>123</v>
      </c>
      <c r="C293" s="125">
        <v>48662.332999999999</v>
      </c>
      <c r="D293" s="125">
        <v>3.0000000000000001E-3</v>
      </c>
      <c r="E293" s="82">
        <f t="shared" si="50"/>
        <v>7859.9921917811689</v>
      </c>
      <c r="F293" s="82">
        <f t="shared" si="51"/>
        <v>7860</v>
      </c>
      <c r="G293" s="82">
        <f t="shared" si="54"/>
        <v>-1.4883199997711927E-2</v>
      </c>
      <c r="I293" s="82">
        <f t="shared" si="47"/>
        <v>-1.4883199997711927E-2</v>
      </c>
      <c r="O293" s="82">
        <f t="shared" ca="1" si="49"/>
        <v>-1.5219004664635105E-2</v>
      </c>
      <c r="P293" s="119">
        <f t="shared" si="52"/>
        <v>-1.6349920055178678E-2</v>
      </c>
      <c r="Q293" s="129">
        <f t="shared" si="53"/>
        <v>33643.832999999999</v>
      </c>
      <c r="T293" s="82">
        <f t="shared" si="55"/>
        <v>2.1512677269752704E-6</v>
      </c>
      <c r="U293" s="127"/>
      <c r="AB293" s="82" t="s">
        <v>66</v>
      </c>
      <c r="AC293" s="82">
        <v>10</v>
      </c>
      <c r="AE293" s="82" t="s">
        <v>72</v>
      </c>
      <c r="AG293" s="82" t="s">
        <v>74</v>
      </c>
    </row>
    <row r="294" spans="1:33" s="82" customFormat="1" ht="12.95" customHeight="1" x14ac:dyDescent="0.2">
      <c r="A294" s="128" t="s">
        <v>123</v>
      </c>
      <c r="C294" s="125">
        <v>48662.334000000003</v>
      </c>
      <c r="D294" s="125">
        <v>5.0000000000000001E-3</v>
      </c>
      <c r="E294" s="82">
        <f t="shared" si="50"/>
        <v>7859.9927164142355</v>
      </c>
      <c r="F294" s="82">
        <f t="shared" si="51"/>
        <v>7860</v>
      </c>
      <c r="G294" s="82">
        <f t="shared" si="54"/>
        <v>-1.3883199993870221E-2</v>
      </c>
      <c r="I294" s="82">
        <f t="shared" si="47"/>
        <v>-1.3883199993870221E-2</v>
      </c>
      <c r="O294" s="82">
        <f t="shared" ca="1" si="49"/>
        <v>-1.5219004664635105E-2</v>
      </c>
      <c r="P294" s="119">
        <f t="shared" si="52"/>
        <v>-1.6349920055178678E-2</v>
      </c>
      <c r="Q294" s="129">
        <f t="shared" si="53"/>
        <v>33643.834000000003</v>
      </c>
      <c r="T294" s="82">
        <f t="shared" si="55"/>
        <v>6.0847078608615973E-6</v>
      </c>
      <c r="U294" s="127"/>
      <c r="AB294" s="82" t="s">
        <v>66</v>
      </c>
      <c r="AC294" s="82">
        <v>10</v>
      </c>
      <c r="AE294" s="82" t="s">
        <v>78</v>
      </c>
      <c r="AG294" s="82" t="s">
        <v>74</v>
      </c>
    </row>
    <row r="295" spans="1:33" s="82" customFormat="1" ht="12.95" customHeight="1" x14ac:dyDescent="0.2">
      <c r="A295" s="128" t="s">
        <v>31</v>
      </c>
      <c r="C295" s="125">
        <v>48717.608999999997</v>
      </c>
      <c r="D295" s="125"/>
      <c r="E295" s="82">
        <f t="shared" si="50"/>
        <v>7888.9918090718393</v>
      </c>
      <c r="F295" s="82">
        <f t="shared" si="51"/>
        <v>7889</v>
      </c>
      <c r="G295" s="82">
        <f t="shared" si="54"/>
        <v>-1.5612679999321699E-2</v>
      </c>
      <c r="I295" s="82">
        <f t="shared" si="47"/>
        <v>-1.5612679999321699E-2</v>
      </c>
      <c r="O295" s="82">
        <f t="shared" ca="1" si="49"/>
        <v>-1.563404318084971E-2</v>
      </c>
      <c r="P295" s="119">
        <f t="shared" si="52"/>
        <v>-1.6556619910392999E-2</v>
      </c>
      <c r="Q295" s="129">
        <f t="shared" si="53"/>
        <v>33699.108999999997</v>
      </c>
      <c r="T295" s="82">
        <f t="shared" si="55"/>
        <v>8.910225557132929E-7</v>
      </c>
      <c r="U295" s="127"/>
    </row>
    <row r="296" spans="1:33" s="82" customFormat="1" ht="12.95" customHeight="1" x14ac:dyDescent="0.2">
      <c r="A296" s="128" t="s">
        <v>31</v>
      </c>
      <c r="C296" s="125">
        <v>48976.841</v>
      </c>
      <c r="D296" s="125"/>
      <c r="E296" s="82">
        <f t="shared" si="50"/>
        <v>8024.9934877297665</v>
      </c>
      <c r="F296" s="82">
        <f t="shared" si="51"/>
        <v>8025</v>
      </c>
      <c r="G296" s="82">
        <f t="shared" si="54"/>
        <v>-1.2413000004016794E-2</v>
      </c>
      <c r="I296" s="82">
        <f t="shared" si="47"/>
        <v>-1.2413000004016794E-2</v>
      </c>
      <c r="O296" s="82">
        <f t="shared" ca="1" si="49"/>
        <v>-1.7580430705166489E-2</v>
      </c>
      <c r="P296" s="119">
        <f t="shared" si="52"/>
        <v>-1.7540328191274015E-2</v>
      </c>
      <c r="Q296" s="129">
        <f t="shared" si="53"/>
        <v>33958.341</v>
      </c>
      <c r="T296" s="82">
        <f t="shared" si="55"/>
        <v>2.6289494339842415E-5</v>
      </c>
      <c r="U296" s="127"/>
    </row>
    <row r="297" spans="1:33" s="82" customFormat="1" ht="12.95" customHeight="1" x14ac:dyDescent="0.2">
      <c r="A297" s="128" t="s">
        <v>124</v>
      </c>
      <c r="C297" s="125">
        <v>48984.464999999997</v>
      </c>
      <c r="D297" s="125">
        <v>3.0000000000000001E-3</v>
      </c>
      <c r="E297" s="82">
        <f t="shared" si="50"/>
        <v>8028.993290215908</v>
      </c>
      <c r="F297" s="82">
        <f t="shared" si="51"/>
        <v>8029</v>
      </c>
      <c r="G297" s="82">
        <f t="shared" si="54"/>
        <v>-1.2789480002538767E-2</v>
      </c>
      <c r="I297" s="82">
        <f t="shared" si="47"/>
        <v>-1.2789480002538767E-2</v>
      </c>
      <c r="O297" s="82">
        <f t="shared" ca="1" si="49"/>
        <v>-1.7637677397058169E-2</v>
      </c>
      <c r="P297" s="119">
        <f t="shared" si="52"/>
        <v>-1.7569619078858446E-2</v>
      </c>
      <c r="Q297" s="129">
        <f t="shared" si="53"/>
        <v>33965.964999999997</v>
      </c>
      <c r="T297" s="82">
        <f t="shared" si="55"/>
        <v>2.2849729588958354E-5</v>
      </c>
      <c r="U297" s="127"/>
      <c r="AB297" s="82" t="s">
        <v>66</v>
      </c>
      <c r="AC297" s="82">
        <v>14</v>
      </c>
      <c r="AE297" s="82" t="s">
        <v>72</v>
      </c>
      <c r="AG297" s="82" t="s">
        <v>74</v>
      </c>
    </row>
    <row r="298" spans="1:33" s="82" customFormat="1" ht="12.95" customHeight="1" x14ac:dyDescent="0.2">
      <c r="A298" s="128" t="s">
        <v>31</v>
      </c>
      <c r="C298" s="125">
        <v>49060.711000000003</v>
      </c>
      <c r="D298" s="125"/>
      <c r="E298" s="82">
        <f t="shared" si="50"/>
        <v>8068.9944628757376</v>
      </c>
      <c r="F298" s="82">
        <f t="shared" si="51"/>
        <v>8069</v>
      </c>
      <c r="G298" s="82">
        <f t="shared" si="54"/>
        <v>-1.0554279993812088E-2</v>
      </c>
      <c r="I298" s="82">
        <f t="shared" si="47"/>
        <v>-1.0554279993812088E-2</v>
      </c>
      <c r="O298" s="82">
        <f t="shared" ca="1" si="49"/>
        <v>-1.8210144315974869E-2</v>
      </c>
      <c r="P298" s="119">
        <f t="shared" si="52"/>
        <v>-1.7863654012407752E-2</v>
      </c>
      <c r="Q298" s="129">
        <f t="shared" si="53"/>
        <v>34042.211000000003</v>
      </c>
      <c r="T298" s="82">
        <f t="shared" si="55"/>
        <v>5.3426948543721318E-5</v>
      </c>
      <c r="U298" s="127"/>
    </row>
    <row r="299" spans="1:33" s="82" customFormat="1" ht="12.95" customHeight="1" x14ac:dyDescent="0.2">
      <c r="A299" s="128" t="s">
        <v>124</v>
      </c>
      <c r="C299" s="125">
        <v>49066.421999999999</v>
      </c>
      <c r="D299" s="125">
        <v>6.0000000000000001E-3</v>
      </c>
      <c r="E299" s="82">
        <f t="shared" si="50"/>
        <v>8071.9906423088896</v>
      </c>
      <c r="F299" s="82">
        <f t="shared" si="51"/>
        <v>8072</v>
      </c>
      <c r="G299" s="82">
        <f t="shared" si="54"/>
        <v>-1.7836639999586623E-2</v>
      </c>
      <c r="I299" s="82">
        <f t="shared" si="47"/>
        <v>-1.7836639999586623E-2</v>
      </c>
      <c r="O299" s="82">
        <f t="shared" ca="1" si="49"/>
        <v>-1.8253079334893618E-2</v>
      </c>
      <c r="P299" s="119">
        <f t="shared" si="52"/>
        <v>-1.7885789167335277E-2</v>
      </c>
      <c r="Q299" s="129">
        <f t="shared" si="53"/>
        <v>34047.921999999999</v>
      </c>
      <c r="T299" s="82">
        <f t="shared" si="55"/>
        <v>2.4156406903852889E-9</v>
      </c>
      <c r="U299" s="127"/>
      <c r="AB299" s="82" t="s">
        <v>66</v>
      </c>
      <c r="AC299" s="82">
        <v>13</v>
      </c>
      <c r="AE299" s="82" t="s">
        <v>78</v>
      </c>
      <c r="AG299" s="82" t="s">
        <v>74</v>
      </c>
    </row>
    <row r="300" spans="1:33" s="82" customFormat="1" ht="12.95" customHeight="1" x14ac:dyDescent="0.2">
      <c r="A300" s="128" t="s">
        <v>31</v>
      </c>
      <c r="C300" s="125">
        <v>49388.555999999997</v>
      </c>
      <c r="D300" s="125"/>
      <c r="E300" s="82">
        <f t="shared" si="50"/>
        <v>8240.9927900097591</v>
      </c>
      <c r="F300" s="82">
        <f t="shared" si="51"/>
        <v>8241</v>
      </c>
      <c r="G300" s="82">
        <f t="shared" si="54"/>
        <v>-1.374292000400601E-2</v>
      </c>
      <c r="I300" s="82">
        <f t="shared" si="47"/>
        <v>-1.374292000400601E-2</v>
      </c>
      <c r="O300" s="82">
        <f t="shared" ca="1" si="49"/>
        <v>-2.0671752067316682E-2</v>
      </c>
      <c r="P300" s="119">
        <f t="shared" si="52"/>
        <v>-1.9151334094938462E-2</v>
      </c>
      <c r="Q300" s="129">
        <f t="shared" si="53"/>
        <v>34370.055999999997</v>
      </c>
      <c r="T300" s="82">
        <f t="shared" si="55"/>
        <v>2.9250942978996709E-5</v>
      </c>
      <c r="U300" s="127"/>
    </row>
    <row r="301" spans="1:33" s="82" customFormat="1" ht="12.95" customHeight="1" x14ac:dyDescent="0.2">
      <c r="A301" s="128" t="s">
        <v>125</v>
      </c>
      <c r="C301" s="125">
        <v>49630.625</v>
      </c>
      <c r="D301" s="125">
        <v>5.0000000000000001E-3</v>
      </c>
      <c r="E301" s="82">
        <f t="shared" si="50"/>
        <v>8367.9901913762787</v>
      </c>
      <c r="F301" s="82">
        <f t="shared" si="51"/>
        <v>8368</v>
      </c>
      <c r="G301" s="82">
        <f t="shared" si="54"/>
        <v>-1.8696159997489303E-2</v>
      </c>
      <c r="I301" s="82">
        <f t="shared" si="47"/>
        <v>-1.8696159997489303E-2</v>
      </c>
      <c r="O301" s="82">
        <f t="shared" ca="1" si="49"/>
        <v>-2.2489334534877198E-2</v>
      </c>
      <c r="P301" s="119">
        <f t="shared" si="52"/>
        <v>-2.0126416467410636E-2</v>
      </c>
      <c r="Q301" s="129">
        <f t="shared" si="53"/>
        <v>34612.125</v>
      </c>
      <c r="T301" s="82">
        <f t="shared" si="55"/>
        <v>2.0456335697518307E-6</v>
      </c>
      <c r="U301" s="127"/>
      <c r="AB301" s="82" t="s">
        <v>66</v>
      </c>
      <c r="AC301" s="82">
        <v>6</v>
      </c>
      <c r="AE301" s="82" t="s">
        <v>72</v>
      </c>
      <c r="AG301" s="82" t="s">
        <v>74</v>
      </c>
    </row>
    <row r="302" spans="1:33" s="82" customFormat="1" ht="12.95" customHeight="1" x14ac:dyDescent="0.2">
      <c r="A302" s="128" t="s">
        <v>63</v>
      </c>
      <c r="C302" s="125">
        <v>49750.712</v>
      </c>
      <c r="D302" s="125"/>
      <c r="E302" s="82">
        <f t="shared" si="50"/>
        <v>8430.9918022306265</v>
      </c>
      <c r="F302" s="82">
        <f t="shared" si="51"/>
        <v>8431</v>
      </c>
      <c r="G302" s="82">
        <f t="shared" si="54"/>
        <v>-1.5625719999661669E-2</v>
      </c>
      <c r="I302" s="82">
        <f>+G302</f>
        <v>-1.5625719999661669E-2</v>
      </c>
      <c r="O302" s="82">
        <f t="shared" ca="1" si="49"/>
        <v>-2.3390969932171005E-2</v>
      </c>
      <c r="P302" s="119">
        <f t="shared" si="52"/>
        <v>-2.0617777218673101E-2</v>
      </c>
      <c r="Q302" s="129">
        <f t="shared" si="53"/>
        <v>34732.212</v>
      </c>
      <c r="T302" s="82">
        <f t="shared" si="55"/>
        <v>2.492063527788415E-5</v>
      </c>
      <c r="U302" s="127"/>
    </row>
    <row r="303" spans="1:33" s="82" customFormat="1" ht="12.95" customHeight="1" x14ac:dyDescent="0.2">
      <c r="A303" s="128" t="s">
        <v>127</v>
      </c>
      <c r="C303" s="125">
        <v>49756.423999999999</v>
      </c>
      <c r="D303" s="125">
        <v>6.0000000000000001E-3</v>
      </c>
      <c r="E303" s="82">
        <f t="shared" si="50"/>
        <v>8433.9885062968442</v>
      </c>
      <c r="F303" s="82">
        <f t="shared" si="51"/>
        <v>8434</v>
      </c>
      <c r="G303" s="82">
        <f t="shared" si="54"/>
        <v>-2.1908080001594499E-2</v>
      </c>
      <c r="I303" s="82">
        <f>G303</f>
        <v>-2.1908080001594499E-2</v>
      </c>
      <c r="O303" s="82">
        <f t="shared" ref="O303:O334" ca="1" si="56">+C$11+C$12*F303</f>
        <v>-2.3433904951089754E-2</v>
      </c>
      <c r="P303" s="119">
        <f t="shared" si="52"/>
        <v>-2.0641302031177401E-2</v>
      </c>
      <c r="Q303" s="129">
        <f t="shared" si="53"/>
        <v>34737.923999999999</v>
      </c>
      <c r="T303" s="82">
        <f t="shared" si="55"/>
        <v>1.6047264263340609E-6</v>
      </c>
      <c r="U303" s="127"/>
      <c r="AB303" s="82" t="s">
        <v>66</v>
      </c>
      <c r="AC303" s="82">
        <v>5</v>
      </c>
      <c r="AE303" s="82" t="s">
        <v>126</v>
      </c>
      <c r="AG303" s="82" t="s">
        <v>74</v>
      </c>
    </row>
    <row r="304" spans="1:33" s="82" customFormat="1" ht="12.95" customHeight="1" x14ac:dyDescent="0.2">
      <c r="A304" s="128" t="s">
        <v>127</v>
      </c>
      <c r="C304" s="125">
        <v>49756.425999999999</v>
      </c>
      <c r="D304" s="125">
        <v>6.0000000000000001E-3</v>
      </c>
      <c r="E304" s="82">
        <f t="shared" si="50"/>
        <v>8433.9895555629737</v>
      </c>
      <c r="F304" s="82">
        <f t="shared" si="51"/>
        <v>8434</v>
      </c>
      <c r="G304" s="82">
        <f t="shared" si="54"/>
        <v>-1.9908080001187045E-2</v>
      </c>
      <c r="I304" s="82">
        <f>G304</f>
        <v>-1.9908080001187045E-2</v>
      </c>
      <c r="O304" s="82">
        <f t="shared" ca="1" si="56"/>
        <v>-2.3433904951089754E-2</v>
      </c>
      <c r="P304" s="119">
        <f t="shared" si="52"/>
        <v>-2.0641302031177401E-2</v>
      </c>
      <c r="Q304" s="129">
        <f t="shared" si="53"/>
        <v>34737.925999999999</v>
      </c>
      <c r="T304" s="82">
        <f t="shared" si="55"/>
        <v>5.3761454526317862E-7</v>
      </c>
      <c r="U304" s="127"/>
      <c r="AB304" s="82" t="s">
        <v>66</v>
      </c>
      <c r="AC304" s="82">
        <v>5</v>
      </c>
      <c r="AE304" s="82" t="s">
        <v>128</v>
      </c>
      <c r="AG304" s="82" t="s">
        <v>74</v>
      </c>
    </row>
    <row r="305" spans="1:33" s="82" customFormat="1" ht="12.95" customHeight="1" x14ac:dyDescent="0.2">
      <c r="A305" s="128" t="s">
        <v>63</v>
      </c>
      <c r="C305" s="125">
        <v>49773.578999999998</v>
      </c>
      <c r="D305" s="125"/>
      <c r="E305" s="82">
        <f t="shared" si="50"/>
        <v>8442.988586523732</v>
      </c>
      <c r="F305" s="82">
        <f t="shared" si="51"/>
        <v>8443</v>
      </c>
      <c r="G305" s="82">
        <f t="shared" si="54"/>
        <v>-2.1755160007160157E-2</v>
      </c>
      <c r="I305" s="82">
        <f>+G305</f>
        <v>-2.1755160007160157E-2</v>
      </c>
      <c r="O305" s="82">
        <f t="shared" ca="1" si="56"/>
        <v>-2.3562710007846016E-2</v>
      </c>
      <c r="P305" s="119">
        <f t="shared" si="52"/>
        <v>-2.0711945567685845E-2</v>
      </c>
      <c r="Q305" s="129">
        <f t="shared" si="53"/>
        <v>34755.078999999998</v>
      </c>
      <c r="T305" s="82">
        <f t="shared" si="55"/>
        <v>1.0882963667277025E-6</v>
      </c>
      <c r="U305" s="127"/>
    </row>
    <row r="306" spans="1:33" s="82" customFormat="1" ht="12.95" customHeight="1" x14ac:dyDescent="0.2">
      <c r="A306" s="128" t="s">
        <v>63</v>
      </c>
      <c r="C306" s="125">
        <v>49773.584999999999</v>
      </c>
      <c r="D306" s="125"/>
      <c r="E306" s="82">
        <f t="shared" si="50"/>
        <v>8442.9917343221223</v>
      </c>
      <c r="F306" s="82">
        <f t="shared" si="51"/>
        <v>8443</v>
      </c>
      <c r="G306" s="82">
        <f t="shared" si="54"/>
        <v>-1.5755160005937796E-2</v>
      </c>
      <c r="I306" s="82">
        <f>+G306</f>
        <v>-1.5755160005937796E-2</v>
      </c>
      <c r="O306" s="82">
        <f t="shared" ca="1" si="56"/>
        <v>-2.3562710007846016E-2</v>
      </c>
      <c r="P306" s="119">
        <f t="shared" si="52"/>
        <v>-2.0711945567685845E-2</v>
      </c>
      <c r="Q306" s="129">
        <f t="shared" si="53"/>
        <v>34755.084999999999</v>
      </c>
      <c r="T306" s="82">
        <f t="shared" si="55"/>
        <v>2.4569723105153922E-5</v>
      </c>
      <c r="U306" s="127"/>
    </row>
    <row r="307" spans="1:33" s="82" customFormat="1" ht="12.95" customHeight="1" x14ac:dyDescent="0.2">
      <c r="A307" s="128" t="s">
        <v>127</v>
      </c>
      <c r="C307" s="125">
        <v>49779.298999999999</v>
      </c>
      <c r="D307" s="125">
        <v>6.0000000000000001E-3</v>
      </c>
      <c r="E307" s="82">
        <f t="shared" si="50"/>
        <v>8445.9894876544695</v>
      </c>
      <c r="F307" s="82">
        <f t="shared" si="51"/>
        <v>8446</v>
      </c>
      <c r="G307" s="82">
        <f t="shared" si="54"/>
        <v>-2.0037520000187214E-2</v>
      </c>
      <c r="I307" s="82">
        <f>G307</f>
        <v>-2.0037520000187214E-2</v>
      </c>
      <c r="O307" s="82">
        <f t="shared" ca="1" si="56"/>
        <v>-2.3605645026764766E-2</v>
      </c>
      <c r="P307" s="119">
        <f t="shared" si="52"/>
        <v>-2.0735516446187173E-2</v>
      </c>
      <c r="Q307" s="129">
        <f t="shared" si="53"/>
        <v>34760.798999999999</v>
      </c>
      <c r="T307" s="82">
        <f t="shared" si="55"/>
        <v>4.8719903862857306E-7</v>
      </c>
      <c r="U307" s="127"/>
      <c r="AB307" s="82" t="s">
        <v>66</v>
      </c>
      <c r="AC307" s="82">
        <v>11</v>
      </c>
      <c r="AE307" s="82" t="s">
        <v>78</v>
      </c>
      <c r="AG307" s="82" t="s">
        <v>74</v>
      </c>
    </row>
    <row r="308" spans="1:33" s="82" customFormat="1" ht="12.95" customHeight="1" x14ac:dyDescent="0.2">
      <c r="A308" s="128" t="s">
        <v>63</v>
      </c>
      <c r="C308" s="125">
        <v>49813.608</v>
      </c>
      <c r="D308" s="125"/>
      <c r="E308" s="82">
        <f t="shared" si="50"/>
        <v>8463.9891234751831</v>
      </c>
      <c r="F308" s="82">
        <f t="shared" si="51"/>
        <v>8464</v>
      </c>
      <c r="G308" s="82">
        <f t="shared" si="54"/>
        <v>-2.0731680000608321E-2</v>
      </c>
      <c r="I308" s="82">
        <f>+G308</f>
        <v>-2.0731680000608321E-2</v>
      </c>
      <c r="O308" s="82">
        <f t="shared" ca="1" si="56"/>
        <v>-2.386325514027729E-2</v>
      </c>
      <c r="P308" s="119">
        <f t="shared" si="52"/>
        <v>-2.0877183563679472E-2</v>
      </c>
      <c r="Q308" s="129">
        <f t="shared" si="53"/>
        <v>34795.108</v>
      </c>
      <c r="T308" s="82">
        <f t="shared" si="55"/>
        <v>2.117128686640025E-8</v>
      </c>
      <c r="U308" s="127"/>
    </row>
    <row r="309" spans="1:33" s="82" customFormat="1" ht="12.95" customHeight="1" x14ac:dyDescent="0.2">
      <c r="A309" s="122" t="s">
        <v>1015</v>
      </c>
      <c r="B309" s="123" t="s">
        <v>140</v>
      </c>
      <c r="C309" s="124">
        <v>50080.456299999998</v>
      </c>
      <c r="D309" s="125"/>
      <c r="E309" s="82">
        <f t="shared" si="50"/>
        <v>8603.986564944651</v>
      </c>
      <c r="F309" s="82">
        <f t="shared" si="51"/>
        <v>8604</v>
      </c>
      <c r="G309" s="82">
        <f t="shared" si="54"/>
        <v>-2.5608479998481926E-2</v>
      </c>
      <c r="K309" s="82">
        <f>G309</f>
        <v>-2.5608479998481926E-2</v>
      </c>
      <c r="O309" s="82">
        <f t="shared" ca="1" si="56"/>
        <v>-2.5866889356485734E-2</v>
      </c>
      <c r="P309" s="119">
        <f t="shared" si="52"/>
        <v>-2.1993191419926405E-2</v>
      </c>
      <c r="Q309" s="129">
        <f t="shared" si="53"/>
        <v>35061.956299999998</v>
      </c>
      <c r="T309" s="82">
        <f t="shared" si="55"/>
        <v>1.3070311506233997E-5</v>
      </c>
    </row>
    <row r="310" spans="1:33" s="82" customFormat="1" ht="12.95" customHeight="1" x14ac:dyDescent="0.2">
      <c r="A310" s="122" t="s">
        <v>1015</v>
      </c>
      <c r="B310" s="123" t="s">
        <v>140</v>
      </c>
      <c r="C310" s="124">
        <v>50080.462500000001</v>
      </c>
      <c r="D310" s="125"/>
      <c r="E310" s="82">
        <f t="shared" si="50"/>
        <v>8603.9898176696552</v>
      </c>
      <c r="F310" s="82">
        <f t="shared" si="51"/>
        <v>8604</v>
      </c>
      <c r="G310" s="82">
        <f t="shared" si="54"/>
        <v>-1.9408479995036032E-2</v>
      </c>
      <c r="K310" s="82">
        <f>G310</f>
        <v>-1.9408479995036032E-2</v>
      </c>
      <c r="O310" s="82">
        <f t="shared" ca="1" si="56"/>
        <v>-2.5866889356485734E-2</v>
      </c>
      <c r="P310" s="119">
        <f t="shared" si="52"/>
        <v>-2.1993191419926405E-2</v>
      </c>
      <c r="Q310" s="129">
        <f t="shared" si="53"/>
        <v>35061.962500000001</v>
      </c>
      <c r="T310" s="82">
        <f t="shared" si="55"/>
        <v>6.6807331499588211E-6</v>
      </c>
    </row>
    <row r="311" spans="1:33" s="82" customFormat="1" ht="12.95" customHeight="1" x14ac:dyDescent="0.2">
      <c r="A311" s="128" t="s">
        <v>63</v>
      </c>
      <c r="C311" s="125">
        <v>50095.709000000003</v>
      </c>
      <c r="D311" s="125"/>
      <c r="E311" s="82">
        <f t="shared" si="50"/>
        <v>8611.9886356923453</v>
      </c>
      <c r="F311" s="82">
        <f t="shared" si="51"/>
        <v>8612</v>
      </c>
      <c r="G311" s="82">
        <f t="shared" si="54"/>
        <v>-2.1661439997842535E-2</v>
      </c>
      <c r="I311" s="82">
        <f>+G311</f>
        <v>-2.1661439997842535E-2</v>
      </c>
      <c r="O311" s="82">
        <f t="shared" ca="1" si="56"/>
        <v>-2.5981382740269079E-2</v>
      </c>
      <c r="P311" s="119">
        <f t="shared" si="52"/>
        <v>-2.2057720827155007E-2</v>
      </c>
      <c r="Q311" s="129">
        <f t="shared" si="53"/>
        <v>35077.209000000003</v>
      </c>
      <c r="T311" s="82">
        <f t="shared" si="55"/>
        <v>1.5703849568058033E-7</v>
      </c>
      <c r="U311" s="127"/>
    </row>
    <row r="312" spans="1:33" s="82" customFormat="1" ht="12.95" customHeight="1" x14ac:dyDescent="0.2">
      <c r="A312" s="128" t="s">
        <v>63</v>
      </c>
      <c r="C312" s="125">
        <v>50097.62</v>
      </c>
      <c r="D312" s="125"/>
      <c r="E312" s="82">
        <f t="shared" si="50"/>
        <v>8612.9912094792053</v>
      </c>
      <c r="F312" s="82">
        <f t="shared" si="51"/>
        <v>8613</v>
      </c>
      <c r="G312" s="82">
        <f t="shared" si="54"/>
        <v>-1.6755559998273384E-2</v>
      </c>
      <c r="I312" s="82">
        <f>+G312</f>
        <v>-1.6755559998273384E-2</v>
      </c>
      <c r="O312" s="82">
        <f t="shared" ca="1" si="56"/>
        <v>-2.5995694413241996E-2</v>
      </c>
      <c r="P312" s="119">
        <f t="shared" si="52"/>
        <v>-2.2065792761308208E-2</v>
      </c>
      <c r="Q312" s="129">
        <f t="shared" si="53"/>
        <v>35079.120000000003</v>
      </c>
      <c r="T312" s="82">
        <f t="shared" si="55"/>
        <v>2.8198571997608465E-5</v>
      </c>
      <c r="U312" s="127"/>
    </row>
    <row r="313" spans="1:33" s="82" customFormat="1" ht="12.95" customHeight="1" x14ac:dyDescent="0.2">
      <c r="A313" s="128" t="s">
        <v>129</v>
      </c>
      <c r="C313" s="125">
        <v>50124.296999999999</v>
      </c>
      <c r="D313" s="125">
        <v>5.0000000000000001E-3</v>
      </c>
      <c r="E313" s="82">
        <f t="shared" si="50"/>
        <v>8626.9868457492539</v>
      </c>
      <c r="F313" s="82">
        <f t="shared" si="51"/>
        <v>8627</v>
      </c>
      <c r="G313" s="82">
        <f t="shared" si="54"/>
        <v>-2.5073240001802333E-2</v>
      </c>
      <c r="I313" s="82">
        <f>G313</f>
        <v>-2.5073240001802333E-2</v>
      </c>
      <c r="O313" s="82">
        <f t="shared" ca="1" si="56"/>
        <v>-2.619605783486284E-2</v>
      </c>
      <c r="P313" s="119">
        <f t="shared" si="52"/>
        <v>-2.2178934198611031E-2</v>
      </c>
      <c r="Q313" s="129">
        <f t="shared" si="53"/>
        <v>35105.796999999999</v>
      </c>
      <c r="T313" s="82">
        <f t="shared" si="55"/>
        <v>8.3770060823868453E-6</v>
      </c>
      <c r="U313" s="127"/>
      <c r="AB313" s="82" t="s">
        <v>66</v>
      </c>
      <c r="AC313" s="82">
        <v>6</v>
      </c>
      <c r="AE313" s="82" t="s">
        <v>72</v>
      </c>
      <c r="AG313" s="82" t="s">
        <v>74</v>
      </c>
    </row>
    <row r="314" spans="1:33" s="82" customFormat="1" ht="12.95" customHeight="1" x14ac:dyDescent="0.2">
      <c r="A314" s="128" t="s">
        <v>130</v>
      </c>
      <c r="C314" s="125">
        <v>50383.529000000002</v>
      </c>
      <c r="D314" s="125">
        <v>4.0000000000000001E-3</v>
      </c>
      <c r="E314" s="82">
        <f t="shared" si="50"/>
        <v>8762.9885244071793</v>
      </c>
      <c r="F314" s="82">
        <f t="shared" si="51"/>
        <v>8763</v>
      </c>
      <c r="G314" s="82">
        <f t="shared" si="54"/>
        <v>-2.187355999922147E-2</v>
      </c>
      <c r="I314" s="82">
        <f>G314</f>
        <v>-2.187355999922147E-2</v>
      </c>
      <c r="O314" s="82">
        <f t="shared" ca="1" si="56"/>
        <v>-2.8142445359179619E-2</v>
      </c>
      <c r="P314" s="119">
        <f t="shared" si="52"/>
        <v>-2.3291074479184611E-2</v>
      </c>
      <c r="Q314" s="129">
        <f t="shared" si="53"/>
        <v>35365.029000000002</v>
      </c>
      <c r="T314" s="82">
        <f t="shared" si="55"/>
        <v>2.009347300905172E-6</v>
      </c>
      <c r="U314" s="127"/>
      <c r="AB314" s="82" t="s">
        <v>66</v>
      </c>
      <c r="AC314" s="82">
        <v>6</v>
      </c>
      <c r="AE314" s="82" t="s">
        <v>72</v>
      </c>
      <c r="AG314" s="82" t="s">
        <v>74</v>
      </c>
    </row>
    <row r="315" spans="1:33" s="82" customFormat="1" ht="12.95" customHeight="1" x14ac:dyDescent="0.2">
      <c r="A315" s="128" t="s">
        <v>131</v>
      </c>
      <c r="C315" s="125">
        <v>50444.525000000001</v>
      </c>
      <c r="D315" s="125">
        <v>8.0000000000000002E-3</v>
      </c>
      <c r="E315" s="82">
        <f t="shared" si="50"/>
        <v>8794.9890428285889</v>
      </c>
      <c r="F315" s="82">
        <f t="shared" si="51"/>
        <v>8795</v>
      </c>
      <c r="G315" s="82">
        <f t="shared" si="54"/>
        <v>-2.0885400001134258E-2</v>
      </c>
      <c r="I315" s="82">
        <f>G315</f>
        <v>-2.0885400001134258E-2</v>
      </c>
      <c r="O315" s="82">
        <f t="shared" ca="1" si="56"/>
        <v>-2.8600418894312973E-2</v>
      </c>
      <c r="P315" s="119">
        <f t="shared" si="52"/>
        <v>-2.3556194139646106E-2</v>
      </c>
      <c r="Q315" s="129">
        <f t="shared" si="53"/>
        <v>35426.025000000001</v>
      </c>
      <c r="T315" s="82">
        <f t="shared" si="55"/>
        <v>7.1331413303092468E-6</v>
      </c>
      <c r="U315" s="127"/>
      <c r="AC315" s="82">
        <v>7</v>
      </c>
      <c r="AE315" s="82" t="s">
        <v>72</v>
      </c>
      <c r="AG315" s="82" t="s">
        <v>74</v>
      </c>
    </row>
    <row r="316" spans="1:33" s="82" customFormat="1" ht="12.95" customHeight="1" x14ac:dyDescent="0.2">
      <c r="A316" s="128" t="s">
        <v>131</v>
      </c>
      <c r="C316" s="125">
        <v>50488.356</v>
      </c>
      <c r="D316" s="125">
        <v>5.0000000000000001E-3</v>
      </c>
      <c r="E316" s="82">
        <f t="shared" si="50"/>
        <v>8817.9842346924615</v>
      </c>
      <c r="F316" s="82">
        <f t="shared" si="51"/>
        <v>8818</v>
      </c>
      <c r="G316" s="82">
        <f t="shared" si="54"/>
        <v>-3.0050159999518655E-2</v>
      </c>
      <c r="I316" s="82">
        <f>G316</f>
        <v>-3.0050159999518655E-2</v>
      </c>
      <c r="O316" s="82">
        <f t="shared" ca="1" si="56"/>
        <v>-2.892958737269008E-2</v>
      </c>
      <c r="P316" s="119">
        <f t="shared" si="52"/>
        <v>-2.3747558249578228E-2</v>
      </c>
      <c r="Q316" s="129">
        <f t="shared" si="53"/>
        <v>35469.856</v>
      </c>
      <c r="T316" s="82">
        <f t="shared" si="55"/>
        <v>3.9722788818352133E-5</v>
      </c>
      <c r="U316" s="127"/>
      <c r="AC316" s="82">
        <v>7</v>
      </c>
      <c r="AE316" s="82" t="s">
        <v>78</v>
      </c>
      <c r="AG316" s="82" t="s">
        <v>74</v>
      </c>
    </row>
    <row r="317" spans="1:33" s="82" customFormat="1" ht="12.95" customHeight="1" x14ac:dyDescent="0.2">
      <c r="A317" s="122" t="s">
        <v>1015</v>
      </c>
      <c r="B317" s="123" t="s">
        <v>140</v>
      </c>
      <c r="C317" s="124">
        <v>50490.260499999997</v>
      </c>
      <c r="D317" s="125"/>
      <c r="E317" s="82">
        <f t="shared" si="50"/>
        <v>8818.9833983643985</v>
      </c>
      <c r="F317" s="82">
        <f t="shared" si="51"/>
        <v>8819</v>
      </c>
      <c r="G317" s="82">
        <f t="shared" si="54"/>
        <v>-3.1644280003092717E-2</v>
      </c>
      <c r="K317" s="82">
        <f>G317</f>
        <v>-3.1644280003092717E-2</v>
      </c>
      <c r="O317" s="82">
        <f t="shared" ca="1" si="56"/>
        <v>-2.8943899045662996E-2</v>
      </c>
      <c r="P317" s="119">
        <f t="shared" si="52"/>
        <v>-2.3755893783603273E-2</v>
      </c>
      <c r="Q317" s="129">
        <f t="shared" si="53"/>
        <v>35471.760499999997</v>
      </c>
      <c r="T317" s="82">
        <f t="shared" si="55"/>
        <v>6.2226637147830979E-5</v>
      </c>
    </row>
    <row r="318" spans="1:33" s="82" customFormat="1" ht="12.95" customHeight="1" x14ac:dyDescent="0.2">
      <c r="A318" s="128" t="s">
        <v>63</v>
      </c>
      <c r="C318" s="125">
        <v>50503.603000000003</v>
      </c>
      <c r="D318" s="125"/>
      <c r="E318" s="82">
        <f t="shared" si="50"/>
        <v>8825.9833150316845</v>
      </c>
      <c r="F318" s="82">
        <f t="shared" si="51"/>
        <v>8826</v>
      </c>
      <c r="G318" s="82">
        <f t="shared" si="54"/>
        <v>-3.1803120000404306E-2</v>
      </c>
      <c r="I318" s="82">
        <f>+G318</f>
        <v>-3.1803120000404306E-2</v>
      </c>
      <c r="O318" s="82">
        <f t="shared" ca="1" si="56"/>
        <v>-2.9044080756473439E-2</v>
      </c>
      <c r="P318" s="119">
        <f t="shared" si="52"/>
        <v>-2.3814278350887352E-2</v>
      </c>
      <c r="Q318" s="129">
        <f t="shared" si="53"/>
        <v>35485.103000000003</v>
      </c>
      <c r="T318" s="82">
        <f t="shared" si="55"/>
        <v>6.3821590901056775E-5</v>
      </c>
      <c r="U318" s="127"/>
    </row>
    <row r="319" spans="1:33" s="82" customFormat="1" ht="12.95" customHeight="1" x14ac:dyDescent="0.2">
      <c r="A319" s="128" t="s">
        <v>63</v>
      </c>
      <c r="C319" s="125">
        <v>50503.610999999997</v>
      </c>
      <c r="D319" s="125"/>
      <c r="E319" s="82">
        <f t="shared" si="50"/>
        <v>8825.9875120962006</v>
      </c>
      <c r="F319" s="82">
        <f t="shared" si="51"/>
        <v>8826</v>
      </c>
      <c r="G319" s="82">
        <f t="shared" si="54"/>
        <v>-2.3803120006050449E-2</v>
      </c>
      <c r="I319" s="82">
        <f>+G319</f>
        <v>-2.3803120006050449E-2</v>
      </c>
      <c r="O319" s="82">
        <f t="shared" ca="1" si="56"/>
        <v>-2.9044080756473439E-2</v>
      </c>
      <c r="P319" s="119">
        <f t="shared" si="52"/>
        <v>-2.3814278350887352E-2</v>
      </c>
      <c r="Q319" s="129">
        <f t="shared" si="53"/>
        <v>35485.110999999997</v>
      </c>
      <c r="T319" s="82">
        <f t="shared" si="55"/>
        <v>1.2450865949923501E-10</v>
      </c>
      <c r="U319" s="127"/>
    </row>
    <row r="320" spans="1:33" s="82" customFormat="1" ht="12.95" customHeight="1" x14ac:dyDescent="0.2">
      <c r="A320" s="128" t="s">
        <v>131</v>
      </c>
      <c r="C320" s="125">
        <v>50509.328000000001</v>
      </c>
      <c r="D320" s="125">
        <v>2E-3</v>
      </c>
      <c r="E320" s="82">
        <f t="shared" si="50"/>
        <v>8828.9868393277466</v>
      </c>
      <c r="F320" s="82">
        <f t="shared" si="51"/>
        <v>8829</v>
      </c>
      <c r="G320" s="82">
        <f t="shared" ref="G320:G351" si="57">C320-(C$7+C$8*F320)</f>
        <v>-2.5085480003326666E-2</v>
      </c>
      <c r="I320" s="82">
        <f>G320</f>
        <v>-2.5085480003326666E-2</v>
      </c>
      <c r="O320" s="82">
        <f t="shared" ca="1" si="56"/>
        <v>-2.9087015775392189E-2</v>
      </c>
      <c r="P320" s="119">
        <f t="shared" si="52"/>
        <v>-2.3839319502460241E-2</v>
      </c>
      <c r="Q320" s="129">
        <f t="shared" si="53"/>
        <v>35490.828000000001</v>
      </c>
      <c r="T320" s="82">
        <f t="shared" ref="T320:T351" si="58">(P320-G320)^2</f>
        <v>1.5529159939196576E-6</v>
      </c>
      <c r="U320" s="127"/>
      <c r="AC320" s="82">
        <v>8</v>
      </c>
      <c r="AE320" s="82" t="s">
        <v>118</v>
      </c>
      <c r="AG320" s="82" t="s">
        <v>74</v>
      </c>
    </row>
    <row r="321" spans="1:33" s="82" customFormat="1" ht="12.95" customHeight="1" x14ac:dyDescent="0.2">
      <c r="A321" s="128" t="s">
        <v>131</v>
      </c>
      <c r="C321" s="125">
        <v>50509.330999999998</v>
      </c>
      <c r="D321" s="125">
        <v>5.0000000000000001E-3</v>
      </c>
      <c r="E321" s="82">
        <f t="shared" si="50"/>
        <v>8828.9884132269381</v>
      </c>
      <c r="F321" s="82">
        <f t="shared" si="51"/>
        <v>8829</v>
      </c>
      <c r="G321" s="82">
        <f t="shared" si="57"/>
        <v>-2.2085480006353464E-2</v>
      </c>
      <c r="I321" s="82">
        <f>G321</f>
        <v>-2.2085480006353464E-2</v>
      </c>
      <c r="O321" s="82">
        <f t="shared" ca="1" si="56"/>
        <v>-2.9087015775392189E-2</v>
      </c>
      <c r="P321" s="119">
        <f t="shared" si="52"/>
        <v>-2.3839319502460241E-2</v>
      </c>
      <c r="Q321" s="129">
        <f t="shared" si="53"/>
        <v>35490.830999999998</v>
      </c>
      <c r="T321" s="82">
        <f t="shared" si="58"/>
        <v>3.0759529781040743E-6</v>
      </c>
      <c r="U321" s="127"/>
      <c r="AC321" s="82">
        <v>9</v>
      </c>
      <c r="AE321" s="82" t="s">
        <v>78</v>
      </c>
      <c r="AG321" s="82" t="s">
        <v>74</v>
      </c>
    </row>
    <row r="322" spans="1:33" s="82" customFormat="1" ht="12.95" customHeight="1" x14ac:dyDescent="0.2">
      <c r="A322" s="122" t="s">
        <v>1015</v>
      </c>
      <c r="B322" s="123" t="s">
        <v>140</v>
      </c>
      <c r="C322" s="124">
        <v>50509.331700000002</v>
      </c>
      <c r="D322" s="125"/>
      <c r="E322" s="82">
        <f t="shared" si="50"/>
        <v>8828.9887804700866</v>
      </c>
      <c r="F322" s="82">
        <f t="shared" si="51"/>
        <v>8829</v>
      </c>
      <c r="G322" s="82">
        <f t="shared" si="57"/>
        <v>-2.1385480002209079E-2</v>
      </c>
      <c r="K322" s="82">
        <f>G322</f>
        <v>-2.1385480002209079E-2</v>
      </c>
      <c r="O322" s="82">
        <f t="shared" ca="1" si="56"/>
        <v>-2.9087015775392189E-2</v>
      </c>
      <c r="P322" s="119">
        <f t="shared" si="52"/>
        <v>-2.3839319502460241E-2</v>
      </c>
      <c r="Q322" s="129">
        <f t="shared" si="53"/>
        <v>35490.831700000002</v>
      </c>
      <c r="T322" s="82">
        <f t="shared" si="58"/>
        <v>6.0213282929928759E-6</v>
      </c>
    </row>
    <row r="323" spans="1:33" s="82" customFormat="1" ht="12.95" customHeight="1" x14ac:dyDescent="0.2">
      <c r="A323" s="128" t="s">
        <v>132</v>
      </c>
      <c r="C323" s="125">
        <v>50549.351000000002</v>
      </c>
      <c r="D323" s="125">
        <v>6.0000000000000001E-3</v>
      </c>
      <c r="E323" s="82">
        <f t="shared" si="50"/>
        <v>8849.9842284808074</v>
      </c>
      <c r="F323" s="82">
        <f t="shared" si="51"/>
        <v>8850</v>
      </c>
      <c r="G323" s="82">
        <f t="shared" si="57"/>
        <v>-3.0061999997997191E-2</v>
      </c>
      <c r="I323" s="82">
        <f>G323</f>
        <v>-3.0061999997997191E-2</v>
      </c>
      <c r="O323" s="82">
        <f t="shared" ca="1" si="56"/>
        <v>-2.9387560907823462E-2</v>
      </c>
      <c r="P323" s="119">
        <f t="shared" si="52"/>
        <v>-2.4014930025449601E-2</v>
      </c>
      <c r="Q323" s="129">
        <f t="shared" si="53"/>
        <v>35530.851000000002</v>
      </c>
      <c r="T323" s="82">
        <f t="shared" si="58"/>
        <v>3.6567055252886709E-5</v>
      </c>
      <c r="U323" s="127"/>
      <c r="AB323" s="82" t="s">
        <v>66</v>
      </c>
      <c r="AC323" s="82">
        <v>9</v>
      </c>
      <c r="AE323" s="82" t="s">
        <v>72</v>
      </c>
      <c r="AG323" s="82" t="s">
        <v>74</v>
      </c>
    </row>
    <row r="324" spans="1:33" s="82" customFormat="1" ht="12.95" customHeight="1" x14ac:dyDescent="0.2">
      <c r="A324" s="128" t="s">
        <v>133</v>
      </c>
      <c r="C324" s="125">
        <v>50747.586000000003</v>
      </c>
      <c r="D324" s="125">
        <v>6.0000000000000001E-3</v>
      </c>
      <c r="E324" s="82">
        <f t="shared" si="50"/>
        <v>8953.9848640842574</v>
      </c>
      <c r="F324" s="82">
        <f t="shared" si="51"/>
        <v>8954</v>
      </c>
      <c r="G324" s="82">
        <f t="shared" si="57"/>
        <v>-2.8850479997345246E-2</v>
      </c>
      <c r="I324" s="82">
        <f>G324</f>
        <v>-2.8850479997345246E-2</v>
      </c>
      <c r="O324" s="82">
        <f t="shared" ca="1" si="56"/>
        <v>-3.0875974897006858E-2</v>
      </c>
      <c r="P324" s="119">
        <f t="shared" si="52"/>
        <v>-2.4892937706224003E-2</v>
      </c>
      <c r="Q324" s="129">
        <f t="shared" si="53"/>
        <v>35729.086000000003</v>
      </c>
      <c r="T324" s="82">
        <f t="shared" si="58"/>
        <v>1.5662140986013178E-5</v>
      </c>
      <c r="U324" s="127"/>
      <c r="AB324" s="82" t="s">
        <v>66</v>
      </c>
      <c r="AC324" s="82">
        <v>6</v>
      </c>
      <c r="AE324" s="82" t="s">
        <v>72</v>
      </c>
      <c r="AG324" s="82" t="s">
        <v>74</v>
      </c>
    </row>
    <row r="325" spans="1:33" s="82" customFormat="1" ht="12.95" customHeight="1" x14ac:dyDescent="0.2">
      <c r="A325" s="128" t="s">
        <v>63</v>
      </c>
      <c r="C325" s="125">
        <v>50869.58</v>
      </c>
      <c r="D325" s="125"/>
      <c r="E325" s="82">
        <f t="shared" si="50"/>
        <v>9017.9869501932044</v>
      </c>
      <c r="F325" s="82">
        <f t="shared" si="51"/>
        <v>9018</v>
      </c>
      <c r="G325" s="82">
        <f t="shared" si="57"/>
        <v>-2.487415999348741E-2</v>
      </c>
      <c r="I325" s="82">
        <f>+G325</f>
        <v>-2.487415999348741E-2</v>
      </c>
      <c r="O325" s="82">
        <f t="shared" ca="1" si="56"/>
        <v>-3.1791921967273595E-2</v>
      </c>
      <c r="P325" s="119">
        <f t="shared" si="52"/>
        <v>-2.5440129314050458E-2</v>
      </c>
      <c r="Q325" s="129">
        <f t="shared" si="53"/>
        <v>35851.08</v>
      </c>
      <c r="T325" s="82">
        <f t="shared" si="58"/>
        <v>3.20321271818598E-7</v>
      </c>
      <c r="U325" s="127"/>
    </row>
    <row r="326" spans="1:33" s="82" customFormat="1" ht="12.95" customHeight="1" x14ac:dyDescent="0.2">
      <c r="A326" s="128" t="s">
        <v>134</v>
      </c>
      <c r="C326" s="125">
        <v>50875.29</v>
      </c>
      <c r="D326" s="125">
        <v>7.0000000000000001E-3</v>
      </c>
      <c r="E326" s="82">
        <f t="shared" si="50"/>
        <v>9020.9826049932944</v>
      </c>
      <c r="F326" s="82">
        <f t="shared" si="51"/>
        <v>9021</v>
      </c>
      <c r="G326" s="82">
        <f t="shared" si="57"/>
        <v>-3.3156519995827693E-2</v>
      </c>
      <c r="I326" s="82">
        <f>G326</f>
        <v>-3.3156519995827693E-2</v>
      </c>
      <c r="O326" s="82">
        <f t="shared" ca="1" si="56"/>
        <v>-3.1834856986192345E-2</v>
      </c>
      <c r="P326" s="119">
        <f t="shared" si="52"/>
        <v>-2.5465907521575668E-2</v>
      </c>
      <c r="Q326" s="129">
        <f t="shared" si="53"/>
        <v>35856.79</v>
      </c>
      <c r="T326" s="82">
        <f t="shared" si="58"/>
        <v>5.9145520229120867E-5</v>
      </c>
      <c r="U326" s="127"/>
      <c r="AB326" s="82" t="s">
        <v>66</v>
      </c>
      <c r="AC326" s="82">
        <v>12</v>
      </c>
      <c r="AE326" s="82" t="s">
        <v>78</v>
      </c>
      <c r="AG326" s="82" t="s">
        <v>74</v>
      </c>
    </row>
    <row r="327" spans="1:33" s="82" customFormat="1" ht="12.95" customHeight="1" x14ac:dyDescent="0.2">
      <c r="A327" s="128" t="s">
        <v>134</v>
      </c>
      <c r="C327" s="125">
        <v>50894.347000000002</v>
      </c>
      <c r="D327" s="125">
        <v>7.0000000000000001E-3</v>
      </c>
      <c r="E327" s="82">
        <f t="shared" si="50"/>
        <v>9030.9805373094587</v>
      </c>
      <c r="F327" s="82">
        <f t="shared" si="51"/>
        <v>9031</v>
      </c>
      <c r="G327" s="82">
        <f t="shared" si="57"/>
        <v>-3.7097720000019763E-2</v>
      </c>
      <c r="I327" s="82">
        <f>G327</f>
        <v>-3.7097720000019763E-2</v>
      </c>
      <c r="O327" s="82">
        <f t="shared" ca="1" si="56"/>
        <v>-3.1977973715921509E-2</v>
      </c>
      <c r="P327" s="119">
        <f t="shared" si="52"/>
        <v>-2.5551918054709896E-2</v>
      </c>
      <c r="Q327" s="129">
        <f t="shared" si="53"/>
        <v>35875.847000000002</v>
      </c>
      <c r="T327" s="82">
        <f t="shared" si="58"/>
        <v>1.3330554256032109E-4</v>
      </c>
      <c r="U327" s="127"/>
      <c r="AB327" s="82" t="s">
        <v>66</v>
      </c>
      <c r="AC327" s="82">
        <v>5</v>
      </c>
      <c r="AE327" s="82" t="s">
        <v>72</v>
      </c>
      <c r="AG327" s="82" t="s">
        <v>74</v>
      </c>
    </row>
    <row r="328" spans="1:33" s="82" customFormat="1" ht="12.95" customHeight="1" x14ac:dyDescent="0.2">
      <c r="A328" s="128" t="s">
        <v>136</v>
      </c>
      <c r="C328" s="125">
        <v>51199.326999999997</v>
      </c>
      <c r="D328" s="125">
        <v>5.0000000000000001E-3</v>
      </c>
      <c r="E328" s="82">
        <f t="shared" si="50"/>
        <v>9190.9831294165033</v>
      </c>
      <c r="F328" s="82">
        <f t="shared" si="51"/>
        <v>9191</v>
      </c>
      <c r="G328" s="82">
        <f t="shared" si="57"/>
        <v>-3.2156920002307743E-2</v>
      </c>
      <c r="I328" s="82">
        <f>G328</f>
        <v>-3.2156920002307743E-2</v>
      </c>
      <c r="O328" s="82">
        <f t="shared" ca="1" si="56"/>
        <v>-3.4267841391588311E-2</v>
      </c>
      <c r="P328" s="119">
        <f t="shared" si="52"/>
        <v>-2.6945489294842855E-2</v>
      </c>
      <c r="Q328" s="129">
        <f t="shared" si="53"/>
        <v>36180.826999999997</v>
      </c>
      <c r="T328" s="82">
        <f t="shared" si="58"/>
        <v>2.7159010018707986E-5</v>
      </c>
      <c r="U328" s="127"/>
      <c r="AB328" s="82" t="s">
        <v>66</v>
      </c>
      <c r="AC328" s="82">
        <v>10</v>
      </c>
      <c r="AE328" s="82" t="s">
        <v>135</v>
      </c>
      <c r="AG328" s="82" t="s">
        <v>68</v>
      </c>
    </row>
    <row r="329" spans="1:33" s="82" customFormat="1" ht="12.95" customHeight="1" x14ac:dyDescent="0.2">
      <c r="A329" s="128" t="s">
        <v>63</v>
      </c>
      <c r="C329" s="125">
        <v>51214.578000000001</v>
      </c>
      <c r="D329" s="125"/>
      <c r="E329" s="82">
        <f t="shared" si="50"/>
        <v>9198.984308287987</v>
      </c>
      <c r="F329" s="82">
        <f t="shared" si="51"/>
        <v>9199</v>
      </c>
      <c r="G329" s="82">
        <f t="shared" si="57"/>
        <v>-2.9909879995102528E-2</v>
      </c>
      <c r="I329" s="82">
        <f>+G329</f>
        <v>-2.9909879995102528E-2</v>
      </c>
      <c r="O329" s="82">
        <f t="shared" ca="1" si="56"/>
        <v>-3.438233477537167E-2</v>
      </c>
      <c r="P329" s="119">
        <f t="shared" si="52"/>
        <v>-2.7016027755460553E-2</v>
      </c>
      <c r="Q329" s="129">
        <f t="shared" si="53"/>
        <v>36196.078000000001</v>
      </c>
      <c r="T329" s="82">
        <f t="shared" si="58"/>
        <v>8.3743807848808757E-6</v>
      </c>
      <c r="U329" s="127"/>
    </row>
    <row r="330" spans="1:33" s="82" customFormat="1" ht="12.95" customHeight="1" x14ac:dyDescent="0.2">
      <c r="A330" s="128" t="s">
        <v>63</v>
      </c>
      <c r="C330" s="125">
        <v>51254.601999999999</v>
      </c>
      <c r="D330" s="125"/>
      <c r="E330" s="82">
        <f t="shared" si="50"/>
        <v>9219.9822220741116</v>
      </c>
      <c r="F330" s="82">
        <f t="shared" si="51"/>
        <v>9220</v>
      </c>
      <c r="G330" s="82">
        <f t="shared" si="57"/>
        <v>-3.3886400000483263E-2</v>
      </c>
      <c r="I330" s="82">
        <f>+G330</f>
        <v>-3.3886400000483263E-2</v>
      </c>
      <c r="O330" s="82">
        <f t="shared" ca="1" si="56"/>
        <v>-3.4682879907802944E-2</v>
      </c>
      <c r="P330" s="119">
        <f t="shared" si="52"/>
        <v>-2.7201580856140127E-2</v>
      </c>
      <c r="Q330" s="129">
        <f t="shared" si="53"/>
        <v>36236.101999999999</v>
      </c>
      <c r="T330" s="82">
        <f t="shared" si="58"/>
        <v>4.4686806992576501E-5</v>
      </c>
      <c r="U330" s="127"/>
    </row>
    <row r="331" spans="1:33" s="82" customFormat="1" ht="12.95" customHeight="1" x14ac:dyDescent="0.2">
      <c r="A331" s="128" t="s">
        <v>63</v>
      </c>
      <c r="C331" s="125">
        <v>51254.608</v>
      </c>
      <c r="D331" s="125"/>
      <c r="E331" s="82">
        <f t="shared" si="50"/>
        <v>9219.9853698725019</v>
      </c>
      <c r="F331" s="82">
        <f t="shared" si="51"/>
        <v>9220</v>
      </c>
      <c r="G331" s="82">
        <f t="shared" si="57"/>
        <v>-2.7886399999260902E-2</v>
      </c>
      <c r="I331" s="82">
        <f>+G331</f>
        <v>-2.7886399999260902E-2</v>
      </c>
      <c r="O331" s="82">
        <f t="shared" ca="1" si="56"/>
        <v>-3.4682879907802944E-2</v>
      </c>
      <c r="P331" s="119">
        <f t="shared" si="52"/>
        <v>-2.7201580856140127E-2</v>
      </c>
      <c r="Q331" s="129">
        <f t="shared" si="53"/>
        <v>36236.108</v>
      </c>
      <c r="T331" s="82">
        <f t="shared" si="58"/>
        <v>4.6897725878467302E-7</v>
      </c>
      <c r="U331" s="127"/>
    </row>
    <row r="332" spans="1:33" s="82" customFormat="1" ht="12.95" customHeight="1" x14ac:dyDescent="0.2">
      <c r="A332" s="139" t="s">
        <v>1348</v>
      </c>
      <c r="C332" s="125">
        <v>51511.921029999998</v>
      </c>
      <c r="D332" s="125"/>
      <c r="E332" s="82">
        <f t="shared" si="50"/>
        <v>9354.9802934180389</v>
      </c>
      <c r="F332" s="82">
        <f t="shared" si="51"/>
        <v>9355</v>
      </c>
      <c r="G332" s="82">
        <f t="shared" si="57"/>
        <v>-3.7562600002274849E-2</v>
      </c>
      <c r="K332" s="82">
        <f>G332</f>
        <v>-3.7562600002274849E-2</v>
      </c>
      <c r="O332" s="82">
        <f t="shared" ca="1" si="56"/>
        <v>-3.6614955759146806E-2</v>
      </c>
      <c r="P332" s="119">
        <f t="shared" si="52"/>
        <v>-2.8407896521780121E-2</v>
      </c>
      <c r="Q332" s="129">
        <f t="shared" si="53"/>
        <v>36493.421029999998</v>
      </c>
      <c r="T332" s="82">
        <f t="shared" si="58"/>
        <v>8.3808595815782272E-5</v>
      </c>
      <c r="U332" s="127"/>
    </row>
    <row r="333" spans="1:33" s="82" customFormat="1" ht="12.95" customHeight="1" x14ac:dyDescent="0.2">
      <c r="A333" s="122" t="s">
        <v>1082</v>
      </c>
      <c r="B333" s="123" t="s">
        <v>140</v>
      </c>
      <c r="C333" s="124">
        <v>51580.540999999997</v>
      </c>
      <c r="D333" s="125"/>
      <c r="E333" s="82">
        <f t="shared" si="50"/>
        <v>9390.9805985865987</v>
      </c>
      <c r="F333" s="82">
        <f t="shared" si="51"/>
        <v>9391</v>
      </c>
      <c r="G333" s="82">
        <f t="shared" si="57"/>
        <v>-3.6980920005589724E-2</v>
      </c>
      <c r="I333" s="82">
        <f>G333</f>
        <v>-3.6980920005589724E-2</v>
      </c>
      <c r="O333" s="82">
        <f t="shared" ca="1" si="56"/>
        <v>-3.7130175986171826E-2</v>
      </c>
      <c r="P333" s="119">
        <f t="shared" si="52"/>
        <v>-2.8733519342029352E-2</v>
      </c>
      <c r="Q333" s="129">
        <f t="shared" si="53"/>
        <v>36562.040999999997</v>
      </c>
      <c r="T333" s="82">
        <f t="shared" si="58"/>
        <v>6.8019617705296066E-5</v>
      </c>
    </row>
    <row r="334" spans="1:33" s="82" customFormat="1" ht="12.95" customHeight="1" x14ac:dyDescent="0.2">
      <c r="A334" s="128" t="s">
        <v>63</v>
      </c>
      <c r="C334" s="125">
        <v>51580.546000000002</v>
      </c>
      <c r="D334" s="125"/>
      <c r="E334" s="82">
        <f t="shared" si="50"/>
        <v>9390.9832217519252</v>
      </c>
      <c r="F334" s="82">
        <f t="shared" si="51"/>
        <v>9391</v>
      </c>
      <c r="G334" s="82">
        <f t="shared" si="57"/>
        <v>-3.1980920000933111E-2</v>
      </c>
      <c r="I334" s="82">
        <f>+G334</f>
        <v>-3.1980920000933111E-2</v>
      </c>
      <c r="O334" s="82">
        <f t="shared" ca="1" si="56"/>
        <v>-3.7130175986171826E-2</v>
      </c>
      <c r="P334" s="119">
        <f t="shared" si="52"/>
        <v>-2.8733519342029352E-2</v>
      </c>
      <c r="Q334" s="129">
        <f t="shared" si="53"/>
        <v>36562.046000000002</v>
      </c>
      <c r="T334" s="82">
        <f t="shared" si="58"/>
        <v>1.0545611039448567E-5</v>
      </c>
      <c r="U334" s="127"/>
    </row>
    <row r="335" spans="1:33" s="82" customFormat="1" ht="12.95" customHeight="1" x14ac:dyDescent="0.2">
      <c r="A335" s="122" t="s">
        <v>1087</v>
      </c>
      <c r="B335" s="123" t="s">
        <v>140</v>
      </c>
      <c r="C335" s="124">
        <v>51845.491999999998</v>
      </c>
      <c r="D335" s="125"/>
      <c r="E335" s="82">
        <f t="shared" si="50"/>
        <v>9529.9826537421977</v>
      </c>
      <c r="F335" s="82">
        <f t="shared" si="51"/>
        <v>9530</v>
      </c>
      <c r="G335" s="82">
        <f t="shared" si="57"/>
        <v>-3.3063599999877624E-2</v>
      </c>
      <c r="I335" s="82">
        <f>G335</f>
        <v>-3.3063599999877624E-2</v>
      </c>
      <c r="O335" s="82">
        <f t="shared" ref="O335:O366" ca="1" si="59">+C$11+C$12*F335</f>
        <v>-3.9119498529407354E-2</v>
      </c>
      <c r="P335" s="119">
        <f t="shared" si="52"/>
        <v>-3.0006348500457202E-2</v>
      </c>
      <c r="Q335" s="129">
        <f t="shared" si="53"/>
        <v>36826.991999999998</v>
      </c>
      <c r="T335" s="82">
        <f t="shared" si="58"/>
        <v>9.3467867307084185E-6</v>
      </c>
    </row>
    <row r="336" spans="1:33" s="82" customFormat="1" ht="12.95" customHeight="1" x14ac:dyDescent="0.2">
      <c r="A336" s="122" t="s">
        <v>1092</v>
      </c>
      <c r="B336" s="123" t="s">
        <v>140</v>
      </c>
      <c r="C336" s="124">
        <v>51916.01</v>
      </c>
      <c r="D336" s="125"/>
      <c r="E336" s="82">
        <f t="shared" si="50"/>
        <v>9566.97872820677</v>
      </c>
      <c r="F336" s="82">
        <f t="shared" si="51"/>
        <v>9567</v>
      </c>
      <c r="G336" s="82">
        <f t="shared" si="57"/>
        <v>-4.0546039999753702E-2</v>
      </c>
      <c r="K336" s="82">
        <f>G336</f>
        <v>-4.0546039999753702E-2</v>
      </c>
      <c r="O336" s="82">
        <f t="shared" ca="1" si="59"/>
        <v>-3.9649030429405319E-2</v>
      </c>
      <c r="P336" s="119">
        <f t="shared" si="52"/>
        <v>-3.0349325553259227E-2</v>
      </c>
      <c r="Q336" s="129">
        <f t="shared" si="53"/>
        <v>36897.51</v>
      </c>
      <c r="T336" s="82">
        <f t="shared" si="58"/>
        <v>1.0397298550334915E-4</v>
      </c>
    </row>
    <row r="337" spans="1:21" s="82" customFormat="1" ht="12.95" customHeight="1" x14ac:dyDescent="0.2">
      <c r="A337" s="122" t="s">
        <v>1095</v>
      </c>
      <c r="B337" s="123" t="s">
        <v>140</v>
      </c>
      <c r="C337" s="124">
        <v>52209.55</v>
      </c>
      <c r="D337" s="125"/>
      <c r="E337" s="82">
        <f t="shared" si="50"/>
        <v>9720.9795180523415</v>
      </c>
      <c r="F337" s="82">
        <f t="shared" si="51"/>
        <v>9721</v>
      </c>
      <c r="G337" s="82">
        <f t="shared" si="57"/>
        <v>-3.9040520001435652E-2</v>
      </c>
      <c r="I337" s="82">
        <f>G337</f>
        <v>-3.9040520001435652E-2</v>
      </c>
      <c r="O337" s="82">
        <f t="shared" ca="1" si="59"/>
        <v>-4.1853028067234621E-2</v>
      </c>
      <c r="P337" s="119">
        <f t="shared" si="52"/>
        <v>-3.1795670904315516E-2</v>
      </c>
      <c r="Q337" s="129">
        <f t="shared" si="53"/>
        <v>37191.050000000003</v>
      </c>
      <c r="T337" s="82">
        <f t="shared" si="58"/>
        <v>5.2487838440042452E-5</v>
      </c>
    </row>
    <row r="338" spans="1:21" s="82" customFormat="1" ht="12.95" customHeight="1" x14ac:dyDescent="0.2">
      <c r="A338" s="122" t="s">
        <v>1092</v>
      </c>
      <c r="B338" s="123" t="s">
        <v>140</v>
      </c>
      <c r="C338" s="124">
        <v>52259.104500000001</v>
      </c>
      <c r="D338" s="125"/>
      <c r="E338" s="82">
        <f t="shared" si="50"/>
        <v>9746.9774472626777</v>
      </c>
      <c r="F338" s="82">
        <f t="shared" si="51"/>
        <v>9747</v>
      </c>
      <c r="G338" s="82">
        <f t="shared" si="57"/>
        <v>-4.2987640001229011E-2</v>
      </c>
      <c r="K338" s="82">
        <f>G338</f>
        <v>-4.2987640001229011E-2</v>
      </c>
      <c r="O338" s="82">
        <f t="shared" ca="1" si="59"/>
        <v>-4.2225131564530477E-2</v>
      </c>
      <c r="P338" s="119">
        <f t="shared" si="52"/>
        <v>-3.2042853370274196E-2</v>
      </c>
      <c r="Q338" s="129">
        <f t="shared" si="53"/>
        <v>37240.604500000001</v>
      </c>
      <c r="T338" s="82">
        <f t="shared" si="58"/>
        <v>1.1978835439712723E-4</v>
      </c>
    </row>
    <row r="339" spans="1:21" s="82" customFormat="1" ht="12.95" customHeight="1" x14ac:dyDescent="0.2">
      <c r="A339" s="122" t="s">
        <v>1104</v>
      </c>
      <c r="B339" s="123" t="s">
        <v>140</v>
      </c>
      <c r="C339" s="124">
        <v>52278.165000000001</v>
      </c>
      <c r="D339" s="125"/>
      <c r="E339" s="82">
        <f t="shared" si="50"/>
        <v>9756.9772157945699</v>
      </c>
      <c r="F339" s="82">
        <f t="shared" si="51"/>
        <v>9757</v>
      </c>
      <c r="G339" s="82">
        <f t="shared" si="57"/>
        <v>-4.3428839999251068E-2</v>
      </c>
      <c r="K339" s="82">
        <f>G339</f>
        <v>-4.3428839999251068E-2</v>
      </c>
      <c r="O339" s="82">
        <f t="shared" ca="1" si="59"/>
        <v>-4.2368248294259642E-2</v>
      </c>
      <c r="P339" s="119">
        <f t="shared" si="52"/>
        <v>-3.2138153879474177E-2</v>
      </c>
      <c r="Q339" s="129">
        <f t="shared" si="53"/>
        <v>37259.665000000001</v>
      </c>
      <c r="T339" s="82">
        <f t="shared" si="58"/>
        <v>1.2747959305532255E-4</v>
      </c>
    </row>
    <row r="340" spans="1:21" s="82" customFormat="1" ht="12.95" customHeight="1" x14ac:dyDescent="0.2">
      <c r="A340" s="122" t="s">
        <v>1107</v>
      </c>
      <c r="B340" s="123" t="s">
        <v>140</v>
      </c>
      <c r="C340" s="124">
        <v>52287.696000000004</v>
      </c>
      <c r="D340" s="125"/>
      <c r="E340" s="82">
        <f t="shared" si="50"/>
        <v>9761.9774935353162</v>
      </c>
      <c r="F340" s="82">
        <f t="shared" si="51"/>
        <v>9762</v>
      </c>
      <c r="G340" s="82">
        <f t="shared" si="57"/>
        <v>-4.2899439991742838E-2</v>
      </c>
      <c r="K340" s="82">
        <f>G340</f>
        <v>-4.2899439991742838E-2</v>
      </c>
      <c r="O340" s="82">
        <f t="shared" ca="1" si="59"/>
        <v>-4.2439806659124224E-2</v>
      </c>
      <c r="P340" s="119">
        <f t="shared" si="52"/>
        <v>-3.2185852119487726E-2</v>
      </c>
      <c r="Q340" s="129">
        <f t="shared" si="53"/>
        <v>37269.196000000004</v>
      </c>
      <c r="T340" s="82">
        <f t="shared" si="58"/>
        <v>1.1478096509653182E-4</v>
      </c>
    </row>
    <row r="341" spans="1:21" s="82" customFormat="1" ht="12.95" customHeight="1" x14ac:dyDescent="0.2">
      <c r="A341" s="122" t="s">
        <v>1110</v>
      </c>
      <c r="B341" s="123" t="s">
        <v>140</v>
      </c>
      <c r="C341" s="124">
        <v>52295.33</v>
      </c>
      <c r="D341" s="125"/>
      <c r="E341" s="82">
        <f t="shared" ref="E341:E405" si="60">(C341-C$7)/C$8</f>
        <v>9765.982542352107</v>
      </c>
      <c r="F341" s="82">
        <f t="shared" ref="F341:F404" si="61">ROUND(2*E341,0)/2</f>
        <v>9766</v>
      </c>
      <c r="G341" s="82">
        <f t="shared" si="57"/>
        <v>-3.32759199955035E-2</v>
      </c>
      <c r="I341" s="82">
        <f>G341</f>
        <v>-3.32759199955035E-2</v>
      </c>
      <c r="O341" s="82">
        <f t="shared" ca="1" si="59"/>
        <v>-4.249705335101589E-2</v>
      </c>
      <c r="P341" s="119">
        <f t="shared" ref="P341:P405" si="62">+D$11+D$12*F341+D$13*F341^2</f>
        <v>-3.2224033744497074E-2</v>
      </c>
      <c r="Q341" s="129">
        <f t="shared" ref="Q341:Q405" si="63">+C341-15018.5</f>
        <v>37276.83</v>
      </c>
      <c r="T341" s="82">
        <f t="shared" si="58"/>
        <v>1.1064646850563535E-6</v>
      </c>
    </row>
    <row r="342" spans="1:21" s="82" customFormat="1" ht="12.95" customHeight="1" x14ac:dyDescent="0.2">
      <c r="A342" s="122" t="s">
        <v>1107</v>
      </c>
      <c r="B342" s="123" t="s">
        <v>140</v>
      </c>
      <c r="C342" s="124">
        <v>52310.57</v>
      </c>
      <c r="D342" s="125"/>
      <c r="E342" s="82">
        <f t="shared" si="60"/>
        <v>9773.977950259874</v>
      </c>
      <c r="F342" s="82">
        <f t="shared" si="61"/>
        <v>9774</v>
      </c>
      <c r="G342" s="82">
        <f t="shared" si="57"/>
        <v>-4.2028880001453217E-2</v>
      </c>
      <c r="K342" s="82">
        <f>G342</f>
        <v>-4.2028880001453217E-2</v>
      </c>
      <c r="O342" s="82">
        <f t="shared" ca="1" si="59"/>
        <v>-4.2611546734799249E-2</v>
      </c>
      <c r="P342" s="119">
        <f t="shared" si="62"/>
        <v>-3.230045841584514E-2</v>
      </c>
      <c r="Q342" s="129">
        <f t="shared" si="63"/>
        <v>37292.07</v>
      </c>
      <c r="T342" s="82">
        <f t="shared" si="58"/>
        <v>9.4642186547325174E-5</v>
      </c>
    </row>
    <row r="343" spans="1:21" s="82" customFormat="1" ht="12.95" customHeight="1" x14ac:dyDescent="0.2">
      <c r="A343" s="122" t="s">
        <v>1107</v>
      </c>
      <c r="B343" s="123" t="s">
        <v>140</v>
      </c>
      <c r="C343" s="124">
        <v>52310.571000000004</v>
      </c>
      <c r="D343" s="125"/>
      <c r="E343" s="82">
        <f t="shared" si="60"/>
        <v>9773.9784748929414</v>
      </c>
      <c r="F343" s="82">
        <f t="shared" si="61"/>
        <v>9774</v>
      </c>
      <c r="G343" s="82">
        <f t="shared" si="57"/>
        <v>-4.1028879997611511E-2</v>
      </c>
      <c r="K343" s="82">
        <f>G343</f>
        <v>-4.1028879997611511E-2</v>
      </c>
      <c r="O343" s="82">
        <f t="shared" ca="1" si="59"/>
        <v>-4.2611546734799249E-2</v>
      </c>
      <c r="P343" s="119">
        <f t="shared" si="62"/>
        <v>-3.230045841584514E-2</v>
      </c>
      <c r="Q343" s="129">
        <f t="shared" si="63"/>
        <v>37292.071000000004</v>
      </c>
      <c r="T343" s="82">
        <f t="shared" si="58"/>
        <v>7.618534330904496E-5</v>
      </c>
    </row>
    <row r="344" spans="1:21" s="82" customFormat="1" ht="12.95" customHeight="1" x14ac:dyDescent="0.2">
      <c r="A344" s="122" t="s">
        <v>1107</v>
      </c>
      <c r="B344" s="123" t="s">
        <v>140</v>
      </c>
      <c r="C344" s="124">
        <v>52310.572</v>
      </c>
      <c r="D344" s="125"/>
      <c r="E344" s="82">
        <f t="shared" si="60"/>
        <v>9773.9789995260053</v>
      </c>
      <c r="F344" s="82">
        <f t="shared" si="61"/>
        <v>9774</v>
      </c>
      <c r="G344" s="82">
        <f t="shared" si="57"/>
        <v>-4.0028880001045763E-2</v>
      </c>
      <c r="K344" s="82">
        <f>G344</f>
        <v>-4.0028880001045763E-2</v>
      </c>
      <c r="O344" s="82">
        <f t="shared" ca="1" si="59"/>
        <v>-4.2611546734799249E-2</v>
      </c>
      <c r="P344" s="119">
        <f t="shared" si="62"/>
        <v>-3.230045841584514E-2</v>
      </c>
      <c r="Q344" s="129">
        <f t="shared" si="63"/>
        <v>37292.072</v>
      </c>
      <c r="T344" s="82">
        <f t="shared" si="58"/>
        <v>5.9728500198594914E-5</v>
      </c>
    </row>
    <row r="345" spans="1:21" s="82" customFormat="1" ht="12.95" customHeight="1" x14ac:dyDescent="0.2">
      <c r="A345" s="122" t="s">
        <v>1107</v>
      </c>
      <c r="B345" s="123" t="s">
        <v>140</v>
      </c>
      <c r="C345" s="124">
        <v>52329.635000000002</v>
      </c>
      <c r="D345" s="125"/>
      <c r="E345" s="82">
        <f t="shared" si="60"/>
        <v>9783.9800796405598</v>
      </c>
      <c r="F345" s="82">
        <f t="shared" si="61"/>
        <v>9784</v>
      </c>
      <c r="G345" s="82">
        <f t="shared" si="57"/>
        <v>-3.7970079996739514E-2</v>
      </c>
      <c r="K345" s="82">
        <f>G345</f>
        <v>-3.7970079996739514E-2</v>
      </c>
      <c r="O345" s="82">
        <f t="shared" ca="1" si="59"/>
        <v>-4.2754663464528414E-2</v>
      </c>
      <c r="P345" s="119">
        <f t="shared" si="62"/>
        <v>-3.2396104420022775E-2</v>
      </c>
      <c r="Q345" s="129">
        <f t="shared" si="63"/>
        <v>37311.135000000002</v>
      </c>
      <c r="T345" s="82">
        <f t="shared" si="58"/>
        <v>3.1069203729834703E-5</v>
      </c>
    </row>
    <row r="346" spans="1:21" s="82" customFormat="1" ht="12.95" customHeight="1" x14ac:dyDescent="0.2">
      <c r="A346" s="122" t="s">
        <v>1107</v>
      </c>
      <c r="B346" s="123" t="s">
        <v>140</v>
      </c>
      <c r="C346" s="124">
        <v>52371.562899999997</v>
      </c>
      <c r="D346" s="125"/>
      <c r="E346" s="82">
        <f t="shared" si="60"/>
        <v>9805.9768423187816</v>
      </c>
      <c r="F346" s="82">
        <f t="shared" si="61"/>
        <v>9806</v>
      </c>
      <c r="G346" s="82">
        <f t="shared" si="57"/>
        <v>-4.4140720005088951E-2</v>
      </c>
      <c r="K346" s="82">
        <f>G346</f>
        <v>-4.4140720005088951E-2</v>
      </c>
      <c r="O346" s="82">
        <f t="shared" ca="1" si="59"/>
        <v>-4.3069520269932604E-2</v>
      </c>
      <c r="P346" s="119">
        <f t="shared" si="62"/>
        <v>-3.2606976052295539E-2</v>
      </c>
      <c r="Q346" s="129">
        <f t="shared" si="63"/>
        <v>37353.062899999997</v>
      </c>
      <c r="T346" s="82">
        <f t="shared" si="58"/>
        <v>1.3302724956859861E-4</v>
      </c>
    </row>
    <row r="347" spans="1:21" s="82" customFormat="1" ht="12.95" customHeight="1" x14ac:dyDescent="0.2">
      <c r="A347" s="140" t="s">
        <v>145</v>
      </c>
      <c r="B347" s="53" t="s">
        <v>140</v>
      </c>
      <c r="C347" s="52">
        <v>52533.588000000003</v>
      </c>
      <c r="D347" s="52">
        <v>4.0000000000000001E-3</v>
      </c>
      <c r="E347" s="82">
        <f t="shared" si="60"/>
        <v>9890.9805671086178</v>
      </c>
      <c r="F347" s="82">
        <f t="shared" si="61"/>
        <v>9891</v>
      </c>
      <c r="G347" s="82">
        <f t="shared" si="57"/>
        <v>-3.7040919996798038E-2</v>
      </c>
      <c r="I347" s="82">
        <f>G347</f>
        <v>-3.7040919996798038E-2</v>
      </c>
      <c r="O347" s="82">
        <f t="shared" ca="1" si="59"/>
        <v>-4.4286012472630587E-2</v>
      </c>
      <c r="P347" s="119">
        <f t="shared" si="62"/>
        <v>-3.3427526389955324E-2</v>
      </c>
      <c r="Q347" s="129">
        <f t="shared" si="63"/>
        <v>37515.088000000003</v>
      </c>
      <c r="T347" s="82">
        <f t="shared" si="58"/>
        <v>1.3056613357971801E-5</v>
      </c>
      <c r="U347" s="127"/>
    </row>
    <row r="348" spans="1:21" s="82" customFormat="1" ht="12.95" customHeight="1" x14ac:dyDescent="0.2">
      <c r="A348" s="128" t="s">
        <v>138</v>
      </c>
      <c r="C348" s="125">
        <v>52680.347500000003</v>
      </c>
      <c r="D348" s="125">
        <v>1E-4</v>
      </c>
      <c r="E348" s="82">
        <f t="shared" si="60"/>
        <v>9967.9754533842242</v>
      </c>
      <c r="F348" s="82">
        <f t="shared" si="61"/>
        <v>9968</v>
      </c>
      <c r="G348" s="82">
        <f t="shared" si="57"/>
        <v>-4.6788159997959156E-2</v>
      </c>
      <c r="J348" s="82">
        <f>G348</f>
        <v>-4.6788159997959156E-2</v>
      </c>
      <c r="O348" s="82">
        <f t="shared" ca="1" si="59"/>
        <v>-4.5388011291545238E-2</v>
      </c>
      <c r="P348" s="119">
        <f t="shared" si="62"/>
        <v>-3.4178829394525011E-2</v>
      </c>
      <c r="Q348" s="129">
        <f t="shared" si="63"/>
        <v>37661.847500000003</v>
      </c>
      <c r="T348" s="82">
        <f t="shared" si="58"/>
        <v>1.589952182667009E-4</v>
      </c>
      <c r="U348" s="127"/>
    </row>
    <row r="349" spans="1:21" s="82" customFormat="1" ht="12.95" customHeight="1" x14ac:dyDescent="0.2">
      <c r="A349" s="122" t="s">
        <v>1107</v>
      </c>
      <c r="B349" s="123" t="s">
        <v>140</v>
      </c>
      <c r="C349" s="124">
        <v>52695.597999999998</v>
      </c>
      <c r="D349" s="125"/>
      <c r="E349" s="82">
        <f t="shared" si="60"/>
        <v>9975.9763699391697</v>
      </c>
      <c r="F349" s="82">
        <f t="shared" si="61"/>
        <v>9976</v>
      </c>
      <c r="G349" s="82">
        <f t="shared" si="57"/>
        <v>-4.5041119999950752E-2</v>
      </c>
      <c r="K349" s="82">
        <f t="shared" ref="K349:K355" si="64">G349</f>
        <v>-4.5041119999950752E-2</v>
      </c>
      <c r="O349" s="82">
        <f t="shared" ca="1" si="59"/>
        <v>-4.550250467532857E-2</v>
      </c>
      <c r="P349" s="119">
        <f t="shared" si="62"/>
        <v>-3.4257321917294865E-2</v>
      </c>
      <c r="Q349" s="129">
        <f t="shared" si="63"/>
        <v>37677.097999999998</v>
      </c>
      <c r="T349" s="82">
        <f t="shared" si="58"/>
        <v>1.1629030108749277E-4</v>
      </c>
    </row>
    <row r="350" spans="1:21" s="82" customFormat="1" ht="12.95" customHeight="1" x14ac:dyDescent="0.2">
      <c r="A350" s="12" t="s">
        <v>141</v>
      </c>
      <c r="B350" s="54" t="s">
        <v>140</v>
      </c>
      <c r="C350" s="12">
        <v>52962.447999999997</v>
      </c>
      <c r="D350" s="12">
        <v>5.0000000000000001E-3</v>
      </c>
      <c r="E350" s="82">
        <f t="shared" si="60"/>
        <v>10115.97470328485</v>
      </c>
      <c r="F350" s="82">
        <f t="shared" si="61"/>
        <v>10116</v>
      </c>
      <c r="G350" s="82">
        <f t="shared" si="57"/>
        <v>-4.821792000439018E-2</v>
      </c>
      <c r="K350" s="82">
        <f t="shared" si="64"/>
        <v>-4.821792000439018E-2</v>
      </c>
      <c r="O350" s="82">
        <f t="shared" ca="1" si="59"/>
        <v>-4.7506138891537042E-2</v>
      </c>
      <c r="P350" s="119">
        <f t="shared" si="62"/>
        <v>-3.5644197836021088E-2</v>
      </c>
      <c r="Q350" s="129">
        <f t="shared" si="63"/>
        <v>37943.947999999997</v>
      </c>
      <c r="T350" s="82">
        <f t="shared" si="58"/>
        <v>1.5809848916733635E-4</v>
      </c>
      <c r="U350" s="127"/>
    </row>
    <row r="351" spans="1:21" s="82" customFormat="1" ht="12.95" customHeight="1" x14ac:dyDescent="0.2">
      <c r="A351" s="141" t="s">
        <v>139</v>
      </c>
      <c r="B351" s="71" t="s">
        <v>140</v>
      </c>
      <c r="C351" s="70">
        <v>53000.569799999997</v>
      </c>
      <c r="D351" s="70">
        <v>2.8E-3</v>
      </c>
      <c r="E351" s="82">
        <f t="shared" si="60"/>
        <v>10135.974660055086</v>
      </c>
      <c r="F351" s="82">
        <f t="shared" si="61"/>
        <v>10136</v>
      </c>
      <c r="G351" s="82">
        <f t="shared" si="57"/>
        <v>-4.8300320006092079E-2</v>
      </c>
      <c r="K351" s="82">
        <f t="shared" si="64"/>
        <v>-4.8300320006092079E-2</v>
      </c>
      <c r="O351" s="82">
        <f t="shared" ca="1" si="59"/>
        <v>-4.7792372350995371E-2</v>
      </c>
      <c r="P351" s="119">
        <f t="shared" si="62"/>
        <v>-3.5844370344913043E-2</v>
      </c>
      <c r="Q351" s="129">
        <f t="shared" si="63"/>
        <v>37982.069799999997</v>
      </c>
      <c r="T351" s="82">
        <f t="shared" si="58"/>
        <v>1.5515068196182615E-4</v>
      </c>
      <c r="U351" s="127"/>
    </row>
    <row r="352" spans="1:21" s="82" customFormat="1" ht="12.95" customHeight="1" x14ac:dyDescent="0.2">
      <c r="A352" s="122" t="s">
        <v>1153</v>
      </c>
      <c r="B352" s="123" t="s">
        <v>140</v>
      </c>
      <c r="C352" s="124">
        <v>53031.064599999998</v>
      </c>
      <c r="D352" s="125"/>
      <c r="E352" s="82">
        <f t="shared" si="60"/>
        <v>10151.973240439982</v>
      </c>
      <c r="F352" s="82">
        <f t="shared" si="61"/>
        <v>10152</v>
      </c>
      <c r="G352" s="82">
        <f t="shared" ref="G352:G361" si="65">C352-(C$7+C$8*F352)</f>
        <v>-5.1006239998969249E-2</v>
      </c>
      <c r="K352" s="82">
        <f t="shared" si="64"/>
        <v>-5.1006239998969249E-2</v>
      </c>
      <c r="O352" s="82">
        <f t="shared" ca="1" si="59"/>
        <v>-4.8021359118562063E-2</v>
      </c>
      <c r="P352" s="119">
        <f t="shared" si="62"/>
        <v>-3.600487688000277E-2</v>
      </c>
      <c r="Q352" s="129">
        <f t="shared" si="63"/>
        <v>38012.564599999998</v>
      </c>
      <c r="T352" s="82">
        <f t="shared" ref="T352:T361" si="66">(P352-G352)^2</f>
        <v>2.250408954270877E-4</v>
      </c>
    </row>
    <row r="353" spans="1:21" s="82" customFormat="1" ht="12.95" customHeight="1" x14ac:dyDescent="0.2">
      <c r="A353" s="122" t="s">
        <v>1153</v>
      </c>
      <c r="B353" s="123" t="s">
        <v>140</v>
      </c>
      <c r="C353" s="124">
        <v>53031.065600000002</v>
      </c>
      <c r="D353" s="125"/>
      <c r="E353" s="82">
        <f t="shared" si="60"/>
        <v>10151.973765073049</v>
      </c>
      <c r="F353" s="82">
        <f t="shared" si="61"/>
        <v>10152</v>
      </c>
      <c r="G353" s="82">
        <f t="shared" si="65"/>
        <v>-5.0006239995127544E-2</v>
      </c>
      <c r="K353" s="82">
        <f t="shared" si="64"/>
        <v>-5.0006239995127544E-2</v>
      </c>
      <c r="O353" s="82">
        <f t="shared" ca="1" si="59"/>
        <v>-4.8021359118562063E-2</v>
      </c>
      <c r="P353" s="119">
        <f t="shared" si="62"/>
        <v>-3.600487688000277E-2</v>
      </c>
      <c r="Q353" s="129">
        <f t="shared" si="63"/>
        <v>38012.565600000002</v>
      </c>
      <c r="T353" s="82">
        <f t="shared" si="66"/>
        <v>1.9603816908157651E-4</v>
      </c>
    </row>
    <row r="354" spans="1:21" s="82" customFormat="1" ht="12.95" customHeight="1" x14ac:dyDescent="0.2">
      <c r="A354" s="122" t="s">
        <v>1107</v>
      </c>
      <c r="B354" s="123" t="s">
        <v>140</v>
      </c>
      <c r="C354" s="124">
        <v>53061.563800000004</v>
      </c>
      <c r="D354" s="125"/>
      <c r="E354" s="82">
        <f t="shared" si="60"/>
        <v>10167.974129210368</v>
      </c>
      <c r="F354" s="82">
        <f t="shared" si="61"/>
        <v>10168</v>
      </c>
      <c r="G354" s="82">
        <f t="shared" si="65"/>
        <v>-4.9312160001136363E-2</v>
      </c>
      <c r="K354" s="82">
        <f t="shared" si="64"/>
        <v>-4.9312160001136363E-2</v>
      </c>
      <c r="O354" s="82">
        <f t="shared" ca="1" si="59"/>
        <v>-4.8250345886128754E-2</v>
      </c>
      <c r="P354" s="119">
        <f t="shared" si="62"/>
        <v>-3.6165710995515743E-2</v>
      </c>
      <c r="Q354" s="129">
        <f t="shared" si="63"/>
        <v>38043.063800000004</v>
      </c>
      <c r="T354" s="82">
        <f t="shared" si="66"/>
        <v>1.7282912145738337E-4</v>
      </c>
    </row>
    <row r="355" spans="1:21" s="82" customFormat="1" ht="12.95" customHeight="1" x14ac:dyDescent="0.2">
      <c r="A355" s="122" t="s">
        <v>1107</v>
      </c>
      <c r="B355" s="123" t="s">
        <v>140</v>
      </c>
      <c r="C355" s="124">
        <v>53101.595999999998</v>
      </c>
      <c r="D355" s="125"/>
      <c r="E355" s="82">
        <f t="shared" si="60"/>
        <v>10188.976344987621</v>
      </c>
      <c r="F355" s="82">
        <f t="shared" si="61"/>
        <v>10189</v>
      </c>
      <c r="G355" s="82">
        <f t="shared" si="65"/>
        <v>-4.508868000266375E-2</v>
      </c>
      <c r="K355" s="82">
        <f t="shared" si="64"/>
        <v>-4.508868000266375E-2</v>
      </c>
      <c r="O355" s="82">
        <f t="shared" ca="1" si="59"/>
        <v>-4.855089101856E-2</v>
      </c>
      <c r="P355" s="119">
        <f t="shared" si="62"/>
        <v>-3.6377302901011044E-2</v>
      </c>
      <c r="Q355" s="129">
        <f t="shared" si="63"/>
        <v>38083.095999999998</v>
      </c>
      <c r="T355" s="82">
        <f t="shared" si="66"/>
        <v>7.5888091007199107E-5</v>
      </c>
    </row>
    <row r="356" spans="1:21" s="82" customFormat="1" ht="12.95" customHeight="1" x14ac:dyDescent="0.2">
      <c r="A356" s="12" t="s">
        <v>232</v>
      </c>
      <c r="B356" s="54" t="s">
        <v>140</v>
      </c>
      <c r="C356" s="12">
        <v>53282.671000000002</v>
      </c>
      <c r="D356" s="12">
        <v>7.0000000000000001E-3</v>
      </c>
      <c r="E356" s="82">
        <f t="shared" si="60"/>
        <v>10283.974277198862</v>
      </c>
      <c r="F356" s="82">
        <f t="shared" si="61"/>
        <v>10284</v>
      </c>
      <c r="G356" s="82">
        <f t="shared" si="65"/>
        <v>-4.903008000110276E-2</v>
      </c>
      <c r="I356" s="82">
        <f>G356</f>
        <v>-4.903008000110276E-2</v>
      </c>
      <c r="O356" s="82">
        <f t="shared" ca="1" si="59"/>
        <v>-4.9910499950987175E-2</v>
      </c>
      <c r="P356" s="119">
        <f t="shared" si="62"/>
        <v>-3.734155503501782E-2</v>
      </c>
      <c r="Q356" s="129">
        <f t="shared" si="63"/>
        <v>38264.171000000002</v>
      </c>
      <c r="T356" s="82">
        <f t="shared" si="66"/>
        <v>1.3662161588279094E-4</v>
      </c>
      <c r="U356" s="127"/>
    </row>
    <row r="357" spans="1:21" s="82" customFormat="1" ht="12.95" customHeight="1" x14ac:dyDescent="0.2">
      <c r="A357" s="122" t="s">
        <v>1153</v>
      </c>
      <c r="B357" s="123" t="s">
        <v>140</v>
      </c>
      <c r="C357" s="124">
        <v>53332.224999999999</v>
      </c>
      <c r="D357" s="125"/>
      <c r="E357" s="82">
        <f t="shared" si="60"/>
        <v>10309.971944092666</v>
      </c>
      <c r="F357" s="82">
        <f t="shared" si="61"/>
        <v>10310</v>
      </c>
      <c r="G357" s="82">
        <f t="shared" si="65"/>
        <v>-5.3477200002816971E-2</v>
      </c>
      <c r="K357" s="82">
        <f>G357</f>
        <v>-5.3477200002816971E-2</v>
      </c>
      <c r="O357" s="82">
        <f t="shared" ca="1" si="59"/>
        <v>-5.0282603448283031E-2</v>
      </c>
      <c r="P357" s="119">
        <f t="shared" si="62"/>
        <v>-3.7607468447209358E-2</v>
      </c>
      <c r="Q357" s="129">
        <f t="shared" si="63"/>
        <v>38313.724999999999</v>
      </c>
      <c r="T357" s="82">
        <f t="shared" si="66"/>
        <v>2.5184837964704806E-4</v>
      </c>
    </row>
    <row r="358" spans="1:21" s="82" customFormat="1" ht="12.95" customHeight="1" x14ac:dyDescent="0.2">
      <c r="A358" s="122" t="s">
        <v>1107</v>
      </c>
      <c r="B358" s="123" t="s">
        <v>140</v>
      </c>
      <c r="C358" s="124">
        <v>53406.569000000003</v>
      </c>
      <c r="D358" s="125"/>
      <c r="E358" s="82">
        <f t="shared" si="60"/>
        <v>10348.975264663217</v>
      </c>
      <c r="F358" s="82">
        <f t="shared" si="61"/>
        <v>10349</v>
      </c>
      <c r="G358" s="82">
        <f t="shared" si="65"/>
        <v>-4.7147879995463882E-2</v>
      </c>
      <c r="K358" s="82">
        <f>G358</f>
        <v>-4.7147879995463882E-2</v>
      </c>
      <c r="O358" s="82">
        <f t="shared" ca="1" si="59"/>
        <v>-5.0840758694226829E-2</v>
      </c>
      <c r="P358" s="119">
        <f t="shared" si="62"/>
        <v>-3.8007960472475087E-2</v>
      </c>
      <c r="Q358" s="129">
        <f t="shared" si="63"/>
        <v>38388.069000000003</v>
      </c>
      <c r="T358" s="82">
        <f t="shared" si="66"/>
        <v>8.3538128886711713E-5</v>
      </c>
    </row>
    <row r="359" spans="1:21" s="82" customFormat="1" ht="12.95" customHeight="1" x14ac:dyDescent="0.2">
      <c r="A359" s="69" t="s">
        <v>143</v>
      </c>
      <c r="B359" s="71"/>
      <c r="C359" s="12">
        <v>53410.377800000002</v>
      </c>
      <c r="D359" s="12">
        <v>1.1000000000000001E-3</v>
      </c>
      <c r="E359" s="82">
        <f t="shared" si="60"/>
        <v>10350.973487080482</v>
      </c>
      <c r="F359" s="82">
        <f t="shared" si="61"/>
        <v>10351</v>
      </c>
      <c r="G359" s="82">
        <f t="shared" si="65"/>
        <v>-5.0536119997559581E-2</v>
      </c>
      <c r="J359" s="82">
        <f>G359</f>
        <v>-5.0536119997559581E-2</v>
      </c>
      <c r="O359" s="82">
        <f t="shared" ca="1" si="59"/>
        <v>-5.0869382040172662E-2</v>
      </c>
      <c r="P359" s="119">
        <f t="shared" si="62"/>
        <v>-3.8028550989104973E-2</v>
      </c>
      <c r="Q359" s="129">
        <f t="shared" si="63"/>
        <v>38391.877800000002</v>
      </c>
      <c r="T359" s="82">
        <f t="shared" si="66"/>
        <v>1.5643928250125419E-4</v>
      </c>
      <c r="U359" s="127"/>
    </row>
    <row r="360" spans="1:21" s="82" customFormat="1" ht="12.95" customHeight="1" x14ac:dyDescent="0.2">
      <c r="A360" s="122" t="s">
        <v>1107</v>
      </c>
      <c r="B360" s="123" t="s">
        <v>140</v>
      </c>
      <c r="C360" s="124">
        <v>53465.652999999998</v>
      </c>
      <c r="D360" s="125"/>
      <c r="E360" s="82">
        <f t="shared" si="60"/>
        <v>10379.972684664699</v>
      </c>
      <c r="F360" s="82">
        <f t="shared" si="61"/>
        <v>10380</v>
      </c>
      <c r="G360" s="82">
        <f t="shared" si="65"/>
        <v>-5.2065600000787526E-2</v>
      </c>
      <c r="K360" s="82">
        <f>G360</f>
        <v>-5.2065600000787526E-2</v>
      </c>
      <c r="O360" s="82">
        <f t="shared" ca="1" si="59"/>
        <v>-5.1284420556387267E-2</v>
      </c>
      <c r="P360" s="119">
        <f t="shared" si="62"/>
        <v>-3.8327688665395654E-2</v>
      </c>
      <c r="Q360" s="129">
        <f t="shared" si="63"/>
        <v>38447.152999999998</v>
      </c>
      <c r="T360" s="82">
        <f t="shared" si="66"/>
        <v>1.8873020785908849E-4</v>
      </c>
    </row>
    <row r="361" spans="1:21" s="82" customFormat="1" ht="12.95" customHeight="1" x14ac:dyDescent="0.2">
      <c r="A361" s="122" t="s">
        <v>1192</v>
      </c>
      <c r="B361" s="123" t="s">
        <v>140</v>
      </c>
      <c r="C361" s="124">
        <v>53696.288</v>
      </c>
      <c r="D361" s="125"/>
      <c r="E361" s="82">
        <f t="shared" si="60"/>
        <v>10500.971431568132</v>
      </c>
      <c r="F361" s="82">
        <f t="shared" si="61"/>
        <v>10501</v>
      </c>
      <c r="G361" s="82">
        <f t="shared" si="65"/>
        <v>-5.4454119999718387E-2</v>
      </c>
      <c r="K361" s="82">
        <f>G361</f>
        <v>-5.4454119999718387E-2</v>
      </c>
      <c r="O361" s="82">
        <f t="shared" ca="1" si="59"/>
        <v>-5.301613298611027E-2</v>
      </c>
      <c r="P361" s="119">
        <f t="shared" si="62"/>
        <v>-3.9587427302069961E-2</v>
      </c>
      <c r="Q361" s="129">
        <f t="shared" si="63"/>
        <v>38677.788</v>
      </c>
      <c r="T361" s="82">
        <f t="shared" si="66"/>
        <v>2.2101855176631302E-4</v>
      </c>
    </row>
    <row r="362" spans="1:21" s="82" customFormat="1" ht="12.95" customHeight="1" x14ac:dyDescent="0.2">
      <c r="A362" s="122" t="s">
        <v>1192</v>
      </c>
      <c r="B362" s="123" t="s">
        <v>148</v>
      </c>
      <c r="C362" s="124">
        <v>53716.194799999997</v>
      </c>
      <c r="D362" s="125"/>
      <c r="E362" s="82">
        <f t="shared" si="60"/>
        <v>10511.415197062775</v>
      </c>
      <c r="F362" s="82">
        <f t="shared" si="61"/>
        <v>10511.5</v>
      </c>
      <c r="O362" s="82">
        <f t="shared" ca="1" si="59"/>
        <v>-5.3166405552325907E-2</v>
      </c>
      <c r="P362" s="119">
        <f t="shared" si="62"/>
        <v>-3.9697626876220263E-2</v>
      </c>
      <c r="Q362" s="129">
        <f t="shared" si="63"/>
        <v>38697.694799999997</v>
      </c>
      <c r="T362" s="82">
        <f>(P362-U362)^2</f>
        <v>1.4870522814555618E-2</v>
      </c>
      <c r="U362" s="82">
        <f>C362-(C$7+C$8*F362)</f>
        <v>-0.16164238000055775</v>
      </c>
    </row>
    <row r="363" spans="1:21" s="82" customFormat="1" ht="12.95" customHeight="1" x14ac:dyDescent="0.2">
      <c r="A363" s="122" t="s">
        <v>1192</v>
      </c>
      <c r="B363" s="123" t="s">
        <v>140</v>
      </c>
      <c r="C363" s="124">
        <v>53721.173199999997</v>
      </c>
      <c r="D363" s="125"/>
      <c r="E363" s="82">
        <f t="shared" si="60"/>
        <v>10514.027030312647</v>
      </c>
      <c r="F363" s="82">
        <f t="shared" si="61"/>
        <v>10514</v>
      </c>
      <c r="O363" s="82">
        <f t="shared" ca="1" si="59"/>
        <v>-5.3202184734758212E-2</v>
      </c>
      <c r="P363" s="119">
        <f t="shared" si="62"/>
        <v>-3.9723885663744782E-2</v>
      </c>
      <c r="Q363" s="129">
        <f t="shared" si="63"/>
        <v>38702.673199999997</v>
      </c>
      <c r="T363" s="82">
        <f>(P363-U363)^2</f>
        <v>8.3258700476991285E-3</v>
      </c>
      <c r="U363" s="82">
        <f>C363-(C$7+C$8*F363)</f>
        <v>5.1522319998184685E-2</v>
      </c>
    </row>
    <row r="364" spans="1:21" s="82" customFormat="1" ht="12.95" customHeight="1" x14ac:dyDescent="0.2">
      <c r="A364" s="122" t="s">
        <v>1207</v>
      </c>
      <c r="B364" s="123" t="s">
        <v>140</v>
      </c>
      <c r="C364" s="124">
        <v>53743.936000000002</v>
      </c>
      <c r="D364" s="125"/>
      <c r="E364" s="82">
        <f t="shared" si="60"/>
        <v>10525.969147840402</v>
      </c>
      <c r="F364" s="82">
        <f t="shared" si="61"/>
        <v>10526</v>
      </c>
      <c r="G364" s="82">
        <f t="shared" ref="G364:G405" si="67">C364-(C$7+C$8*F364)</f>
        <v>-5.8807120003621094E-2</v>
      </c>
      <c r="K364" s="82">
        <f t="shared" ref="K364:K370" si="68">G364</f>
        <v>-5.8807120003621094E-2</v>
      </c>
      <c r="O364" s="82">
        <f t="shared" ca="1" si="59"/>
        <v>-5.337392481043321E-2</v>
      </c>
      <c r="P364" s="119">
        <f t="shared" si="62"/>
        <v>-3.9850039170021959E-2</v>
      </c>
      <c r="Q364" s="129">
        <f t="shared" si="63"/>
        <v>38725.436000000002</v>
      </c>
      <c r="T364" s="82">
        <f t="shared" ref="T364:T403" si="69">(P364-G364)^2</f>
        <v>3.5937091373161166E-4</v>
      </c>
    </row>
    <row r="365" spans="1:21" s="82" customFormat="1" ht="12.95" customHeight="1" x14ac:dyDescent="0.2">
      <c r="A365" s="70" t="s">
        <v>149</v>
      </c>
      <c r="B365" s="71" t="s">
        <v>140</v>
      </c>
      <c r="C365" s="70">
        <v>54117.529300000002</v>
      </c>
      <c r="D365" s="70">
        <v>1E-4</v>
      </c>
      <c r="E365" s="82">
        <f t="shared" si="60"/>
        <v>10721.968545813468</v>
      </c>
      <c r="F365" s="82">
        <f t="shared" si="61"/>
        <v>10722</v>
      </c>
      <c r="G365" s="82">
        <f t="shared" si="67"/>
        <v>-5.9954639997158665E-2</v>
      </c>
      <c r="K365" s="82">
        <f t="shared" si="68"/>
        <v>-5.9954639997158665E-2</v>
      </c>
      <c r="O365" s="82">
        <f t="shared" ca="1" si="59"/>
        <v>-5.6179012713125059E-2</v>
      </c>
      <c r="P365" s="119">
        <f t="shared" si="62"/>
        <v>-4.1936630030417407E-2</v>
      </c>
      <c r="Q365" s="129">
        <f t="shared" si="63"/>
        <v>39099.029300000002</v>
      </c>
      <c r="T365" s="82">
        <f t="shared" si="69"/>
        <v>3.2464868316158733E-4</v>
      </c>
      <c r="U365" s="127"/>
    </row>
    <row r="366" spans="1:21" s="82" customFormat="1" ht="12.95" customHeight="1" x14ac:dyDescent="0.2">
      <c r="A366" s="122" t="s">
        <v>1218</v>
      </c>
      <c r="B366" s="123" t="s">
        <v>140</v>
      </c>
      <c r="C366" s="124">
        <v>54136.591999999997</v>
      </c>
      <c r="D366" s="125"/>
      <c r="E366" s="82">
        <f t="shared" si="60"/>
        <v>10731.9694685381</v>
      </c>
      <c r="F366" s="82">
        <f t="shared" si="61"/>
        <v>10732</v>
      </c>
      <c r="G366" s="82">
        <f t="shared" si="67"/>
        <v>-5.8195840007101651E-2</v>
      </c>
      <c r="K366" s="82">
        <f t="shared" si="68"/>
        <v>-5.8195840007101651E-2</v>
      </c>
      <c r="O366" s="82">
        <f t="shared" ca="1" si="59"/>
        <v>-5.6322129442854224E-2</v>
      </c>
      <c r="P366" s="119">
        <f t="shared" si="62"/>
        <v>-4.2044406747143714E-2</v>
      </c>
      <c r="Q366" s="129">
        <f t="shared" si="63"/>
        <v>39118.091999999997</v>
      </c>
      <c r="T366" s="82">
        <f t="shared" si="69"/>
        <v>2.6086879635087547E-4</v>
      </c>
    </row>
    <row r="367" spans="1:21" s="82" customFormat="1" ht="12.95" customHeight="1" x14ac:dyDescent="0.2">
      <c r="A367" s="122" t="s">
        <v>1222</v>
      </c>
      <c r="B367" s="123" t="s">
        <v>140</v>
      </c>
      <c r="C367" s="124">
        <v>54149.936999999998</v>
      </c>
      <c r="D367" s="125"/>
      <c r="E367" s="82">
        <f t="shared" si="60"/>
        <v>10738.970696788047</v>
      </c>
      <c r="F367" s="82">
        <f t="shared" si="61"/>
        <v>10739</v>
      </c>
      <c r="G367" s="82">
        <f t="shared" si="67"/>
        <v>-5.5854680002084933E-2</v>
      </c>
      <c r="K367" s="82">
        <f t="shared" si="68"/>
        <v>-5.5854680002084933E-2</v>
      </c>
      <c r="O367" s="82">
        <f t="shared" ref="O367:O398" ca="1" si="70">+C$11+C$12*F367</f>
        <v>-5.6422311153664639E-2</v>
      </c>
      <c r="P367" s="119">
        <f t="shared" si="62"/>
        <v>-4.211992658570831E-2</v>
      </c>
      <c r="Q367" s="129">
        <f t="shared" si="63"/>
        <v>39131.436999999998</v>
      </c>
      <c r="T367" s="82">
        <f t="shared" si="69"/>
        <v>1.8864345140866932E-4</v>
      </c>
    </row>
    <row r="368" spans="1:21" s="82" customFormat="1" ht="12.95" customHeight="1" x14ac:dyDescent="0.2">
      <c r="A368" s="122" t="s">
        <v>1218</v>
      </c>
      <c r="B368" s="123" t="s">
        <v>140</v>
      </c>
      <c r="C368" s="124">
        <v>54176.62</v>
      </c>
      <c r="D368" s="125"/>
      <c r="E368" s="82">
        <f t="shared" si="60"/>
        <v>10752.969480856487</v>
      </c>
      <c r="F368" s="82">
        <f t="shared" si="61"/>
        <v>10753</v>
      </c>
      <c r="G368" s="82">
        <f t="shared" si="67"/>
        <v>-5.8172359997115564E-2</v>
      </c>
      <c r="K368" s="82">
        <f t="shared" si="68"/>
        <v>-5.8172359997115564E-2</v>
      </c>
      <c r="O368" s="82">
        <f t="shared" ca="1" si="70"/>
        <v>-5.6622674575285498E-2</v>
      </c>
      <c r="P368" s="119">
        <f t="shared" si="62"/>
        <v>-4.2271154365658682E-2</v>
      </c>
      <c r="Q368" s="129">
        <f t="shared" si="63"/>
        <v>39158.120000000003</v>
      </c>
      <c r="T368" s="82">
        <f t="shared" si="69"/>
        <v>2.5284834053387602E-4</v>
      </c>
    </row>
    <row r="369" spans="1:21" s="82" customFormat="1" ht="12.95" customHeight="1" x14ac:dyDescent="0.2">
      <c r="A369" s="128" t="s">
        <v>233</v>
      </c>
      <c r="B369" s="128" t="s">
        <v>140</v>
      </c>
      <c r="C369" s="142">
        <v>54458.716</v>
      </c>
      <c r="D369" s="142">
        <v>1E-4</v>
      </c>
      <c r="E369" s="82">
        <f t="shared" si="60"/>
        <v>10900.966369908323</v>
      </c>
      <c r="F369" s="82">
        <f t="shared" si="61"/>
        <v>10901</v>
      </c>
      <c r="G369" s="82">
        <f t="shared" si="67"/>
        <v>-6.4102119999006391E-2</v>
      </c>
      <c r="K369" s="82">
        <f t="shared" si="68"/>
        <v>-6.4102119999006391E-2</v>
      </c>
      <c r="O369" s="82">
        <f t="shared" ca="1" si="70"/>
        <v>-5.8740802175277301E-2</v>
      </c>
      <c r="P369" s="119">
        <f t="shared" si="62"/>
        <v>-4.3885188016427469E-2</v>
      </c>
      <c r="Q369" s="129">
        <f t="shared" si="63"/>
        <v>39440.216</v>
      </c>
      <c r="T369" s="82">
        <f t="shared" si="69"/>
        <v>4.0872433878822248E-4</v>
      </c>
      <c r="U369" s="127"/>
    </row>
    <row r="370" spans="1:21" s="82" customFormat="1" ht="12.95" customHeight="1" x14ac:dyDescent="0.2">
      <c r="A370" s="128" t="s">
        <v>233</v>
      </c>
      <c r="B370" s="128" t="s">
        <v>140</v>
      </c>
      <c r="C370" s="142">
        <v>54498.743399999999</v>
      </c>
      <c r="D370" s="142">
        <v>1E-4</v>
      </c>
      <c r="E370" s="82">
        <f t="shared" si="60"/>
        <v>10921.966067446869</v>
      </c>
      <c r="F370" s="82">
        <f t="shared" si="61"/>
        <v>10922</v>
      </c>
      <c r="G370" s="82">
        <f t="shared" si="67"/>
        <v>-6.4678639995690901E-2</v>
      </c>
      <c r="K370" s="82">
        <f t="shared" si="68"/>
        <v>-6.4678639995690901E-2</v>
      </c>
      <c r="O370" s="82">
        <f t="shared" ca="1" si="70"/>
        <v>-5.9041347307708547E-2</v>
      </c>
      <c r="P370" s="119">
        <f t="shared" si="62"/>
        <v>-4.4116476974482011E-2</v>
      </c>
      <c r="Q370" s="129">
        <f t="shared" si="63"/>
        <v>39480.243399999999</v>
      </c>
      <c r="T370" s="82">
        <f t="shared" si="69"/>
        <v>4.2280254811077032E-4</v>
      </c>
      <c r="U370" s="127"/>
    </row>
    <row r="371" spans="1:21" s="82" customFormat="1" ht="12.95" customHeight="1" x14ac:dyDescent="0.2">
      <c r="A371" s="12" t="s">
        <v>147</v>
      </c>
      <c r="B371" s="54" t="s">
        <v>148</v>
      </c>
      <c r="C371" s="12">
        <v>54507.319300000003</v>
      </c>
      <c r="D371" s="12">
        <v>2.9999999999999997E-4</v>
      </c>
      <c r="E371" s="82">
        <f t="shared" si="60"/>
        <v>10926.465268147411</v>
      </c>
      <c r="F371" s="82">
        <f t="shared" si="61"/>
        <v>10926.5</v>
      </c>
      <c r="G371" s="82">
        <f t="shared" si="67"/>
        <v>-6.6202179994434118E-2</v>
      </c>
      <c r="J371" s="82">
        <f>G371</f>
        <v>-6.6202179994434118E-2</v>
      </c>
      <c r="O371" s="82">
        <f t="shared" ca="1" si="70"/>
        <v>-5.9105749836086685E-2</v>
      </c>
      <c r="P371" s="119">
        <f t="shared" si="62"/>
        <v>-4.4166112311747885E-2</v>
      </c>
      <c r="Q371" s="129">
        <f t="shared" si="63"/>
        <v>39488.819300000003</v>
      </c>
      <c r="T371" s="82">
        <f t="shared" si="69"/>
        <v>4.8558827891592862E-4</v>
      </c>
      <c r="U371" s="127"/>
    </row>
    <row r="372" spans="1:21" s="82" customFormat="1" ht="12.95" customHeight="1" x14ac:dyDescent="0.2">
      <c r="A372" s="128" t="s">
        <v>235</v>
      </c>
      <c r="B372" s="128" t="s">
        <v>140</v>
      </c>
      <c r="C372" s="142">
        <v>54540.677100000001</v>
      </c>
      <c r="D372" s="142">
        <v>1E-4</v>
      </c>
      <c r="E372" s="82">
        <f t="shared" si="60"/>
        <v>10943.965872996871</v>
      </c>
      <c r="F372" s="82">
        <f t="shared" si="61"/>
        <v>10944</v>
      </c>
      <c r="G372" s="82">
        <f t="shared" si="67"/>
        <v>-6.5049279997765552E-2</v>
      </c>
      <c r="K372" s="82">
        <f>G372</f>
        <v>-6.5049279997765552E-2</v>
      </c>
      <c r="O372" s="82">
        <f t="shared" ca="1" si="70"/>
        <v>-5.9356204113112737E-2</v>
      </c>
      <c r="P372" s="119">
        <f t="shared" si="62"/>
        <v>-4.4359384948460333E-2</v>
      </c>
      <c r="Q372" s="129">
        <f t="shared" si="63"/>
        <v>39522.177100000001</v>
      </c>
      <c r="T372" s="82">
        <f t="shared" si="69"/>
        <v>4.2807175715126462E-4</v>
      </c>
      <c r="U372" s="127"/>
    </row>
    <row r="373" spans="1:21" s="82" customFormat="1" ht="12.95" customHeight="1" x14ac:dyDescent="0.2">
      <c r="A373" s="12" t="s">
        <v>229</v>
      </c>
      <c r="B373" s="54" t="s">
        <v>140</v>
      </c>
      <c r="C373" s="12">
        <v>54830.401400000002</v>
      </c>
      <c r="D373" s="12">
        <v>4.0000000000000002E-4</v>
      </c>
      <c r="E373" s="82">
        <f t="shared" si="60"/>
        <v>11095.964820457031</v>
      </c>
      <c r="F373" s="82">
        <f t="shared" si="61"/>
        <v>11096</v>
      </c>
      <c r="G373" s="82">
        <f t="shared" si="67"/>
        <v>-6.7055519997666124E-2</v>
      </c>
      <c r="J373" s="82">
        <f>G373</f>
        <v>-6.7055519997666124E-2</v>
      </c>
      <c r="O373" s="82">
        <f t="shared" ca="1" si="70"/>
        <v>-6.1531578404996207E-2</v>
      </c>
      <c r="P373" s="119">
        <f t="shared" si="62"/>
        <v>-4.6054579799458401E-2</v>
      </c>
      <c r="Q373" s="129">
        <f t="shared" si="63"/>
        <v>39811.901400000002</v>
      </c>
      <c r="T373" s="82">
        <f t="shared" si="69"/>
        <v>4.4103948920869705E-4</v>
      </c>
      <c r="U373" s="127"/>
    </row>
    <row r="374" spans="1:21" s="82" customFormat="1" ht="12.95" customHeight="1" x14ac:dyDescent="0.2">
      <c r="A374" s="122" t="s">
        <v>1259</v>
      </c>
      <c r="B374" s="123" t="s">
        <v>140</v>
      </c>
      <c r="C374" s="124">
        <v>54879.957999999999</v>
      </c>
      <c r="D374" s="125"/>
      <c r="E374" s="82">
        <f t="shared" si="60"/>
        <v>11121.963851396802</v>
      </c>
      <c r="F374" s="82">
        <f t="shared" si="61"/>
        <v>11122</v>
      </c>
      <c r="G374" s="82">
        <f t="shared" si="67"/>
        <v>-6.8902640006854199E-2</v>
      </c>
      <c r="K374" s="82">
        <f>G374</f>
        <v>-6.8902640006854199E-2</v>
      </c>
      <c r="O374" s="82">
        <f t="shared" ca="1" si="70"/>
        <v>-6.1903681902292063E-2</v>
      </c>
      <c r="P374" s="119">
        <f t="shared" si="62"/>
        <v>-4.6347508359680281E-2</v>
      </c>
      <c r="Q374" s="129">
        <f t="shared" si="63"/>
        <v>39861.457999999999</v>
      </c>
      <c r="T374" s="82">
        <f t="shared" si="69"/>
        <v>5.0873396362134638E-4</v>
      </c>
    </row>
    <row r="375" spans="1:21" s="82" customFormat="1" ht="12.95" customHeight="1" x14ac:dyDescent="0.2">
      <c r="A375" s="128" t="s">
        <v>236</v>
      </c>
      <c r="B375" s="128" t="s">
        <v>140</v>
      </c>
      <c r="C375" s="142">
        <v>54885.6774</v>
      </c>
      <c r="D375" s="142">
        <v>1E-4</v>
      </c>
      <c r="E375" s="82">
        <f t="shared" si="60"/>
        <v>11124.964437747702</v>
      </c>
      <c r="F375" s="82">
        <f t="shared" si="61"/>
        <v>11125</v>
      </c>
      <c r="G375" s="82">
        <f t="shared" si="67"/>
        <v>-6.7784999999275897E-2</v>
      </c>
      <c r="K375" s="82">
        <f>G375</f>
        <v>-6.7784999999275897E-2</v>
      </c>
      <c r="O375" s="82">
        <f t="shared" ca="1" si="70"/>
        <v>-6.1946616921210812E-2</v>
      </c>
      <c r="P375" s="119">
        <f t="shared" si="62"/>
        <v>-4.6381363472016386E-2</v>
      </c>
      <c r="Q375" s="129">
        <f t="shared" si="63"/>
        <v>39867.1774</v>
      </c>
      <c r="T375" s="82">
        <f t="shared" si="69"/>
        <v>4.5811565659103755E-4</v>
      </c>
      <c r="U375" s="127"/>
    </row>
    <row r="376" spans="1:21" s="82" customFormat="1" ht="12.95" customHeight="1" x14ac:dyDescent="0.2">
      <c r="A376" s="12" t="s">
        <v>229</v>
      </c>
      <c r="B376" s="54" t="s">
        <v>140</v>
      </c>
      <c r="C376" s="12">
        <v>54891.395900000003</v>
      </c>
      <c r="D376" s="12">
        <v>1E-4</v>
      </c>
      <c r="E376" s="82">
        <f t="shared" si="60"/>
        <v>11127.964551928844</v>
      </c>
      <c r="F376" s="82">
        <f t="shared" si="61"/>
        <v>11128</v>
      </c>
      <c r="G376" s="82">
        <f t="shared" si="67"/>
        <v>-6.7567359998065513E-2</v>
      </c>
      <c r="J376" s="82">
        <f>G376</f>
        <v>-6.7567359998065513E-2</v>
      </c>
      <c r="O376" s="82">
        <f t="shared" ca="1" si="70"/>
        <v>-6.1989551940129561E-2</v>
      </c>
      <c r="P376" s="119">
        <f t="shared" si="62"/>
        <v>-4.6415230100851745E-2</v>
      </c>
      <c r="Q376" s="129">
        <f t="shared" si="63"/>
        <v>39872.895900000003</v>
      </c>
      <c r="T376" s="82">
        <f t="shared" si="69"/>
        <v>4.474125991886045E-4</v>
      </c>
      <c r="U376" s="127"/>
    </row>
    <row r="377" spans="1:21" s="82" customFormat="1" ht="12.95" customHeight="1" x14ac:dyDescent="0.2">
      <c r="A377" s="12" t="s">
        <v>227</v>
      </c>
      <c r="B377" s="54" t="s">
        <v>140</v>
      </c>
      <c r="C377" s="12">
        <v>55133.467600000004</v>
      </c>
      <c r="D377" s="12">
        <v>1E-4</v>
      </c>
      <c r="E377" s="82">
        <f t="shared" si="60"/>
        <v>11254.963369804636</v>
      </c>
      <c r="F377" s="82">
        <f t="shared" si="61"/>
        <v>11255</v>
      </c>
      <c r="G377" s="82">
        <f t="shared" si="67"/>
        <v>-6.9820599994272925E-2</v>
      </c>
      <c r="K377" s="82">
        <f>G377</f>
        <v>-6.9820599994272925E-2</v>
      </c>
      <c r="O377" s="82">
        <f t="shared" ca="1" si="70"/>
        <v>-6.3807134407690091E-2</v>
      </c>
      <c r="P377" s="119">
        <f t="shared" si="62"/>
        <v>-4.7859480577254233E-2</v>
      </c>
      <c r="Q377" s="129">
        <f t="shared" si="63"/>
        <v>40114.967600000004</v>
      </c>
      <c r="T377" s="82">
        <f t="shared" si="69"/>
        <v>4.8229076604855539E-4</v>
      </c>
      <c r="U377" s="127"/>
    </row>
    <row r="378" spans="1:21" s="82" customFormat="1" ht="12.95" customHeight="1" x14ac:dyDescent="0.2">
      <c r="A378" s="128" t="s">
        <v>237</v>
      </c>
      <c r="B378" s="128" t="s">
        <v>140</v>
      </c>
      <c r="C378" s="142">
        <v>55146.810100000002</v>
      </c>
      <c r="D378" s="142">
        <v>1E-4</v>
      </c>
      <c r="E378" s="82">
        <f t="shared" si="60"/>
        <v>11261.963286471921</v>
      </c>
      <c r="F378" s="82">
        <f t="shared" si="61"/>
        <v>11262</v>
      </c>
      <c r="G378" s="82">
        <f t="shared" si="67"/>
        <v>-6.9979439998860471E-2</v>
      </c>
      <c r="K378" s="82">
        <f>G378</f>
        <v>-6.9979439998860471E-2</v>
      </c>
      <c r="O378" s="82">
        <f t="shared" ca="1" si="70"/>
        <v>-6.3907316118500507E-2</v>
      </c>
      <c r="P378" s="119">
        <f t="shared" si="62"/>
        <v>-4.7939685071793588E-2</v>
      </c>
      <c r="Q378" s="129">
        <f t="shared" si="63"/>
        <v>40128.310100000002</v>
      </c>
      <c r="T378" s="82">
        <f t="shared" si="69"/>
        <v>4.8575079724516893E-4</v>
      </c>
      <c r="U378" s="127"/>
    </row>
    <row r="379" spans="1:21" s="82" customFormat="1" ht="12.95" customHeight="1" x14ac:dyDescent="0.2">
      <c r="A379" s="122" t="s">
        <v>1259</v>
      </c>
      <c r="B379" s="123" t="s">
        <v>140</v>
      </c>
      <c r="C379" s="124">
        <v>55183.025600000001</v>
      </c>
      <c r="D379" s="125"/>
      <c r="E379" s="82">
        <f t="shared" si="60"/>
        <v>11280.963135230699</v>
      </c>
      <c r="F379" s="82">
        <f t="shared" si="61"/>
        <v>11281</v>
      </c>
      <c r="G379" s="82">
        <f t="shared" si="67"/>
        <v>-7.0267719995172229E-2</v>
      </c>
      <c r="K379" s="82">
        <f>G379</f>
        <v>-7.0267719995172229E-2</v>
      </c>
      <c r="O379" s="82">
        <f t="shared" ca="1" si="70"/>
        <v>-6.4179237904985947E-2</v>
      </c>
      <c r="P379" s="119">
        <f t="shared" si="62"/>
        <v>-4.8157699049467283E-2</v>
      </c>
      <c r="Q379" s="129">
        <f t="shared" si="63"/>
        <v>40164.525600000001</v>
      </c>
      <c r="T379" s="82">
        <f t="shared" si="69"/>
        <v>4.888530262195114E-4</v>
      </c>
    </row>
    <row r="380" spans="1:21" s="82" customFormat="1" ht="12.95" customHeight="1" x14ac:dyDescent="0.2">
      <c r="A380" s="128" t="s">
        <v>237</v>
      </c>
      <c r="B380" s="128" t="s">
        <v>140</v>
      </c>
      <c r="C380" s="142">
        <v>55188.743600000002</v>
      </c>
      <c r="D380" s="142">
        <v>1E-4</v>
      </c>
      <c r="E380" s="82">
        <f t="shared" si="60"/>
        <v>11283.962987095307</v>
      </c>
      <c r="F380" s="82">
        <f t="shared" si="61"/>
        <v>11284</v>
      </c>
      <c r="G380" s="82">
        <f t="shared" si="67"/>
        <v>-7.0550079995882697E-2</v>
      </c>
      <c r="K380" s="82">
        <f>G380</f>
        <v>-7.0550079995882697E-2</v>
      </c>
      <c r="O380" s="82">
        <f t="shared" ca="1" si="70"/>
        <v>-6.4222172923904697E-2</v>
      </c>
      <c r="P380" s="119">
        <f t="shared" si="62"/>
        <v>-4.8192164536263904E-2</v>
      </c>
      <c r="Q380" s="129">
        <f t="shared" si="63"/>
        <v>40170.243600000002</v>
      </c>
      <c r="T380" s="82">
        <f t="shared" si="69"/>
        <v>4.9987638369946099E-4</v>
      </c>
      <c r="U380" s="127"/>
    </row>
    <row r="381" spans="1:21" s="82" customFormat="1" ht="12.95" customHeight="1" x14ac:dyDescent="0.2">
      <c r="A381" s="122" t="s">
        <v>1295</v>
      </c>
      <c r="B381" s="123" t="s">
        <v>140</v>
      </c>
      <c r="C381" s="124">
        <v>55568.054100000001</v>
      </c>
      <c r="D381" s="125"/>
      <c r="E381" s="82">
        <f t="shared" si="60"/>
        <v>11482.961817226529</v>
      </c>
      <c r="F381" s="82">
        <f t="shared" si="61"/>
        <v>11483</v>
      </c>
      <c r="G381" s="82">
        <f t="shared" si="67"/>
        <v>-7.2779959999024868E-2</v>
      </c>
      <c r="K381" s="82">
        <f>G381</f>
        <v>-7.2779959999024868E-2</v>
      </c>
      <c r="O381" s="82">
        <f t="shared" ca="1" si="70"/>
        <v>-6.7070195845515296E-2</v>
      </c>
      <c r="P381" s="119">
        <f t="shared" si="62"/>
        <v>-5.0504094062498506E-2</v>
      </c>
      <c r="Q381" s="129">
        <f t="shared" si="63"/>
        <v>40549.554100000001</v>
      </c>
      <c r="T381" s="82">
        <f t="shared" si="69"/>
        <v>4.9621420322209554E-4</v>
      </c>
    </row>
    <row r="382" spans="1:21" s="82" customFormat="1" ht="12.95" customHeight="1" x14ac:dyDescent="0.2">
      <c r="A382" s="12" t="s">
        <v>230</v>
      </c>
      <c r="B382" s="54" t="s">
        <v>140</v>
      </c>
      <c r="C382" s="12">
        <v>55623.332199999997</v>
      </c>
      <c r="D382" s="12">
        <v>1.1000000000000001E-3</v>
      </c>
      <c r="E382" s="82">
        <f t="shared" si="60"/>
        <v>11511.962536246634</v>
      </c>
      <c r="F382" s="82">
        <f t="shared" si="61"/>
        <v>11512</v>
      </c>
      <c r="G382" s="82">
        <f t="shared" si="67"/>
        <v>-7.1409440002753399E-2</v>
      </c>
      <c r="J382" s="82">
        <f>G382</f>
        <v>-7.1409440002753399E-2</v>
      </c>
      <c r="O382" s="82">
        <f t="shared" ca="1" si="70"/>
        <v>-6.7485234361729901E-2</v>
      </c>
      <c r="P382" s="119">
        <f t="shared" si="62"/>
        <v>-5.0845238809627574E-2</v>
      </c>
      <c r="Q382" s="129">
        <f t="shared" si="63"/>
        <v>40604.832199999997</v>
      </c>
      <c r="T382" s="82">
        <f t="shared" si="69"/>
        <v>4.2288637071135758E-4</v>
      </c>
      <c r="U382" s="127"/>
    </row>
    <row r="383" spans="1:21" s="82" customFormat="1" ht="12.95" customHeight="1" x14ac:dyDescent="0.2">
      <c r="A383" s="128" t="s">
        <v>234</v>
      </c>
      <c r="B383" s="128" t="s">
        <v>140</v>
      </c>
      <c r="C383" s="142">
        <v>55874.934300000001</v>
      </c>
      <c r="D383" s="142">
        <v>1E-4</v>
      </c>
      <c r="E383" s="82">
        <f t="shared" si="60"/>
        <v>11643.961317083335</v>
      </c>
      <c r="F383" s="82">
        <f t="shared" si="61"/>
        <v>11644</v>
      </c>
      <c r="G383" s="82">
        <f t="shared" si="67"/>
        <v>-7.373327999812318E-2</v>
      </c>
      <c r="K383" s="82">
        <f t="shared" ref="K383:K388" si="71">G383</f>
        <v>-7.373327999812318E-2</v>
      </c>
      <c r="O383" s="82">
        <f t="shared" ca="1" si="70"/>
        <v>-6.9374375194155014E-2</v>
      </c>
      <c r="P383" s="119">
        <f t="shared" si="62"/>
        <v>-5.2411632736450449E-2</v>
      </c>
      <c r="Q383" s="129">
        <f t="shared" si="63"/>
        <v>40856.434300000001</v>
      </c>
      <c r="T383" s="82">
        <f t="shared" si="69"/>
        <v>4.5461264195119627E-4</v>
      </c>
      <c r="U383" s="127"/>
    </row>
    <row r="384" spans="1:21" s="82" customFormat="1" ht="12.95" customHeight="1" x14ac:dyDescent="0.2">
      <c r="A384" s="69" t="s">
        <v>246</v>
      </c>
      <c r="B384" s="54" t="s">
        <v>140</v>
      </c>
      <c r="C384" s="12">
        <v>55874.934300000001</v>
      </c>
      <c r="D384" s="12">
        <v>1E-4</v>
      </c>
      <c r="E384" s="82">
        <f t="shared" si="60"/>
        <v>11643.961317083335</v>
      </c>
      <c r="F384" s="82">
        <f t="shared" si="61"/>
        <v>11644</v>
      </c>
      <c r="G384" s="82">
        <f t="shared" si="67"/>
        <v>-7.373327999812318E-2</v>
      </c>
      <c r="K384" s="82">
        <f t="shared" si="71"/>
        <v>-7.373327999812318E-2</v>
      </c>
      <c r="O384" s="82">
        <f t="shared" ca="1" si="70"/>
        <v>-6.9374375194155014E-2</v>
      </c>
      <c r="P384" s="119">
        <f t="shared" si="62"/>
        <v>-5.2411632736450449E-2</v>
      </c>
      <c r="Q384" s="129">
        <f t="shared" si="63"/>
        <v>40856.434300000001</v>
      </c>
      <c r="T384" s="82">
        <f t="shared" si="69"/>
        <v>4.5461264195119627E-4</v>
      </c>
      <c r="U384" s="127"/>
    </row>
    <row r="385" spans="1:21" s="82" customFormat="1" ht="12.95" customHeight="1" x14ac:dyDescent="0.2">
      <c r="A385" s="12" t="s">
        <v>231</v>
      </c>
      <c r="B385" s="54" t="s">
        <v>140</v>
      </c>
      <c r="C385" s="12">
        <v>55895.902699999999</v>
      </c>
      <c r="D385" s="12">
        <v>2.0000000000000001E-4</v>
      </c>
      <c r="E385" s="82">
        <f t="shared" si="60"/>
        <v>11654.962033039585</v>
      </c>
      <c r="F385" s="82">
        <f t="shared" si="61"/>
        <v>11655</v>
      </c>
      <c r="G385" s="82">
        <f t="shared" si="67"/>
        <v>-7.236860000557499E-2</v>
      </c>
      <c r="K385" s="82">
        <f t="shared" si="71"/>
        <v>-7.236860000557499E-2</v>
      </c>
      <c r="O385" s="82">
        <f t="shared" ca="1" si="70"/>
        <v>-6.9531803596857095E-2</v>
      </c>
      <c r="P385" s="119">
        <f t="shared" si="62"/>
        <v>-5.2543171977759491E-2</v>
      </c>
      <c r="Q385" s="129">
        <f t="shared" si="63"/>
        <v>40877.402699999999</v>
      </c>
      <c r="T385" s="82">
        <f t="shared" si="69"/>
        <v>3.9304759648609234E-4</v>
      </c>
      <c r="U385" s="127"/>
    </row>
    <row r="386" spans="1:21" s="82" customFormat="1" ht="12.95" customHeight="1" x14ac:dyDescent="0.2">
      <c r="A386" s="69" t="s">
        <v>238</v>
      </c>
      <c r="B386" s="54" t="s">
        <v>140</v>
      </c>
      <c r="C386" s="12">
        <v>56246.621619999998</v>
      </c>
      <c r="D386" s="12">
        <v>2.0000000000000001E-4</v>
      </c>
      <c r="E386" s="82">
        <f t="shared" si="60"/>
        <v>11838.960774927524</v>
      </c>
      <c r="F386" s="82">
        <f t="shared" si="61"/>
        <v>11839</v>
      </c>
      <c r="G386" s="82">
        <f t="shared" si="67"/>
        <v>-7.4766680001630448E-2</v>
      </c>
      <c r="K386" s="82">
        <f t="shared" si="71"/>
        <v>-7.4766680001630448E-2</v>
      </c>
      <c r="O386" s="82">
        <f t="shared" ca="1" si="70"/>
        <v>-7.2165151423873919E-2</v>
      </c>
      <c r="P386" s="119">
        <f t="shared" si="62"/>
        <v>-5.4766420963322626E-2</v>
      </c>
      <c r="Q386" s="129">
        <f t="shared" si="63"/>
        <v>41228.121619999998</v>
      </c>
      <c r="T386" s="82">
        <f t="shared" si="69"/>
        <v>4.0001036159941373E-4</v>
      </c>
      <c r="U386" s="127"/>
    </row>
    <row r="387" spans="1:21" s="82" customFormat="1" ht="12.95" customHeight="1" x14ac:dyDescent="0.2">
      <c r="A387" s="69" t="s">
        <v>247</v>
      </c>
      <c r="B387" s="54" t="s">
        <v>140</v>
      </c>
      <c r="C387" s="12">
        <v>56284.7431</v>
      </c>
      <c r="D387" s="12">
        <v>1E-4</v>
      </c>
      <c r="E387" s="82">
        <f t="shared" si="60"/>
        <v>11858.960563815181</v>
      </c>
      <c r="F387" s="82">
        <f t="shared" si="61"/>
        <v>11859</v>
      </c>
      <c r="G387" s="82">
        <f t="shared" si="67"/>
        <v>-7.5169080002524424E-2</v>
      </c>
      <c r="K387" s="82">
        <f t="shared" si="71"/>
        <v>-7.5169080002524424E-2</v>
      </c>
      <c r="O387" s="82">
        <f t="shared" ca="1" si="70"/>
        <v>-7.2451384883332276E-2</v>
      </c>
      <c r="P387" s="119">
        <f t="shared" si="62"/>
        <v>-5.5010688868251216E-2</v>
      </c>
      <c r="Q387" s="129">
        <f t="shared" si="63"/>
        <v>41266.2431</v>
      </c>
      <c r="T387" s="82">
        <f t="shared" si="69"/>
        <v>4.0636073312234471E-4</v>
      </c>
      <c r="U387" s="127"/>
    </row>
    <row r="388" spans="1:21" s="82" customFormat="1" ht="12.95" customHeight="1" x14ac:dyDescent="0.2">
      <c r="A388" s="122" t="s">
        <v>1329</v>
      </c>
      <c r="B388" s="123" t="s">
        <v>140</v>
      </c>
      <c r="C388" s="124">
        <v>56320.958599999998</v>
      </c>
      <c r="D388" s="125"/>
      <c r="E388" s="82">
        <f t="shared" si="60"/>
        <v>11877.960412573959</v>
      </c>
      <c r="F388" s="82">
        <f t="shared" si="61"/>
        <v>11878</v>
      </c>
      <c r="G388" s="82">
        <f t="shared" si="67"/>
        <v>-7.5457359998836182E-2</v>
      </c>
      <c r="K388" s="82">
        <f t="shared" si="71"/>
        <v>-7.5457359998836182E-2</v>
      </c>
      <c r="O388" s="82">
        <f t="shared" ca="1" si="70"/>
        <v>-7.2723306669817717E-2</v>
      </c>
      <c r="P388" s="119">
        <f t="shared" si="62"/>
        <v>-5.5243217473819377E-2</v>
      </c>
      <c r="Q388" s="129">
        <f t="shared" si="63"/>
        <v>41302.458599999998</v>
      </c>
      <c r="T388" s="82">
        <f t="shared" si="69"/>
        <v>4.0861155802169279E-4</v>
      </c>
    </row>
    <row r="389" spans="1:21" s="82" customFormat="1" ht="12.95" customHeight="1" x14ac:dyDescent="0.2">
      <c r="A389" s="141" t="s">
        <v>248</v>
      </c>
      <c r="B389" s="71" t="s">
        <v>140</v>
      </c>
      <c r="C389" s="12">
        <v>56656.427600000003</v>
      </c>
      <c r="D389" s="70">
        <v>4.0000000000000001E-3</v>
      </c>
      <c r="E389" s="82">
        <f t="shared" si="60"/>
        <v>12053.95854219413</v>
      </c>
      <c r="F389" s="82">
        <f t="shared" si="61"/>
        <v>12054</v>
      </c>
      <c r="G389" s="82">
        <f t="shared" si="67"/>
        <v>-7.9022479993000161E-2</v>
      </c>
      <c r="J389" s="82">
        <f>G389</f>
        <v>-7.9022479993000161E-2</v>
      </c>
      <c r="O389" s="82">
        <f t="shared" ca="1" si="70"/>
        <v>-7.5242161113051181E-2</v>
      </c>
      <c r="P389" s="119">
        <f t="shared" si="62"/>
        <v>-5.7419124787486592E-2</v>
      </c>
      <c r="Q389" s="129">
        <f t="shared" si="63"/>
        <v>41637.927600000003</v>
      </c>
      <c r="T389" s="82">
        <f t="shared" si="69"/>
        <v>4.6670495613559021E-4</v>
      </c>
      <c r="U389" s="127"/>
    </row>
    <row r="390" spans="1:21" s="82" customFormat="1" ht="12.95" customHeight="1" x14ac:dyDescent="0.2">
      <c r="A390" s="69" t="s">
        <v>249</v>
      </c>
      <c r="B390" s="54" t="s">
        <v>140</v>
      </c>
      <c r="C390" s="12">
        <v>56753.638899999998</v>
      </c>
      <c r="D390" s="12">
        <v>1E-4</v>
      </c>
      <c r="E390" s="82">
        <f t="shared" si="60"/>
        <v>12104.958804447704</v>
      </c>
      <c r="F390" s="82">
        <f t="shared" si="61"/>
        <v>12105</v>
      </c>
      <c r="G390" s="82">
        <f t="shared" si="67"/>
        <v>-7.8522600000724196E-2</v>
      </c>
      <c r="K390" s="82">
        <f t="shared" ref="K390:K405" si="72">G390</f>
        <v>-7.8522600000724196E-2</v>
      </c>
      <c r="O390" s="82">
        <f t="shared" ca="1" si="70"/>
        <v>-7.5972056434669977E-2</v>
      </c>
      <c r="P390" s="119">
        <f t="shared" si="62"/>
        <v>-5.8057050412498173E-2</v>
      </c>
      <c r="Q390" s="129">
        <f t="shared" si="63"/>
        <v>41735.138899999998</v>
      </c>
      <c r="T390" s="82">
        <f t="shared" si="69"/>
        <v>4.1883871994813831E-4</v>
      </c>
      <c r="U390" s="127"/>
    </row>
    <row r="391" spans="1:21" s="82" customFormat="1" ht="12.95" customHeight="1" x14ac:dyDescent="0.2">
      <c r="A391" s="122" t="s">
        <v>1343</v>
      </c>
      <c r="B391" s="123" t="s">
        <v>140</v>
      </c>
      <c r="C391" s="124">
        <v>57079.578000000001</v>
      </c>
      <c r="D391" s="125"/>
      <c r="E391" s="82">
        <f t="shared" si="60"/>
        <v>12275.9572334235</v>
      </c>
      <c r="F391" s="82">
        <f t="shared" si="61"/>
        <v>12276</v>
      </c>
      <c r="G391" s="82">
        <f t="shared" si="67"/>
        <v>-8.1517120001080912E-2</v>
      </c>
      <c r="K391" s="82">
        <f t="shared" si="72"/>
        <v>-8.1517120001080912E-2</v>
      </c>
      <c r="O391" s="82">
        <f t="shared" ca="1" si="70"/>
        <v>-7.8419352513038887E-2</v>
      </c>
      <c r="P391" s="119">
        <f t="shared" si="62"/>
        <v>-6.0220265805054164E-2</v>
      </c>
      <c r="Q391" s="129">
        <f t="shared" si="63"/>
        <v>42061.078000000001</v>
      </c>
      <c r="T391" s="82">
        <f t="shared" si="69"/>
        <v>4.535559986468221E-4</v>
      </c>
    </row>
    <row r="392" spans="1:21" s="82" customFormat="1" ht="12.95" customHeight="1" x14ac:dyDescent="0.2">
      <c r="A392" s="72" t="s">
        <v>0</v>
      </c>
      <c r="B392" s="73" t="s">
        <v>140</v>
      </c>
      <c r="C392" s="72">
        <v>57079.578000000001</v>
      </c>
      <c r="D392" s="72">
        <v>1E-4</v>
      </c>
      <c r="E392" s="82">
        <f t="shared" si="60"/>
        <v>12275.9572334235</v>
      </c>
      <c r="F392" s="82">
        <f t="shared" si="61"/>
        <v>12276</v>
      </c>
      <c r="G392" s="82">
        <f t="shared" si="67"/>
        <v>-8.1517120001080912E-2</v>
      </c>
      <c r="K392" s="82">
        <f t="shared" si="72"/>
        <v>-8.1517120001080912E-2</v>
      </c>
      <c r="O392" s="82">
        <f t="shared" ca="1" si="70"/>
        <v>-7.8419352513038887E-2</v>
      </c>
      <c r="P392" s="119">
        <f t="shared" si="62"/>
        <v>-6.0220265805054164E-2</v>
      </c>
      <c r="Q392" s="129">
        <f t="shared" si="63"/>
        <v>42061.078000000001</v>
      </c>
      <c r="T392" s="82">
        <f t="shared" si="69"/>
        <v>4.535559986468221E-4</v>
      </c>
    </row>
    <row r="393" spans="1:21" s="82" customFormat="1" ht="12.95" customHeight="1" x14ac:dyDescent="0.2">
      <c r="A393" s="74" t="s">
        <v>1</v>
      </c>
      <c r="B393" s="75" t="s">
        <v>140</v>
      </c>
      <c r="C393" s="74">
        <v>57786.735200000003</v>
      </c>
      <c r="D393" s="74">
        <v>1E-4</v>
      </c>
      <c r="E393" s="82">
        <f t="shared" si="60"/>
        <v>12646.955282564957</v>
      </c>
      <c r="F393" s="82">
        <f t="shared" si="61"/>
        <v>12647</v>
      </c>
      <c r="G393" s="82">
        <f t="shared" si="67"/>
        <v>-8.5235639991878998E-2</v>
      </c>
      <c r="K393" s="82">
        <f t="shared" si="72"/>
        <v>-8.5235639991878998E-2</v>
      </c>
      <c r="O393" s="82">
        <f t="shared" ca="1" si="70"/>
        <v>-8.3728983185991285E-2</v>
      </c>
      <c r="P393" s="119">
        <f t="shared" si="62"/>
        <v>-6.5042211052532273E-2</v>
      </c>
      <c r="Q393" s="129">
        <f t="shared" si="63"/>
        <v>42768.235200000003</v>
      </c>
      <c r="T393" s="82">
        <f t="shared" si="69"/>
        <v>4.0777457232844577E-4</v>
      </c>
    </row>
    <row r="394" spans="1:21" s="82" customFormat="1" ht="12.95" customHeight="1" x14ac:dyDescent="0.2">
      <c r="A394" s="74" t="s">
        <v>1</v>
      </c>
      <c r="B394" s="75" t="s">
        <v>140</v>
      </c>
      <c r="C394" s="74">
        <v>57830.574999999997</v>
      </c>
      <c r="D394" s="74">
        <v>1E-4</v>
      </c>
      <c r="E394" s="82">
        <f t="shared" si="60"/>
        <v>12669.955091199798</v>
      </c>
      <c r="F394" s="82">
        <f t="shared" si="61"/>
        <v>12670</v>
      </c>
      <c r="G394" s="82">
        <f t="shared" si="67"/>
        <v>-8.5600400001567323E-2</v>
      </c>
      <c r="K394" s="82">
        <f t="shared" si="72"/>
        <v>-8.5600400001567323E-2</v>
      </c>
      <c r="O394" s="82">
        <f t="shared" ca="1" si="70"/>
        <v>-8.4058151664368391E-2</v>
      </c>
      <c r="P394" s="119">
        <f t="shared" si="62"/>
        <v>-6.5346943581131328E-2</v>
      </c>
      <c r="Q394" s="129">
        <f t="shared" si="63"/>
        <v>42812.074999999997</v>
      </c>
      <c r="T394" s="82">
        <f t="shared" si="69"/>
        <v>4.1020249697449999E-4</v>
      </c>
    </row>
    <row r="395" spans="1:21" s="82" customFormat="1" ht="12.95" customHeight="1" x14ac:dyDescent="0.2">
      <c r="A395" s="143" t="s">
        <v>1349</v>
      </c>
      <c r="B395" s="144" t="s">
        <v>140</v>
      </c>
      <c r="C395" s="145">
        <v>58200.355199999998</v>
      </c>
      <c r="D395" s="145">
        <v>1E-4</v>
      </c>
      <c r="E395" s="82">
        <f t="shared" si="60"/>
        <v>12863.95401083342</v>
      </c>
      <c r="F395" s="82">
        <f t="shared" si="61"/>
        <v>12864</v>
      </c>
      <c r="G395" s="82">
        <f t="shared" si="67"/>
        <v>-8.765968000079738E-2</v>
      </c>
      <c r="K395" s="82">
        <f t="shared" si="72"/>
        <v>-8.765968000079738E-2</v>
      </c>
      <c r="O395" s="82">
        <f t="shared" ca="1" si="70"/>
        <v>-8.683461622111438E-2</v>
      </c>
      <c r="P395" s="119">
        <f t="shared" si="62"/>
        <v>-6.7944230746198042E-2</v>
      </c>
      <c r="Q395" s="129">
        <f t="shared" si="63"/>
        <v>43181.855199999998</v>
      </c>
      <c r="T395" s="82">
        <f t="shared" si="69"/>
        <v>3.8869893931068157E-4</v>
      </c>
    </row>
    <row r="396" spans="1:21" s="82" customFormat="1" ht="12.95" customHeight="1" x14ac:dyDescent="0.2">
      <c r="A396" s="143" t="s">
        <v>1352</v>
      </c>
      <c r="B396" s="144" t="s">
        <v>140</v>
      </c>
      <c r="C396" s="145">
        <v>58434.804300000003</v>
      </c>
      <c r="D396" s="145">
        <v>5.9999999999999995E-4</v>
      </c>
      <c r="E396" s="82">
        <f t="shared" si="60"/>
        <v>12986.953760709363</v>
      </c>
      <c r="F396" s="82">
        <f t="shared" si="61"/>
        <v>12987</v>
      </c>
      <c r="G396" s="82">
        <f t="shared" si="67"/>
        <v>-8.8136439997470006E-2</v>
      </c>
      <c r="K396" s="82">
        <f t="shared" si="72"/>
        <v>-8.8136439997470006E-2</v>
      </c>
      <c r="O396" s="82">
        <f t="shared" ca="1" si="70"/>
        <v>-8.8594951996783244E-2</v>
      </c>
      <c r="P396" s="119">
        <f t="shared" si="62"/>
        <v>-6.9615911017966034E-2</v>
      </c>
      <c r="Q396" s="129">
        <f t="shared" si="63"/>
        <v>43416.304300000003</v>
      </c>
      <c r="T396" s="82">
        <f t="shared" si="69"/>
        <v>3.4300999368064647E-4</v>
      </c>
    </row>
    <row r="397" spans="1:21" s="82" customFormat="1" ht="12.95" customHeight="1" x14ac:dyDescent="0.2">
      <c r="A397" s="143" t="s">
        <v>1350</v>
      </c>
      <c r="B397" s="144" t="s">
        <v>140</v>
      </c>
      <c r="C397" s="145">
        <v>58520.578500000003</v>
      </c>
      <c r="D397" s="145">
        <v>2.0000000000000001E-4</v>
      </c>
      <c r="E397" s="82">
        <f t="shared" si="60"/>
        <v>13031.953742137352</v>
      </c>
      <c r="F397" s="82">
        <f t="shared" si="61"/>
        <v>13032</v>
      </c>
      <c r="G397" s="82">
        <f t="shared" si="67"/>
        <v>-8.817183999781264E-2</v>
      </c>
      <c r="K397" s="82">
        <f t="shared" si="72"/>
        <v>-8.817183999781264E-2</v>
      </c>
      <c r="O397" s="82">
        <f t="shared" ca="1" si="70"/>
        <v>-8.9238977280564541E-2</v>
      </c>
      <c r="P397" s="119">
        <f t="shared" si="62"/>
        <v>-7.0232338290982924E-2</v>
      </c>
      <c r="Q397" s="129">
        <f t="shared" si="63"/>
        <v>43502.078500000003</v>
      </c>
      <c r="T397" s="82">
        <f t="shared" si="69"/>
        <v>3.2182572148934632E-4</v>
      </c>
    </row>
    <row r="398" spans="1:21" s="82" customFormat="1" ht="12.95" customHeight="1" x14ac:dyDescent="0.2">
      <c r="A398" s="143" t="s">
        <v>1350</v>
      </c>
      <c r="B398" s="144" t="s">
        <v>140</v>
      </c>
      <c r="C398" s="145">
        <v>58539.638400000003</v>
      </c>
      <c r="D398" s="145">
        <v>1E-4</v>
      </c>
      <c r="E398" s="82">
        <f t="shared" si="60"/>
        <v>13041.953195889406</v>
      </c>
      <c r="F398" s="82">
        <f t="shared" si="61"/>
        <v>13042</v>
      </c>
      <c r="G398" s="82">
        <f t="shared" si="67"/>
        <v>-8.9213039995229337E-2</v>
      </c>
      <c r="K398" s="82">
        <f t="shared" si="72"/>
        <v>-8.9213039995229337E-2</v>
      </c>
      <c r="O398" s="82">
        <f t="shared" ca="1" si="70"/>
        <v>-8.9382094010293706E-2</v>
      </c>
      <c r="P398" s="119">
        <f t="shared" si="62"/>
        <v>-7.0369674022463913E-2</v>
      </c>
      <c r="Q398" s="129">
        <f t="shared" si="63"/>
        <v>43521.138400000003</v>
      </c>
      <c r="T398" s="82">
        <f t="shared" si="69"/>
        <v>3.5507244118357384E-4</v>
      </c>
    </row>
    <row r="399" spans="1:21" s="82" customFormat="1" ht="12.95" customHeight="1" x14ac:dyDescent="0.2">
      <c r="A399" s="143" t="s">
        <v>1350</v>
      </c>
      <c r="B399" s="144" t="s">
        <v>140</v>
      </c>
      <c r="C399" s="145">
        <v>58543.450599999996</v>
      </c>
      <c r="D399" s="145">
        <v>1E-4</v>
      </c>
      <c r="E399" s="82">
        <f t="shared" si="60"/>
        <v>13043.953202059087</v>
      </c>
      <c r="F399" s="82">
        <f t="shared" si="61"/>
        <v>13044</v>
      </c>
      <c r="G399" s="82">
        <f t="shared" si="67"/>
        <v>-8.9201280003180727E-2</v>
      </c>
      <c r="K399" s="82">
        <f t="shared" si="72"/>
        <v>-8.9201280003180727E-2</v>
      </c>
      <c r="O399" s="82">
        <f t="shared" ref="O399:O405" ca="1" si="73">+C$11+C$12*F399</f>
        <v>-8.9410717356239539E-2</v>
      </c>
      <c r="P399" s="119">
        <f t="shared" si="62"/>
        <v>-7.0397156524092452E-2</v>
      </c>
      <c r="Q399" s="129">
        <f t="shared" si="63"/>
        <v>43524.950599999996</v>
      </c>
      <c r="T399" s="82">
        <f t="shared" si="69"/>
        <v>3.5359505981679893E-4</v>
      </c>
    </row>
    <row r="400" spans="1:21" s="82" customFormat="1" ht="12.95" customHeight="1" x14ac:dyDescent="0.2">
      <c r="A400" s="143" t="s">
        <v>1350</v>
      </c>
      <c r="B400" s="144" t="s">
        <v>140</v>
      </c>
      <c r="C400" s="145">
        <v>58545.356599999999</v>
      </c>
      <c r="D400" s="145">
        <v>1E-4</v>
      </c>
      <c r="E400" s="82">
        <f t="shared" si="60"/>
        <v>13044.953152680624</v>
      </c>
      <c r="F400" s="82">
        <f t="shared" si="61"/>
        <v>13045</v>
      </c>
      <c r="G400" s="82">
        <f t="shared" si="67"/>
        <v>-8.9295400000992231E-2</v>
      </c>
      <c r="K400" s="82">
        <f t="shared" si="72"/>
        <v>-8.9295400000992231E-2</v>
      </c>
      <c r="O400" s="82">
        <f t="shared" ca="1" si="73"/>
        <v>-8.9425029029212455E-2</v>
      </c>
      <c r="P400" s="119">
        <f t="shared" si="62"/>
        <v>-7.0410899694323265E-2</v>
      </c>
      <c r="Q400" s="129">
        <f t="shared" si="63"/>
        <v>43526.856599999999</v>
      </c>
      <c r="T400" s="82">
        <f t="shared" si="69"/>
        <v>3.5662435183258032E-4</v>
      </c>
    </row>
    <row r="401" spans="1:20" s="82" customFormat="1" ht="12.95" customHeight="1" x14ac:dyDescent="0.2">
      <c r="A401" s="146" t="s">
        <v>1351</v>
      </c>
      <c r="B401" s="147" t="s">
        <v>140</v>
      </c>
      <c r="C401" s="148">
        <v>58838.893499999998</v>
      </c>
      <c r="D401" s="148">
        <v>1E-4</v>
      </c>
      <c r="E401" s="82">
        <f t="shared" si="60"/>
        <v>13198.952316163693</v>
      </c>
      <c r="F401" s="82">
        <f t="shared" si="61"/>
        <v>13199</v>
      </c>
      <c r="G401" s="82">
        <f t="shared" si="67"/>
        <v>-9.0889880004397128E-2</v>
      </c>
      <c r="K401" s="82">
        <f t="shared" si="72"/>
        <v>-9.0889880004397128E-2</v>
      </c>
      <c r="O401" s="82">
        <f t="shared" ca="1" si="73"/>
        <v>-9.1629026667041757E-2</v>
      </c>
      <c r="P401" s="119">
        <f t="shared" si="62"/>
        <v>-7.2542620067491514E-2</v>
      </c>
      <c r="Q401" s="129">
        <f t="shared" si="63"/>
        <v>43820.393499999998</v>
      </c>
      <c r="T401" s="82">
        <f t="shared" si="69"/>
        <v>3.3662194719238177E-4</v>
      </c>
    </row>
    <row r="402" spans="1:20" s="82" customFormat="1" ht="12.95" customHeight="1" x14ac:dyDescent="0.2">
      <c r="A402" s="143" t="s">
        <v>1352</v>
      </c>
      <c r="B402" s="144" t="s">
        <v>140</v>
      </c>
      <c r="C402" s="145">
        <v>59185.8007</v>
      </c>
      <c r="D402" s="145">
        <v>1E-4</v>
      </c>
      <c r="E402" s="82">
        <f t="shared" si="60"/>
        <v>13380.95130370582</v>
      </c>
      <c r="F402" s="82">
        <f t="shared" si="61"/>
        <v>13381</v>
      </c>
      <c r="G402" s="82">
        <f t="shared" si="67"/>
        <v>-9.2819720004627015E-2</v>
      </c>
      <c r="K402" s="82">
        <f t="shared" si="72"/>
        <v>-9.2819720004627015E-2</v>
      </c>
      <c r="O402" s="82">
        <f t="shared" ca="1" si="73"/>
        <v>-9.4233751148112749E-2</v>
      </c>
      <c r="P402" s="119">
        <f t="shared" si="62"/>
        <v>-7.5101051349856562E-2</v>
      </c>
      <c r="Q402" s="129">
        <f t="shared" si="63"/>
        <v>44167.3007</v>
      </c>
      <c r="T402" s="82">
        <f t="shared" si="69"/>
        <v>3.1395121889754498E-4</v>
      </c>
    </row>
    <row r="403" spans="1:20" s="82" customFormat="1" ht="12.95" customHeight="1" x14ac:dyDescent="0.2">
      <c r="A403" s="143" t="s">
        <v>1353</v>
      </c>
      <c r="B403" s="144" t="s">
        <v>140</v>
      </c>
      <c r="C403" s="145">
        <v>59296.353999999999</v>
      </c>
      <c r="D403" s="145">
        <v>1E-4</v>
      </c>
      <c r="E403" s="82">
        <f t="shared" si="60"/>
        <v>13438.951220310149</v>
      </c>
      <c r="F403" s="82">
        <f t="shared" si="61"/>
        <v>13439</v>
      </c>
      <c r="G403" s="82">
        <f t="shared" si="67"/>
        <v>-9.2978680004307535E-2</v>
      </c>
      <c r="K403" s="82">
        <f t="shared" si="72"/>
        <v>-9.2978680004307535E-2</v>
      </c>
      <c r="O403" s="82">
        <f t="shared" ca="1" si="73"/>
        <v>-9.5063828180541959E-2</v>
      </c>
      <c r="P403" s="119">
        <f t="shared" si="62"/>
        <v>-7.5925281697433455E-2</v>
      </c>
      <c r="Q403" s="129">
        <f t="shared" si="63"/>
        <v>44277.853999999999</v>
      </c>
      <c r="T403" s="82">
        <f t="shared" si="69"/>
        <v>2.9081839381289568E-4</v>
      </c>
    </row>
    <row r="404" spans="1:20" s="82" customFormat="1" ht="12.95" customHeight="1" x14ac:dyDescent="0.2">
      <c r="A404" s="76" t="s">
        <v>1355</v>
      </c>
      <c r="B404" s="77" t="s">
        <v>148</v>
      </c>
      <c r="C404" s="152">
        <v>59639.449000000001</v>
      </c>
      <c r="D404" s="80">
        <v>3.0000000000000001E-3</v>
      </c>
      <c r="E404" s="82">
        <f t="shared" si="60"/>
        <v>13618.95020168259</v>
      </c>
      <c r="F404" s="82">
        <f t="shared" si="61"/>
        <v>13619</v>
      </c>
      <c r="G404" s="82">
        <f t="shared" si="67"/>
        <v>-9.492028000386199E-2</v>
      </c>
      <c r="K404" s="82">
        <f t="shared" si="72"/>
        <v>-9.492028000386199E-2</v>
      </c>
      <c r="O404" s="82">
        <f t="shared" ca="1" si="73"/>
        <v>-9.7639929315667118E-2</v>
      </c>
      <c r="P404" s="119">
        <f t="shared" si="62"/>
        <v>-7.8510647216761209E-2</v>
      </c>
      <c r="Q404" s="129">
        <f t="shared" si="63"/>
        <v>44620.949000000001</v>
      </c>
    </row>
    <row r="405" spans="1:20" s="82" customFormat="1" ht="12.95" customHeight="1" x14ac:dyDescent="0.2">
      <c r="A405" s="76" t="s">
        <v>1356</v>
      </c>
      <c r="B405" s="77" t="s">
        <v>140</v>
      </c>
      <c r="C405" s="152">
        <v>59639.4493</v>
      </c>
      <c r="D405" s="80">
        <v>1E-4</v>
      </c>
      <c r="E405" s="82">
        <f t="shared" si="60"/>
        <v>13618.950359072511</v>
      </c>
      <c r="F405" s="82">
        <f t="shared" ref="F405:F406" si="74">ROUND(2*E405,0)/2</f>
        <v>13619</v>
      </c>
      <c r="G405" s="82">
        <f t="shared" si="67"/>
        <v>-9.462028000416467E-2</v>
      </c>
      <c r="K405" s="82">
        <f t="shared" si="72"/>
        <v>-9.462028000416467E-2</v>
      </c>
      <c r="O405" s="82">
        <f t="shared" ca="1" si="73"/>
        <v>-9.7639929315667118E-2</v>
      </c>
      <c r="P405" s="119">
        <f t="shared" si="62"/>
        <v>-7.8510647216761209E-2</v>
      </c>
      <c r="Q405" s="129">
        <f t="shared" si="63"/>
        <v>44620.9493</v>
      </c>
    </row>
    <row r="406" spans="1:20" s="82" customFormat="1" ht="12.95" customHeight="1" x14ac:dyDescent="0.2">
      <c r="A406" s="78" t="s">
        <v>1358</v>
      </c>
      <c r="B406" s="79" t="s">
        <v>140</v>
      </c>
      <c r="C406" s="152">
        <v>59934.892399999997</v>
      </c>
      <c r="D406" s="80">
        <v>1E-4</v>
      </c>
      <c r="E406" s="82">
        <f t="shared" ref="E406" si="75">(C406-C$7)/C$8</f>
        <v>13773.949578103728</v>
      </c>
      <c r="F406" s="82">
        <f t="shared" si="74"/>
        <v>13774</v>
      </c>
      <c r="G406" s="82">
        <f t="shared" ref="G406" si="76">C406-(C$7+C$8*F406)</f>
        <v>-9.6108880003157537E-2</v>
      </c>
      <c r="K406" s="82">
        <f t="shared" ref="K406" si="77">G406</f>
        <v>-9.6108880003157537E-2</v>
      </c>
      <c r="O406" s="82">
        <f t="shared" ref="O406" ca="1" si="78">+C$11+C$12*F406</f>
        <v>-9.9858238626469337E-2</v>
      </c>
      <c r="P406" s="119">
        <f t="shared" ref="P406" si="79">+D$11+D$12*F406+D$13*F406^2</f>
        <v>-8.0770156093061193E-2</v>
      </c>
      <c r="Q406" s="129">
        <f t="shared" ref="Q406" si="80">+C406-15018.5</f>
        <v>44916.392399999997</v>
      </c>
    </row>
    <row r="407" spans="1:20" s="82" customFormat="1" ht="12.95" customHeight="1" x14ac:dyDescent="0.2">
      <c r="A407" s="149" t="s">
        <v>1359</v>
      </c>
      <c r="B407" s="150" t="s">
        <v>140</v>
      </c>
      <c r="C407" s="80">
        <v>60001.605300000003</v>
      </c>
      <c r="D407" s="80">
        <v>1E-4</v>
      </c>
      <c r="E407" s="82">
        <f t="shared" ref="E407:E408" si="81">(C407-C$7)/C$8</f>
        <v>13808.949371293376</v>
      </c>
      <c r="F407" s="82">
        <f t="shared" ref="F407:F408" si="82">ROUND(2*E407,0)/2</f>
        <v>13809</v>
      </c>
      <c r="G407" s="82">
        <f t="shared" ref="G407:G408" si="83">C407-(C$7+C$8*F407)</f>
        <v>-9.6503079992544372E-2</v>
      </c>
      <c r="K407" s="82">
        <f t="shared" ref="K407:K408" si="84">G407</f>
        <v>-9.6503079992544372E-2</v>
      </c>
      <c r="O407" s="82">
        <f t="shared" ref="O407:O408" ca="1" si="85">+C$11+C$12*F407</f>
        <v>-0.10035914718052144</v>
      </c>
      <c r="P407" s="119">
        <f t="shared" ref="P407:P408" si="86">+D$11+D$12*F407+D$13*F407^2</f>
        <v>-8.1284622481475582E-2</v>
      </c>
      <c r="Q407" s="129">
        <f t="shared" ref="Q407:Q408" si="87">+C407-15018.5</f>
        <v>44983.105300000003</v>
      </c>
    </row>
    <row r="408" spans="1:20" s="82" customFormat="1" ht="12.95" customHeight="1" x14ac:dyDescent="0.2">
      <c r="A408" s="149" t="s">
        <v>1359</v>
      </c>
      <c r="B408" s="150" t="s">
        <v>140</v>
      </c>
      <c r="C408" s="80">
        <v>60047.3508</v>
      </c>
      <c r="D408" s="80">
        <v>1E-4</v>
      </c>
      <c r="E408" s="82">
        <f t="shared" si="81"/>
        <v>13832.948973159835</v>
      </c>
      <c r="F408" s="82">
        <f t="shared" si="82"/>
        <v>13833</v>
      </c>
      <c r="G408" s="82">
        <f t="shared" si="83"/>
        <v>-9.7261959999741521E-2</v>
      </c>
      <c r="K408" s="82">
        <f t="shared" si="84"/>
        <v>-9.7261959999741521E-2</v>
      </c>
      <c r="O408" s="82">
        <f t="shared" ca="1" si="85"/>
        <v>-0.10070262733187146</v>
      </c>
      <c r="P408" s="119">
        <f t="shared" si="86"/>
        <v>-8.1638305398139224E-2</v>
      </c>
      <c r="Q408" s="129">
        <f t="shared" si="87"/>
        <v>45028.8508</v>
      </c>
    </row>
    <row r="409" spans="1:20" s="82" customFormat="1" ht="12.95" customHeight="1" x14ac:dyDescent="0.2">
      <c r="B409" s="151"/>
      <c r="C409" s="125"/>
      <c r="D409" s="125"/>
    </row>
    <row r="410" spans="1:20" s="82" customFormat="1" ht="12.95" customHeight="1" x14ac:dyDescent="0.2">
      <c r="B410" s="151"/>
      <c r="C410" s="125"/>
      <c r="D410" s="125"/>
    </row>
    <row r="411" spans="1:20" s="82" customFormat="1" ht="12.95" customHeight="1" x14ac:dyDescent="0.2">
      <c r="B411" s="151"/>
      <c r="C411" s="125"/>
      <c r="D411" s="125"/>
    </row>
    <row r="412" spans="1:20" s="82" customFormat="1" ht="12.95" customHeight="1" x14ac:dyDescent="0.2">
      <c r="B412" s="151"/>
      <c r="C412" s="125"/>
      <c r="D412" s="125"/>
    </row>
    <row r="413" spans="1:20" s="82" customFormat="1" ht="12.95" customHeight="1" x14ac:dyDescent="0.2">
      <c r="B413" s="151"/>
      <c r="C413" s="125"/>
      <c r="D413" s="125"/>
    </row>
    <row r="414" spans="1:20" s="82" customFormat="1" ht="12.95" customHeight="1" x14ac:dyDescent="0.2">
      <c r="B414" s="151"/>
      <c r="C414" s="125"/>
      <c r="D414" s="125"/>
    </row>
    <row r="415" spans="1:20" s="82" customFormat="1" ht="12.95" customHeight="1" x14ac:dyDescent="0.2">
      <c r="B415" s="151"/>
      <c r="C415" s="125"/>
      <c r="D415" s="125"/>
    </row>
    <row r="416" spans="1:20" s="82" customFormat="1" ht="12.95" customHeight="1" x14ac:dyDescent="0.2">
      <c r="B416" s="151"/>
      <c r="C416" s="125"/>
      <c r="D416" s="125"/>
    </row>
    <row r="417" spans="2:4" s="82" customFormat="1" ht="12.95" customHeight="1" x14ac:dyDescent="0.2">
      <c r="B417" s="151"/>
      <c r="C417" s="125"/>
      <c r="D417" s="125"/>
    </row>
    <row r="418" spans="2:4" s="82" customFormat="1" ht="12.95" customHeight="1" x14ac:dyDescent="0.2">
      <c r="B418" s="151"/>
      <c r="C418" s="125"/>
      <c r="D418" s="125"/>
    </row>
    <row r="419" spans="2:4" s="82" customFormat="1" ht="12.95" customHeight="1" x14ac:dyDescent="0.2">
      <c r="B419" s="151"/>
      <c r="C419" s="125"/>
      <c r="D419" s="125"/>
    </row>
    <row r="420" spans="2:4" s="82" customFormat="1" ht="12.95" customHeight="1" x14ac:dyDescent="0.2">
      <c r="B420" s="151"/>
      <c r="C420" s="125"/>
      <c r="D420" s="125"/>
    </row>
    <row r="421" spans="2:4" s="82" customFormat="1" ht="12.95" customHeight="1" x14ac:dyDescent="0.2">
      <c r="B421" s="151"/>
      <c r="C421" s="125"/>
      <c r="D421" s="125"/>
    </row>
    <row r="422" spans="2:4" s="82" customFormat="1" ht="12.95" customHeight="1" x14ac:dyDescent="0.2">
      <c r="B422" s="151"/>
      <c r="C422" s="125"/>
      <c r="D422" s="125"/>
    </row>
    <row r="423" spans="2:4" s="82" customFormat="1" ht="12.95" customHeight="1" x14ac:dyDescent="0.2">
      <c r="B423" s="151"/>
      <c r="C423" s="125"/>
      <c r="D423" s="125"/>
    </row>
    <row r="424" spans="2:4" s="82" customFormat="1" ht="12.95" customHeight="1" x14ac:dyDescent="0.2">
      <c r="B424" s="151"/>
      <c r="C424" s="125"/>
      <c r="D424" s="125"/>
    </row>
    <row r="425" spans="2:4" s="82" customFormat="1" ht="12.95" customHeight="1" x14ac:dyDescent="0.2">
      <c r="B425" s="151"/>
      <c r="C425" s="125"/>
      <c r="D425" s="125"/>
    </row>
    <row r="426" spans="2:4" s="82" customFormat="1" ht="12.95" customHeight="1" x14ac:dyDescent="0.2">
      <c r="C426" s="125"/>
      <c r="D426" s="125"/>
    </row>
    <row r="427" spans="2:4" s="82" customFormat="1" ht="12.95" customHeight="1" x14ac:dyDescent="0.2">
      <c r="C427" s="125"/>
      <c r="D427" s="125"/>
    </row>
    <row r="428" spans="2:4" s="82" customFormat="1" ht="12.95" customHeight="1" x14ac:dyDescent="0.2">
      <c r="C428" s="125"/>
      <c r="D428" s="125"/>
    </row>
    <row r="429" spans="2:4" s="82" customFormat="1" ht="12.95" customHeight="1" x14ac:dyDescent="0.2">
      <c r="C429" s="125"/>
      <c r="D429" s="125"/>
    </row>
    <row r="430" spans="2:4" s="82" customFormat="1" ht="12.95" customHeight="1" x14ac:dyDescent="0.2">
      <c r="C430" s="125"/>
      <c r="D430" s="125"/>
    </row>
    <row r="431" spans="2:4" s="82" customFormat="1" ht="12.95" customHeight="1" x14ac:dyDescent="0.2">
      <c r="C431" s="125"/>
      <c r="D431" s="125"/>
    </row>
    <row r="432" spans="2:4" s="82" customFormat="1" ht="12.95" customHeight="1" x14ac:dyDescent="0.2">
      <c r="C432" s="125"/>
      <c r="D432" s="125"/>
    </row>
    <row r="433" spans="3:4" s="82" customFormat="1" ht="12.95" customHeight="1" x14ac:dyDescent="0.2">
      <c r="C433" s="125"/>
      <c r="D433" s="125"/>
    </row>
    <row r="434" spans="3:4" s="82" customFormat="1" ht="12.95" customHeight="1" x14ac:dyDescent="0.2">
      <c r="C434" s="125"/>
      <c r="D434" s="125"/>
    </row>
    <row r="435" spans="3:4" s="82" customFormat="1" ht="12.95" customHeight="1" x14ac:dyDescent="0.2">
      <c r="C435" s="125"/>
      <c r="D435" s="125"/>
    </row>
    <row r="436" spans="3:4" s="82" customFormat="1" ht="12.95" customHeight="1" x14ac:dyDescent="0.2">
      <c r="C436" s="125"/>
      <c r="D436" s="125"/>
    </row>
    <row r="437" spans="3:4" s="82" customFormat="1" ht="12.95" customHeight="1" x14ac:dyDescent="0.2">
      <c r="C437" s="125"/>
      <c r="D437" s="125"/>
    </row>
    <row r="438" spans="3:4" s="82" customFormat="1" ht="12.95" customHeight="1" x14ac:dyDescent="0.2">
      <c r="C438" s="125"/>
      <c r="D438" s="125"/>
    </row>
    <row r="439" spans="3:4" s="82" customFormat="1" ht="12.95" customHeight="1" x14ac:dyDescent="0.2">
      <c r="C439" s="125"/>
      <c r="D439" s="125"/>
    </row>
    <row r="440" spans="3:4" s="82" customFormat="1" ht="12.95" customHeight="1" x14ac:dyDescent="0.2">
      <c r="C440" s="125"/>
      <c r="D440" s="125"/>
    </row>
    <row r="441" spans="3:4" s="82" customFormat="1" ht="12.95" customHeight="1" x14ac:dyDescent="0.2">
      <c r="C441" s="125"/>
      <c r="D441" s="125"/>
    </row>
    <row r="442" spans="3:4" s="82" customFormat="1" ht="12.95" customHeight="1" x14ac:dyDescent="0.2">
      <c r="C442" s="125"/>
      <c r="D442" s="125"/>
    </row>
    <row r="443" spans="3:4" s="82" customFormat="1" ht="12.95" customHeight="1" x14ac:dyDescent="0.2">
      <c r="C443" s="125"/>
      <c r="D443" s="125"/>
    </row>
    <row r="444" spans="3:4" s="82" customFormat="1" ht="12.95" customHeight="1" x14ac:dyDescent="0.2">
      <c r="C444" s="125"/>
      <c r="D444" s="125"/>
    </row>
    <row r="445" spans="3:4" s="82" customFormat="1" ht="12.95" customHeight="1" x14ac:dyDescent="0.2">
      <c r="C445" s="125"/>
      <c r="D445" s="125"/>
    </row>
    <row r="446" spans="3:4" s="82" customFormat="1" ht="12.95" customHeight="1" x14ac:dyDescent="0.2">
      <c r="C446" s="125"/>
      <c r="D446" s="125"/>
    </row>
    <row r="447" spans="3:4" s="82" customFormat="1" ht="12.95" customHeight="1" x14ac:dyDescent="0.2">
      <c r="C447" s="125"/>
      <c r="D447" s="125"/>
    </row>
    <row r="448" spans="3:4" s="82" customFormat="1" ht="12.95" customHeight="1" x14ac:dyDescent="0.2">
      <c r="C448" s="125"/>
      <c r="D448" s="125"/>
    </row>
    <row r="449" spans="3:4" s="82" customFormat="1" ht="12.95" customHeight="1" x14ac:dyDescent="0.2">
      <c r="C449" s="125"/>
      <c r="D449" s="125"/>
    </row>
    <row r="450" spans="3:4" s="82" customFormat="1" ht="12.95" customHeight="1" x14ac:dyDescent="0.2">
      <c r="C450" s="125"/>
      <c r="D450" s="125"/>
    </row>
    <row r="451" spans="3:4" s="82" customFormat="1" ht="12.95" customHeight="1" x14ac:dyDescent="0.2">
      <c r="C451" s="125"/>
      <c r="D451" s="125"/>
    </row>
    <row r="452" spans="3:4" s="82" customFormat="1" ht="12.95" customHeight="1" x14ac:dyDescent="0.2">
      <c r="C452" s="125"/>
      <c r="D452" s="125"/>
    </row>
    <row r="453" spans="3:4" s="82" customFormat="1" ht="12.95" customHeight="1" x14ac:dyDescent="0.2">
      <c r="C453" s="125"/>
      <c r="D453" s="125"/>
    </row>
    <row r="454" spans="3:4" s="82" customFormat="1" ht="12.95" customHeight="1" x14ac:dyDescent="0.2">
      <c r="C454" s="125"/>
      <c r="D454" s="125"/>
    </row>
    <row r="455" spans="3:4" s="82" customFormat="1" ht="12.95" customHeight="1" x14ac:dyDescent="0.2">
      <c r="C455" s="125"/>
      <c r="D455" s="125"/>
    </row>
    <row r="456" spans="3:4" s="82" customFormat="1" ht="12.95" customHeight="1" x14ac:dyDescent="0.2">
      <c r="C456" s="125"/>
      <c r="D456" s="125"/>
    </row>
    <row r="457" spans="3:4" s="82" customFormat="1" ht="12.95" customHeight="1" x14ac:dyDescent="0.2">
      <c r="C457" s="125"/>
      <c r="D457" s="125"/>
    </row>
    <row r="458" spans="3:4" s="82" customFormat="1" ht="12.95" customHeight="1" x14ac:dyDescent="0.2">
      <c r="C458" s="125"/>
      <c r="D458" s="125"/>
    </row>
    <row r="459" spans="3:4" s="82" customFormat="1" ht="12.95" customHeight="1" x14ac:dyDescent="0.2">
      <c r="C459" s="125"/>
      <c r="D459" s="125"/>
    </row>
    <row r="460" spans="3:4" s="82" customFormat="1" ht="12.95" customHeight="1" x14ac:dyDescent="0.2">
      <c r="C460" s="125"/>
      <c r="D460" s="125"/>
    </row>
    <row r="461" spans="3:4" s="82" customFormat="1" ht="12.95" customHeight="1" x14ac:dyDescent="0.2">
      <c r="C461" s="125"/>
      <c r="D461" s="125"/>
    </row>
    <row r="462" spans="3:4" s="82" customFormat="1" ht="12.95" customHeight="1" x14ac:dyDescent="0.2">
      <c r="C462" s="125"/>
      <c r="D462" s="125"/>
    </row>
    <row r="463" spans="3:4" s="82" customFormat="1" ht="12.95" customHeight="1" x14ac:dyDescent="0.2">
      <c r="C463" s="125"/>
      <c r="D463" s="125"/>
    </row>
    <row r="464" spans="3:4" s="82" customFormat="1" ht="12.95" customHeight="1" x14ac:dyDescent="0.2">
      <c r="C464" s="125"/>
      <c r="D464" s="125"/>
    </row>
    <row r="465" spans="3:4" s="82" customFormat="1" ht="12.95" customHeight="1" x14ac:dyDescent="0.2">
      <c r="C465" s="125"/>
      <c r="D465" s="125"/>
    </row>
    <row r="466" spans="3:4" s="82" customFormat="1" ht="12.95" customHeight="1" x14ac:dyDescent="0.2">
      <c r="C466" s="125"/>
      <c r="D466" s="125"/>
    </row>
    <row r="467" spans="3:4" s="82" customFormat="1" ht="12.95" customHeight="1" x14ac:dyDescent="0.2">
      <c r="C467" s="125"/>
      <c r="D467" s="125"/>
    </row>
    <row r="468" spans="3:4" s="82" customFormat="1" ht="12.95" customHeight="1" x14ac:dyDescent="0.2">
      <c r="C468" s="125"/>
      <c r="D468" s="125"/>
    </row>
    <row r="469" spans="3:4" s="82" customFormat="1" ht="12.95" customHeight="1" x14ac:dyDescent="0.2">
      <c r="C469" s="125"/>
      <c r="D469" s="125"/>
    </row>
    <row r="470" spans="3:4" s="82" customFormat="1" ht="12.95" customHeight="1" x14ac:dyDescent="0.2">
      <c r="C470" s="125"/>
      <c r="D470" s="125"/>
    </row>
    <row r="471" spans="3:4" s="82" customFormat="1" ht="12.95" customHeight="1" x14ac:dyDescent="0.2">
      <c r="C471" s="125"/>
      <c r="D471" s="125"/>
    </row>
    <row r="472" spans="3:4" s="82" customFormat="1" ht="12.95" customHeight="1" x14ac:dyDescent="0.2">
      <c r="C472" s="125"/>
      <c r="D472" s="125"/>
    </row>
    <row r="473" spans="3:4" s="82" customFormat="1" ht="12.95" customHeight="1" x14ac:dyDescent="0.2">
      <c r="C473" s="125"/>
      <c r="D473" s="125"/>
    </row>
    <row r="474" spans="3:4" s="82" customFormat="1" ht="12.95" customHeight="1" x14ac:dyDescent="0.2">
      <c r="C474" s="125"/>
      <c r="D474" s="125"/>
    </row>
    <row r="475" spans="3:4" s="82" customFormat="1" ht="12.95" customHeight="1" x14ac:dyDescent="0.2">
      <c r="C475" s="125"/>
      <c r="D475" s="125"/>
    </row>
    <row r="476" spans="3:4" s="82" customFormat="1" ht="12.95" customHeight="1" x14ac:dyDescent="0.2">
      <c r="C476" s="125"/>
      <c r="D476" s="125"/>
    </row>
    <row r="477" spans="3:4" s="82" customFormat="1" ht="12.95" customHeight="1" x14ac:dyDescent="0.2">
      <c r="C477" s="125"/>
      <c r="D477" s="125"/>
    </row>
    <row r="478" spans="3:4" s="82" customFormat="1" ht="12.95" customHeight="1" x14ac:dyDescent="0.2">
      <c r="C478" s="125"/>
      <c r="D478" s="125"/>
    </row>
    <row r="479" spans="3:4" s="82" customFormat="1" ht="12.95" customHeight="1" x14ac:dyDescent="0.2">
      <c r="C479" s="125"/>
      <c r="D479" s="125"/>
    </row>
    <row r="480" spans="3:4" s="82" customFormat="1" ht="12.95" customHeight="1" x14ac:dyDescent="0.2">
      <c r="C480" s="125"/>
      <c r="D480" s="125"/>
    </row>
    <row r="481" spans="3:4" s="82" customFormat="1" ht="12.95" customHeight="1" x14ac:dyDescent="0.2">
      <c r="C481" s="125"/>
      <c r="D481" s="125"/>
    </row>
    <row r="482" spans="3:4" s="82" customFormat="1" ht="12.95" customHeight="1" x14ac:dyDescent="0.2">
      <c r="C482" s="125"/>
      <c r="D482" s="125"/>
    </row>
    <row r="483" spans="3:4" s="82" customFormat="1" ht="12.95" customHeight="1" x14ac:dyDescent="0.2">
      <c r="C483" s="125"/>
      <c r="D483" s="125"/>
    </row>
    <row r="484" spans="3:4" s="82" customFormat="1" ht="12.95" customHeight="1" x14ac:dyDescent="0.2">
      <c r="C484" s="125"/>
      <c r="D484" s="125"/>
    </row>
    <row r="485" spans="3:4" s="82" customFormat="1" ht="12.95" customHeight="1" x14ac:dyDescent="0.2">
      <c r="C485" s="125"/>
      <c r="D485" s="125"/>
    </row>
    <row r="486" spans="3:4" s="82" customFormat="1" ht="12.95" customHeight="1" x14ac:dyDescent="0.2">
      <c r="C486" s="125"/>
      <c r="D486" s="125"/>
    </row>
    <row r="487" spans="3:4" s="82" customFormat="1" ht="12.95" customHeight="1" x14ac:dyDescent="0.2">
      <c r="C487" s="125"/>
      <c r="D487" s="125"/>
    </row>
    <row r="488" spans="3:4" s="82" customFormat="1" ht="12.95" customHeight="1" x14ac:dyDescent="0.2">
      <c r="C488" s="125"/>
      <c r="D488" s="125"/>
    </row>
    <row r="489" spans="3:4" s="82" customFormat="1" ht="12.95" customHeight="1" x14ac:dyDescent="0.2">
      <c r="C489" s="125"/>
      <c r="D489" s="125"/>
    </row>
    <row r="490" spans="3:4" s="82" customFormat="1" ht="12.95" customHeight="1" x14ac:dyDescent="0.2">
      <c r="C490" s="125"/>
      <c r="D490" s="125"/>
    </row>
    <row r="491" spans="3:4" s="82" customFormat="1" ht="12.95" customHeight="1" x14ac:dyDescent="0.2">
      <c r="C491" s="125"/>
      <c r="D491" s="125"/>
    </row>
    <row r="492" spans="3:4" s="82" customFormat="1" ht="12.95" customHeight="1" x14ac:dyDescent="0.2">
      <c r="C492" s="125"/>
      <c r="D492" s="125"/>
    </row>
    <row r="493" spans="3:4" s="82" customFormat="1" ht="12.95" customHeight="1" x14ac:dyDescent="0.2">
      <c r="C493" s="125"/>
      <c r="D493" s="125"/>
    </row>
    <row r="494" spans="3:4" s="82" customFormat="1" ht="12.95" customHeight="1" x14ac:dyDescent="0.2">
      <c r="C494" s="125"/>
      <c r="D494" s="125"/>
    </row>
    <row r="495" spans="3:4" s="82" customFormat="1" ht="12.95" customHeight="1" x14ac:dyDescent="0.2">
      <c r="C495" s="125"/>
      <c r="D495" s="125"/>
    </row>
    <row r="496" spans="3:4" s="82" customFormat="1" ht="12.95" customHeight="1" x14ac:dyDescent="0.2">
      <c r="C496" s="125"/>
      <c r="D496" s="125"/>
    </row>
    <row r="497" spans="3:19" s="82" customFormat="1" ht="12.95" customHeight="1" x14ac:dyDescent="0.2">
      <c r="C497" s="125"/>
      <c r="D497" s="125"/>
    </row>
    <row r="498" spans="3:19" s="82" customFormat="1" ht="12.95" customHeight="1" x14ac:dyDescent="0.2">
      <c r="C498" s="125"/>
      <c r="D498" s="125"/>
    </row>
    <row r="499" spans="3:19" s="82" customFormat="1" ht="12.95" customHeight="1" x14ac:dyDescent="0.2">
      <c r="C499" s="125"/>
      <c r="D499" s="125"/>
    </row>
    <row r="500" spans="3:19" s="82" customFormat="1" ht="12.95" customHeight="1" x14ac:dyDescent="0.2">
      <c r="C500" s="125"/>
      <c r="D500" s="125"/>
    </row>
    <row r="501" spans="3:19" s="82" customFormat="1" ht="12.95" customHeight="1" x14ac:dyDescent="0.2">
      <c r="C501" s="125"/>
      <c r="D501" s="125"/>
    </row>
    <row r="502" spans="3:19" s="82" customFormat="1" ht="12.95" customHeight="1" x14ac:dyDescent="0.2">
      <c r="C502" s="125"/>
      <c r="D502" s="125"/>
    </row>
    <row r="503" spans="3:19" s="82" customFormat="1" ht="12.95" customHeight="1" x14ac:dyDescent="0.2">
      <c r="C503" s="125"/>
      <c r="D503" s="125"/>
    </row>
    <row r="504" spans="3:19" s="82" customFormat="1" ht="12.95" customHeight="1" x14ac:dyDescent="0.2">
      <c r="C504" s="125"/>
      <c r="D504" s="125"/>
    </row>
    <row r="505" spans="3:19" s="82" customFormat="1" ht="12.95" customHeight="1" x14ac:dyDescent="0.2">
      <c r="C505" s="125"/>
      <c r="D505" s="125"/>
    </row>
    <row r="506" spans="3:19" x14ac:dyDescent="0.2">
      <c r="C506" s="14"/>
      <c r="D506" s="14"/>
      <c r="R506" s="1"/>
      <c r="S506" s="1"/>
    </row>
    <row r="507" spans="3:19" x14ac:dyDescent="0.2">
      <c r="C507" s="14"/>
      <c r="D507" s="14"/>
      <c r="R507" s="1"/>
      <c r="S507" s="1"/>
    </row>
    <row r="508" spans="3:19" x14ac:dyDescent="0.2">
      <c r="C508" s="14"/>
      <c r="D508" s="14"/>
      <c r="R508" s="1"/>
      <c r="S508" s="1"/>
    </row>
    <row r="509" spans="3:19" x14ac:dyDescent="0.2">
      <c r="C509" s="14"/>
      <c r="D509" s="14"/>
      <c r="R509" s="1"/>
      <c r="S509" s="1"/>
    </row>
    <row r="510" spans="3:19" x14ac:dyDescent="0.2">
      <c r="C510" s="14"/>
      <c r="D510" s="14"/>
      <c r="R510" s="1"/>
      <c r="S510" s="1"/>
    </row>
    <row r="511" spans="3:19" x14ac:dyDescent="0.2">
      <c r="C511" s="14"/>
      <c r="D511" s="14"/>
      <c r="R511" s="1"/>
      <c r="S511" s="1"/>
    </row>
    <row r="512" spans="3:19" x14ac:dyDescent="0.2">
      <c r="C512" s="14"/>
      <c r="D512" s="14"/>
      <c r="R512" s="1"/>
      <c r="S512" s="1"/>
    </row>
    <row r="513" spans="3:19" x14ac:dyDescent="0.2">
      <c r="C513" s="14"/>
      <c r="D513" s="14"/>
      <c r="R513" s="1"/>
      <c r="S513" s="1"/>
    </row>
    <row r="514" spans="3:19" x14ac:dyDescent="0.2">
      <c r="C514" s="14"/>
      <c r="D514" s="14"/>
      <c r="R514" s="1"/>
      <c r="S514" s="1"/>
    </row>
    <row r="515" spans="3:19" x14ac:dyDescent="0.2">
      <c r="C515" s="14"/>
      <c r="D515" s="14"/>
      <c r="R515" s="1"/>
      <c r="S515" s="1"/>
    </row>
    <row r="516" spans="3:19" x14ac:dyDescent="0.2">
      <c r="C516" s="14"/>
      <c r="D516" s="14"/>
      <c r="R516" s="1"/>
      <c r="S516" s="1"/>
    </row>
    <row r="517" spans="3:19" x14ac:dyDescent="0.2">
      <c r="C517" s="14"/>
      <c r="D517" s="14"/>
      <c r="R517" s="1"/>
      <c r="S517" s="1"/>
    </row>
    <row r="518" spans="3:19" x14ac:dyDescent="0.2">
      <c r="C518" s="14"/>
      <c r="D518" s="14"/>
      <c r="R518" s="1"/>
      <c r="S518" s="1"/>
    </row>
    <row r="519" spans="3:19" x14ac:dyDescent="0.2">
      <c r="C519" s="14"/>
      <c r="D519" s="14"/>
      <c r="R519" s="1"/>
      <c r="S519" s="1"/>
    </row>
    <row r="520" spans="3:19" x14ac:dyDescent="0.2">
      <c r="C520" s="14"/>
      <c r="D520" s="14"/>
      <c r="R520" s="1"/>
      <c r="S520" s="1"/>
    </row>
    <row r="521" spans="3:19" x14ac:dyDescent="0.2">
      <c r="C521" s="14"/>
      <c r="D521" s="14"/>
      <c r="R521" s="1"/>
      <c r="S521" s="1"/>
    </row>
    <row r="522" spans="3:19" x14ac:dyDescent="0.2">
      <c r="C522" s="14"/>
      <c r="D522" s="14"/>
      <c r="R522" s="1"/>
      <c r="S522" s="1"/>
    </row>
    <row r="523" spans="3:19" x14ac:dyDescent="0.2">
      <c r="C523" s="14"/>
      <c r="D523" s="14"/>
      <c r="R523" s="1"/>
      <c r="S523" s="1"/>
    </row>
    <row r="524" spans="3:19" x14ac:dyDescent="0.2">
      <c r="C524" s="14"/>
      <c r="D524" s="14"/>
      <c r="R524" s="1"/>
      <c r="S524" s="1"/>
    </row>
    <row r="525" spans="3:19" x14ac:dyDescent="0.2">
      <c r="C525" s="14"/>
      <c r="D525" s="14"/>
      <c r="R525" s="1"/>
      <c r="S525" s="1"/>
    </row>
    <row r="526" spans="3:19" x14ac:dyDescent="0.2">
      <c r="C526" s="14"/>
      <c r="D526" s="14"/>
      <c r="R526" s="1"/>
      <c r="S526" s="1"/>
    </row>
    <row r="527" spans="3:19" x14ac:dyDescent="0.2">
      <c r="C527" s="14"/>
      <c r="D527" s="14"/>
      <c r="R527" s="1"/>
      <c r="S527" s="1"/>
    </row>
    <row r="528" spans="3:19" x14ac:dyDescent="0.2">
      <c r="C528" s="14"/>
      <c r="D528" s="14"/>
      <c r="R528" s="1"/>
      <c r="S528" s="1"/>
    </row>
    <row r="529" spans="3:19" x14ac:dyDescent="0.2">
      <c r="C529" s="14"/>
      <c r="D529" s="14"/>
      <c r="R529" s="1"/>
      <c r="S529" s="1"/>
    </row>
    <row r="530" spans="3:19" x14ac:dyDescent="0.2">
      <c r="C530" s="14"/>
      <c r="D530" s="14"/>
      <c r="R530" s="1"/>
      <c r="S530" s="1"/>
    </row>
    <row r="531" spans="3:19" x14ac:dyDescent="0.2">
      <c r="C531" s="14"/>
      <c r="D531" s="14"/>
      <c r="R531" s="1"/>
      <c r="S531" s="1"/>
    </row>
    <row r="532" spans="3:19" x14ac:dyDescent="0.2">
      <c r="C532" s="14"/>
      <c r="D532" s="14"/>
      <c r="R532" s="1"/>
      <c r="S532" s="1"/>
    </row>
    <row r="533" spans="3:19" x14ac:dyDescent="0.2">
      <c r="C533" s="14"/>
      <c r="D533" s="14"/>
      <c r="R533" s="1"/>
      <c r="S533" s="1"/>
    </row>
    <row r="534" spans="3:19" x14ac:dyDescent="0.2">
      <c r="C534" s="14"/>
      <c r="D534" s="14"/>
      <c r="R534" s="1"/>
      <c r="S534" s="1"/>
    </row>
    <row r="535" spans="3:19" x14ac:dyDescent="0.2">
      <c r="C535" s="14"/>
      <c r="D535" s="14"/>
      <c r="R535" s="1"/>
      <c r="S535" s="1"/>
    </row>
    <row r="536" spans="3:19" x14ac:dyDescent="0.2">
      <c r="C536" s="14"/>
      <c r="D536" s="14"/>
      <c r="R536" s="1"/>
      <c r="S536" s="1"/>
    </row>
    <row r="537" spans="3:19" x14ac:dyDescent="0.2">
      <c r="C537" s="14"/>
      <c r="D537" s="14"/>
      <c r="R537" s="1"/>
      <c r="S537" s="1"/>
    </row>
    <row r="538" spans="3:19" x14ac:dyDescent="0.2">
      <c r="C538" s="14"/>
      <c r="D538" s="14"/>
      <c r="R538" s="1"/>
      <c r="S538" s="1"/>
    </row>
    <row r="539" spans="3:19" x14ac:dyDescent="0.2">
      <c r="C539" s="14"/>
      <c r="D539" s="14"/>
      <c r="R539" s="1"/>
      <c r="S539" s="1"/>
    </row>
    <row r="540" spans="3:19" x14ac:dyDescent="0.2">
      <c r="C540" s="14"/>
      <c r="D540" s="14"/>
      <c r="R540" s="1"/>
      <c r="S540" s="1"/>
    </row>
    <row r="541" spans="3:19" x14ac:dyDescent="0.2">
      <c r="C541" s="14"/>
      <c r="D541" s="14"/>
      <c r="R541" s="1"/>
      <c r="S541" s="1"/>
    </row>
    <row r="542" spans="3:19" x14ac:dyDescent="0.2">
      <c r="C542" s="14"/>
      <c r="D542" s="14"/>
      <c r="R542" s="1"/>
      <c r="S542" s="1"/>
    </row>
    <row r="543" spans="3:19" x14ac:dyDescent="0.2">
      <c r="C543" s="14"/>
      <c r="D543" s="14"/>
      <c r="R543" s="1"/>
      <c r="S543" s="1"/>
    </row>
    <row r="544" spans="3:19" x14ac:dyDescent="0.2">
      <c r="C544" s="14"/>
      <c r="D544" s="14"/>
      <c r="R544" s="1"/>
      <c r="S544" s="1"/>
    </row>
    <row r="545" spans="3:19" x14ac:dyDescent="0.2">
      <c r="C545" s="14"/>
      <c r="D545" s="14"/>
      <c r="R545" s="1"/>
      <c r="S545" s="1"/>
    </row>
    <row r="546" spans="3:19" x14ac:dyDescent="0.2">
      <c r="C546" s="14"/>
      <c r="D546" s="14"/>
      <c r="R546" s="1"/>
      <c r="S546" s="1"/>
    </row>
    <row r="547" spans="3:19" x14ac:dyDescent="0.2">
      <c r="C547" s="14"/>
      <c r="D547" s="14"/>
      <c r="R547" s="1"/>
      <c r="S547" s="1"/>
    </row>
    <row r="548" spans="3:19" x14ac:dyDescent="0.2">
      <c r="C548" s="14"/>
      <c r="D548" s="14"/>
      <c r="R548" s="1"/>
      <c r="S548" s="1"/>
    </row>
    <row r="549" spans="3:19" x14ac:dyDescent="0.2">
      <c r="C549" s="14"/>
      <c r="D549" s="14"/>
      <c r="R549" s="1"/>
      <c r="S549" s="1"/>
    </row>
    <row r="550" spans="3:19" x14ac:dyDescent="0.2">
      <c r="C550" s="14"/>
      <c r="D550" s="14"/>
      <c r="R550" s="1"/>
      <c r="S550" s="1"/>
    </row>
    <row r="551" spans="3:19" x14ac:dyDescent="0.2">
      <c r="C551" s="14"/>
      <c r="D551" s="14"/>
      <c r="R551" s="1"/>
      <c r="S551" s="1"/>
    </row>
    <row r="552" spans="3:19" x14ac:dyDescent="0.2">
      <c r="C552" s="14"/>
      <c r="D552" s="14"/>
      <c r="R552" s="1"/>
      <c r="S552" s="1"/>
    </row>
    <row r="553" spans="3:19" x14ac:dyDescent="0.2">
      <c r="C553" s="14"/>
      <c r="D553" s="14"/>
      <c r="R553" s="1"/>
      <c r="S553" s="1"/>
    </row>
    <row r="554" spans="3:19" x14ac:dyDescent="0.2">
      <c r="C554" s="14"/>
      <c r="D554" s="14"/>
      <c r="R554" s="1"/>
      <c r="S554" s="1"/>
    </row>
    <row r="555" spans="3:19" x14ac:dyDescent="0.2">
      <c r="C555" s="14"/>
      <c r="D555" s="14"/>
      <c r="R555" s="1"/>
      <c r="S555" s="1"/>
    </row>
    <row r="556" spans="3:19" x14ac:dyDescent="0.2">
      <c r="C556" s="14"/>
      <c r="D556" s="14"/>
      <c r="R556" s="1"/>
      <c r="S556" s="1"/>
    </row>
    <row r="557" spans="3:19" x14ac:dyDescent="0.2">
      <c r="C557" s="14"/>
      <c r="D557" s="14"/>
      <c r="R557" s="1"/>
      <c r="S557" s="1"/>
    </row>
    <row r="558" spans="3:19" x14ac:dyDescent="0.2">
      <c r="C558" s="14"/>
      <c r="D558" s="14"/>
      <c r="R558" s="1"/>
      <c r="S558" s="1"/>
    </row>
    <row r="559" spans="3:19" x14ac:dyDescent="0.2">
      <c r="C559" s="14"/>
      <c r="D559" s="14"/>
      <c r="R559" s="1"/>
      <c r="S559" s="1"/>
    </row>
    <row r="560" spans="3:19" x14ac:dyDescent="0.2">
      <c r="C560" s="14"/>
      <c r="D560" s="14"/>
      <c r="R560" s="1"/>
      <c r="S560" s="1"/>
    </row>
    <row r="561" spans="3:19" x14ac:dyDescent="0.2">
      <c r="C561" s="14"/>
      <c r="D561" s="14"/>
      <c r="R561" s="1"/>
      <c r="S561" s="1"/>
    </row>
    <row r="562" spans="3:19" x14ac:dyDescent="0.2">
      <c r="C562" s="14"/>
      <c r="D562" s="14"/>
      <c r="R562" s="1"/>
      <c r="S562" s="1"/>
    </row>
    <row r="563" spans="3:19" x14ac:dyDescent="0.2">
      <c r="C563" s="14"/>
      <c r="D563" s="14"/>
      <c r="R563" s="1"/>
      <c r="S563" s="1"/>
    </row>
    <row r="564" spans="3:19" x14ac:dyDescent="0.2">
      <c r="C564" s="14"/>
      <c r="D564" s="14"/>
      <c r="R564" s="1"/>
      <c r="S564" s="1"/>
    </row>
    <row r="565" spans="3:19" x14ac:dyDescent="0.2">
      <c r="C565" s="14"/>
      <c r="D565" s="14"/>
    </row>
    <row r="566" spans="3:19" x14ac:dyDescent="0.2">
      <c r="C566" s="14"/>
      <c r="D566" s="14"/>
    </row>
    <row r="567" spans="3:19" x14ac:dyDescent="0.2">
      <c r="C567" s="14"/>
      <c r="D567" s="14"/>
    </row>
    <row r="568" spans="3:19" x14ac:dyDescent="0.2">
      <c r="C568" s="14"/>
      <c r="D568" s="14"/>
    </row>
    <row r="569" spans="3:19" x14ac:dyDescent="0.2">
      <c r="C569" s="14"/>
      <c r="D569" s="14"/>
    </row>
    <row r="570" spans="3:19" x14ac:dyDescent="0.2">
      <c r="C570" s="14"/>
      <c r="D570" s="14"/>
    </row>
    <row r="571" spans="3:19" x14ac:dyDescent="0.2">
      <c r="C571" s="14"/>
      <c r="D571" s="14"/>
    </row>
    <row r="572" spans="3:19" x14ac:dyDescent="0.2">
      <c r="C572" s="14"/>
      <c r="D572" s="14"/>
    </row>
    <row r="573" spans="3:19" x14ac:dyDescent="0.2">
      <c r="C573" s="14"/>
      <c r="D573" s="14"/>
    </row>
    <row r="574" spans="3:19" x14ac:dyDescent="0.2">
      <c r="C574" s="14"/>
      <c r="D574" s="14"/>
    </row>
    <row r="575" spans="3:19" x14ac:dyDescent="0.2">
      <c r="C575" s="14"/>
      <c r="D575" s="14"/>
    </row>
    <row r="576" spans="3:19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  <row r="1713" spans="3:4" x14ac:dyDescent="0.2">
      <c r="C1713" s="14"/>
      <c r="D1713" s="14"/>
    </row>
    <row r="1714" spans="3:4" x14ac:dyDescent="0.2">
      <c r="C1714" s="14"/>
      <c r="D1714" s="14"/>
    </row>
    <row r="1715" spans="3:4" x14ac:dyDescent="0.2">
      <c r="C1715" s="14"/>
      <c r="D1715" s="14"/>
    </row>
    <row r="1716" spans="3:4" x14ac:dyDescent="0.2">
      <c r="C1716" s="14"/>
      <c r="D1716" s="14"/>
    </row>
    <row r="1717" spans="3:4" x14ac:dyDescent="0.2">
      <c r="C1717" s="14"/>
      <c r="D1717" s="14"/>
    </row>
    <row r="1718" spans="3:4" x14ac:dyDescent="0.2">
      <c r="C1718" s="14"/>
      <c r="D1718" s="14"/>
    </row>
    <row r="1719" spans="3:4" x14ac:dyDescent="0.2">
      <c r="C1719" s="14"/>
      <c r="D1719" s="14"/>
    </row>
    <row r="1720" spans="3:4" x14ac:dyDescent="0.2">
      <c r="C1720" s="14"/>
      <c r="D1720" s="14"/>
    </row>
    <row r="1721" spans="3:4" x14ac:dyDescent="0.2">
      <c r="C1721" s="14"/>
      <c r="D1721" s="14"/>
    </row>
    <row r="1722" spans="3:4" x14ac:dyDescent="0.2">
      <c r="C1722" s="14"/>
      <c r="D1722" s="14"/>
    </row>
    <row r="1723" spans="3:4" x14ac:dyDescent="0.2">
      <c r="C1723" s="14"/>
      <c r="D1723" s="14"/>
    </row>
    <row r="1724" spans="3:4" x14ac:dyDescent="0.2">
      <c r="C1724" s="14"/>
      <c r="D1724" s="14"/>
    </row>
    <row r="1725" spans="3:4" x14ac:dyDescent="0.2">
      <c r="C1725" s="14"/>
      <c r="D1725" s="14"/>
    </row>
    <row r="1726" spans="3:4" x14ac:dyDescent="0.2">
      <c r="C1726" s="14"/>
      <c r="D1726" s="14"/>
    </row>
    <row r="1727" spans="3:4" x14ac:dyDescent="0.2">
      <c r="C1727" s="14"/>
      <c r="D1727" s="14"/>
    </row>
    <row r="1728" spans="3:4" x14ac:dyDescent="0.2">
      <c r="C1728" s="14"/>
      <c r="D1728" s="14"/>
    </row>
    <row r="1729" spans="3:4" x14ac:dyDescent="0.2">
      <c r="C1729" s="14"/>
      <c r="D1729" s="14"/>
    </row>
    <row r="1730" spans="3:4" x14ac:dyDescent="0.2">
      <c r="C1730" s="14"/>
      <c r="D1730" s="14"/>
    </row>
    <row r="1731" spans="3:4" x14ac:dyDescent="0.2">
      <c r="C1731" s="14"/>
      <c r="D1731" s="14"/>
    </row>
    <row r="1732" spans="3:4" x14ac:dyDescent="0.2">
      <c r="C1732" s="14"/>
      <c r="D1732" s="14"/>
    </row>
    <row r="1733" spans="3:4" x14ac:dyDescent="0.2">
      <c r="C1733" s="14"/>
      <c r="D1733" s="14"/>
    </row>
    <row r="1734" spans="3:4" x14ac:dyDescent="0.2">
      <c r="C1734" s="14"/>
      <c r="D1734" s="14"/>
    </row>
    <row r="1735" spans="3:4" x14ac:dyDescent="0.2">
      <c r="C1735" s="14"/>
      <c r="D1735" s="14"/>
    </row>
    <row r="1736" spans="3:4" x14ac:dyDescent="0.2">
      <c r="C1736" s="14"/>
      <c r="D1736" s="14"/>
    </row>
    <row r="1737" spans="3:4" x14ac:dyDescent="0.2">
      <c r="C1737" s="14"/>
      <c r="D1737" s="14"/>
    </row>
    <row r="1738" spans="3:4" x14ac:dyDescent="0.2">
      <c r="C1738" s="14"/>
      <c r="D1738" s="14"/>
    </row>
    <row r="1739" spans="3:4" x14ac:dyDescent="0.2">
      <c r="C1739" s="14"/>
      <c r="D1739" s="14"/>
    </row>
    <row r="1740" spans="3:4" x14ac:dyDescent="0.2">
      <c r="C1740" s="14"/>
      <c r="D1740" s="14"/>
    </row>
    <row r="1741" spans="3:4" x14ac:dyDescent="0.2">
      <c r="C1741" s="14"/>
      <c r="D1741" s="14"/>
    </row>
    <row r="1742" spans="3:4" x14ac:dyDescent="0.2">
      <c r="C1742" s="14"/>
      <c r="D1742" s="14"/>
    </row>
    <row r="1743" spans="3:4" x14ac:dyDescent="0.2">
      <c r="C1743" s="14"/>
      <c r="D1743" s="14"/>
    </row>
    <row r="1744" spans="3:4" x14ac:dyDescent="0.2">
      <c r="C1744" s="14"/>
      <c r="D1744" s="14"/>
    </row>
    <row r="1745" spans="3:4" x14ac:dyDescent="0.2">
      <c r="C1745" s="14"/>
      <c r="D1745" s="14"/>
    </row>
    <row r="1746" spans="3:4" x14ac:dyDescent="0.2">
      <c r="C1746" s="14"/>
      <c r="D1746" s="14"/>
    </row>
    <row r="1747" spans="3:4" x14ac:dyDescent="0.2">
      <c r="C1747" s="14"/>
      <c r="D1747" s="14"/>
    </row>
    <row r="1748" spans="3:4" x14ac:dyDescent="0.2">
      <c r="C1748" s="14"/>
      <c r="D1748" s="14"/>
    </row>
    <row r="1749" spans="3:4" x14ac:dyDescent="0.2">
      <c r="C1749" s="14"/>
      <c r="D1749" s="14"/>
    </row>
    <row r="1750" spans="3:4" x14ac:dyDescent="0.2">
      <c r="C1750" s="14"/>
      <c r="D1750" s="14"/>
    </row>
    <row r="1751" spans="3:4" x14ac:dyDescent="0.2">
      <c r="C1751" s="14"/>
      <c r="D1751" s="14"/>
    </row>
    <row r="1752" spans="3:4" x14ac:dyDescent="0.2">
      <c r="C1752" s="14"/>
      <c r="D1752" s="14"/>
    </row>
    <row r="1753" spans="3:4" x14ac:dyDescent="0.2">
      <c r="C1753" s="14"/>
      <c r="D1753" s="14"/>
    </row>
    <row r="1754" spans="3:4" x14ac:dyDescent="0.2">
      <c r="C1754" s="14"/>
      <c r="D1754" s="14"/>
    </row>
    <row r="1755" spans="3:4" x14ac:dyDescent="0.2">
      <c r="C1755" s="14"/>
      <c r="D1755" s="14"/>
    </row>
    <row r="1756" spans="3:4" x14ac:dyDescent="0.2">
      <c r="C1756" s="14"/>
      <c r="D1756" s="14"/>
    </row>
    <row r="1757" spans="3:4" x14ac:dyDescent="0.2">
      <c r="C1757" s="14"/>
      <c r="D1757" s="14"/>
    </row>
    <row r="1758" spans="3:4" x14ac:dyDescent="0.2">
      <c r="C1758" s="14"/>
      <c r="D1758" s="14"/>
    </row>
    <row r="1759" spans="3:4" x14ac:dyDescent="0.2">
      <c r="C1759" s="14"/>
      <c r="D1759" s="14"/>
    </row>
    <row r="1760" spans="3:4" x14ac:dyDescent="0.2">
      <c r="C1760" s="14"/>
      <c r="D1760" s="14"/>
    </row>
    <row r="1761" spans="3:4" x14ac:dyDescent="0.2">
      <c r="C1761" s="14"/>
      <c r="D1761" s="14"/>
    </row>
    <row r="1762" spans="3:4" x14ac:dyDescent="0.2">
      <c r="C1762" s="14"/>
      <c r="D1762" s="14"/>
    </row>
    <row r="1763" spans="3:4" x14ac:dyDescent="0.2">
      <c r="C1763" s="14"/>
      <c r="D1763" s="14"/>
    </row>
    <row r="1764" spans="3:4" x14ac:dyDescent="0.2">
      <c r="C1764" s="14"/>
      <c r="D1764" s="14"/>
    </row>
    <row r="1765" spans="3:4" x14ac:dyDescent="0.2">
      <c r="C1765" s="14"/>
      <c r="D1765" s="14"/>
    </row>
    <row r="1766" spans="3:4" x14ac:dyDescent="0.2">
      <c r="C1766" s="14"/>
      <c r="D1766" s="14"/>
    </row>
    <row r="1767" spans="3:4" x14ac:dyDescent="0.2">
      <c r="C1767" s="14"/>
      <c r="D1767" s="14"/>
    </row>
    <row r="1768" spans="3:4" x14ac:dyDescent="0.2">
      <c r="C1768" s="14"/>
      <c r="D1768" s="14"/>
    </row>
    <row r="1769" spans="3:4" x14ac:dyDescent="0.2">
      <c r="C1769" s="14"/>
      <c r="D1769" s="14"/>
    </row>
    <row r="1770" spans="3:4" x14ac:dyDescent="0.2">
      <c r="C1770" s="14"/>
      <c r="D1770" s="14"/>
    </row>
    <row r="1771" spans="3:4" x14ac:dyDescent="0.2">
      <c r="C1771" s="14"/>
      <c r="D1771" s="14"/>
    </row>
    <row r="1772" spans="3:4" x14ac:dyDescent="0.2">
      <c r="C1772" s="14"/>
      <c r="D1772" s="14"/>
    </row>
    <row r="1773" spans="3:4" x14ac:dyDescent="0.2">
      <c r="C1773" s="14"/>
      <c r="D1773" s="14"/>
    </row>
    <row r="1774" spans="3:4" x14ac:dyDescent="0.2">
      <c r="C1774" s="14"/>
      <c r="D1774" s="14"/>
    </row>
    <row r="1775" spans="3:4" x14ac:dyDescent="0.2">
      <c r="C1775" s="14"/>
      <c r="D1775" s="14"/>
    </row>
    <row r="1776" spans="3:4" x14ac:dyDescent="0.2">
      <c r="C1776" s="14"/>
      <c r="D1776" s="14"/>
    </row>
    <row r="1777" spans="3:4" x14ac:dyDescent="0.2">
      <c r="C1777" s="14"/>
      <c r="D1777" s="14"/>
    </row>
    <row r="1778" spans="3:4" x14ac:dyDescent="0.2">
      <c r="C1778" s="14"/>
      <c r="D1778" s="14"/>
    </row>
    <row r="1779" spans="3:4" x14ac:dyDescent="0.2">
      <c r="C1779" s="14"/>
      <c r="D1779" s="14"/>
    </row>
    <row r="1780" spans="3:4" x14ac:dyDescent="0.2">
      <c r="C1780" s="14"/>
      <c r="D1780" s="14"/>
    </row>
    <row r="1781" spans="3:4" x14ac:dyDescent="0.2">
      <c r="C1781" s="14"/>
      <c r="D1781" s="14"/>
    </row>
    <row r="1782" spans="3:4" x14ac:dyDescent="0.2">
      <c r="C1782" s="14"/>
      <c r="D1782" s="14"/>
    </row>
    <row r="1783" spans="3:4" x14ac:dyDescent="0.2">
      <c r="C1783" s="14"/>
      <c r="D1783" s="14"/>
    </row>
    <row r="1784" spans="3:4" x14ac:dyDescent="0.2">
      <c r="C1784" s="14"/>
      <c r="D1784" s="14"/>
    </row>
    <row r="1785" spans="3:4" x14ac:dyDescent="0.2">
      <c r="C1785" s="14"/>
      <c r="D1785" s="14"/>
    </row>
    <row r="1786" spans="3:4" x14ac:dyDescent="0.2">
      <c r="C1786" s="14"/>
      <c r="D1786" s="14"/>
    </row>
    <row r="1787" spans="3:4" x14ac:dyDescent="0.2">
      <c r="C1787" s="14"/>
      <c r="D1787" s="14"/>
    </row>
    <row r="1788" spans="3:4" x14ac:dyDescent="0.2">
      <c r="C1788" s="14"/>
      <c r="D1788" s="14"/>
    </row>
    <row r="1789" spans="3:4" x14ac:dyDescent="0.2">
      <c r="C1789" s="14"/>
      <c r="D1789" s="14"/>
    </row>
    <row r="1790" spans="3:4" x14ac:dyDescent="0.2">
      <c r="C1790" s="14"/>
      <c r="D1790" s="14"/>
    </row>
    <row r="1791" spans="3:4" x14ac:dyDescent="0.2">
      <c r="C1791" s="14"/>
      <c r="D1791" s="14"/>
    </row>
    <row r="1792" spans="3:4" x14ac:dyDescent="0.2">
      <c r="C1792" s="14"/>
      <c r="D1792" s="14"/>
    </row>
    <row r="1793" spans="3:4" x14ac:dyDescent="0.2">
      <c r="C1793" s="14"/>
      <c r="D1793" s="14"/>
    </row>
    <row r="1794" spans="3:4" x14ac:dyDescent="0.2">
      <c r="C1794" s="14"/>
      <c r="D1794" s="14"/>
    </row>
    <row r="1795" spans="3:4" x14ac:dyDescent="0.2">
      <c r="C1795" s="14"/>
      <c r="D1795" s="14"/>
    </row>
    <row r="1796" spans="3:4" x14ac:dyDescent="0.2">
      <c r="C1796" s="14"/>
      <c r="D1796" s="14"/>
    </row>
    <row r="1797" spans="3:4" x14ac:dyDescent="0.2">
      <c r="C1797" s="14"/>
      <c r="D1797" s="14"/>
    </row>
    <row r="1798" spans="3:4" x14ac:dyDescent="0.2">
      <c r="C1798" s="14"/>
      <c r="D1798" s="14"/>
    </row>
    <row r="1799" spans="3:4" x14ac:dyDescent="0.2">
      <c r="C1799" s="14"/>
      <c r="D1799" s="14"/>
    </row>
    <row r="1800" spans="3:4" x14ac:dyDescent="0.2">
      <c r="C1800" s="14"/>
      <c r="D1800" s="14"/>
    </row>
    <row r="1801" spans="3:4" x14ac:dyDescent="0.2">
      <c r="C1801" s="14"/>
      <c r="D1801" s="14"/>
    </row>
    <row r="1802" spans="3:4" x14ac:dyDescent="0.2">
      <c r="C1802" s="14"/>
      <c r="D1802" s="14"/>
    </row>
    <row r="1803" spans="3:4" x14ac:dyDescent="0.2">
      <c r="C1803" s="14"/>
      <c r="D1803" s="14"/>
    </row>
    <row r="1804" spans="3:4" x14ac:dyDescent="0.2">
      <c r="C1804" s="14"/>
      <c r="D1804" s="14"/>
    </row>
    <row r="1805" spans="3:4" x14ac:dyDescent="0.2">
      <c r="C1805" s="14"/>
      <c r="D1805" s="14"/>
    </row>
    <row r="1806" spans="3:4" x14ac:dyDescent="0.2">
      <c r="C1806" s="14"/>
      <c r="D1806" s="14"/>
    </row>
    <row r="1807" spans="3:4" x14ac:dyDescent="0.2">
      <c r="C1807" s="14"/>
      <c r="D1807" s="14"/>
    </row>
    <row r="1808" spans="3:4" x14ac:dyDescent="0.2">
      <c r="C1808" s="14"/>
      <c r="D1808" s="14"/>
    </row>
    <row r="1809" spans="3:4" x14ac:dyDescent="0.2">
      <c r="C1809" s="14"/>
      <c r="D1809" s="14"/>
    </row>
    <row r="1810" spans="3:4" x14ac:dyDescent="0.2">
      <c r="C1810" s="14"/>
      <c r="D1810" s="14"/>
    </row>
    <row r="1811" spans="3:4" x14ac:dyDescent="0.2">
      <c r="C1811" s="14"/>
      <c r="D1811" s="14"/>
    </row>
    <row r="1812" spans="3:4" x14ac:dyDescent="0.2">
      <c r="C1812" s="14"/>
      <c r="D1812" s="14"/>
    </row>
    <row r="1813" spans="3:4" x14ac:dyDescent="0.2">
      <c r="C1813" s="14"/>
      <c r="D1813" s="14"/>
    </row>
    <row r="1814" spans="3:4" x14ac:dyDescent="0.2">
      <c r="C1814" s="14"/>
      <c r="D1814" s="14"/>
    </row>
    <row r="1815" spans="3:4" x14ac:dyDescent="0.2">
      <c r="C1815" s="14"/>
      <c r="D1815" s="14"/>
    </row>
    <row r="1816" spans="3:4" x14ac:dyDescent="0.2">
      <c r="C1816" s="14"/>
      <c r="D1816" s="14"/>
    </row>
    <row r="1817" spans="3:4" x14ac:dyDescent="0.2">
      <c r="C1817" s="14"/>
      <c r="D1817" s="14"/>
    </row>
    <row r="1818" spans="3:4" x14ac:dyDescent="0.2">
      <c r="C1818" s="14"/>
      <c r="D1818" s="14"/>
    </row>
    <row r="1819" spans="3:4" x14ac:dyDescent="0.2">
      <c r="C1819" s="14"/>
      <c r="D1819" s="14"/>
    </row>
    <row r="1820" spans="3:4" x14ac:dyDescent="0.2">
      <c r="C1820" s="14"/>
      <c r="D1820" s="14"/>
    </row>
    <row r="1821" spans="3:4" x14ac:dyDescent="0.2">
      <c r="C1821" s="14"/>
      <c r="D1821" s="14"/>
    </row>
    <row r="1822" spans="3:4" x14ac:dyDescent="0.2">
      <c r="C1822" s="14"/>
      <c r="D1822" s="14"/>
    </row>
    <row r="1823" spans="3:4" x14ac:dyDescent="0.2">
      <c r="C1823" s="14"/>
      <c r="D1823" s="14"/>
    </row>
    <row r="1824" spans="3:4" x14ac:dyDescent="0.2">
      <c r="C1824" s="14"/>
      <c r="D1824" s="14"/>
    </row>
    <row r="1825" spans="3:4" x14ac:dyDescent="0.2">
      <c r="C1825" s="14"/>
      <c r="D1825" s="14"/>
    </row>
    <row r="1826" spans="3:4" x14ac:dyDescent="0.2">
      <c r="C1826" s="14"/>
      <c r="D1826" s="14"/>
    </row>
    <row r="1827" spans="3:4" x14ac:dyDescent="0.2">
      <c r="C1827" s="14"/>
      <c r="D1827" s="14"/>
    </row>
    <row r="1828" spans="3:4" x14ac:dyDescent="0.2">
      <c r="C1828" s="14"/>
      <c r="D1828" s="14"/>
    </row>
    <row r="1829" spans="3:4" x14ac:dyDescent="0.2">
      <c r="C1829" s="14"/>
      <c r="D1829" s="14"/>
    </row>
    <row r="1830" spans="3:4" x14ac:dyDescent="0.2">
      <c r="C1830" s="14"/>
      <c r="D1830" s="14"/>
    </row>
    <row r="1831" spans="3:4" x14ac:dyDescent="0.2">
      <c r="C1831" s="14"/>
      <c r="D1831" s="14"/>
    </row>
    <row r="1832" spans="3:4" x14ac:dyDescent="0.2">
      <c r="C1832" s="14"/>
      <c r="D1832" s="14"/>
    </row>
    <row r="1833" spans="3:4" x14ac:dyDescent="0.2">
      <c r="C1833" s="14"/>
      <c r="D1833" s="14"/>
    </row>
    <row r="1834" spans="3:4" x14ac:dyDescent="0.2">
      <c r="C1834" s="14"/>
      <c r="D1834" s="14"/>
    </row>
    <row r="1835" spans="3:4" x14ac:dyDescent="0.2">
      <c r="C1835" s="14"/>
      <c r="D1835" s="14"/>
    </row>
    <row r="1836" spans="3:4" x14ac:dyDescent="0.2">
      <c r="C1836" s="14"/>
      <c r="D1836" s="14"/>
    </row>
    <row r="1837" spans="3:4" x14ac:dyDescent="0.2">
      <c r="C1837" s="14"/>
      <c r="D1837" s="14"/>
    </row>
    <row r="1838" spans="3:4" x14ac:dyDescent="0.2">
      <c r="C1838" s="14"/>
      <c r="D1838" s="14"/>
    </row>
    <row r="1839" spans="3:4" x14ac:dyDescent="0.2">
      <c r="C1839" s="14"/>
      <c r="D1839" s="14"/>
    </row>
    <row r="1840" spans="3:4" x14ac:dyDescent="0.2">
      <c r="C1840" s="14"/>
      <c r="D1840" s="14"/>
    </row>
    <row r="1841" spans="3:4" x14ac:dyDescent="0.2">
      <c r="C1841" s="14"/>
      <c r="D1841" s="14"/>
    </row>
    <row r="1842" spans="3:4" x14ac:dyDescent="0.2">
      <c r="C1842" s="14"/>
      <c r="D1842" s="14"/>
    </row>
    <row r="1843" spans="3:4" x14ac:dyDescent="0.2">
      <c r="C1843" s="14"/>
      <c r="D1843" s="14"/>
    </row>
    <row r="1844" spans="3:4" x14ac:dyDescent="0.2">
      <c r="C1844" s="14"/>
      <c r="D1844" s="14"/>
    </row>
    <row r="1845" spans="3:4" x14ac:dyDescent="0.2">
      <c r="C1845" s="14"/>
      <c r="D1845" s="14"/>
    </row>
    <row r="1846" spans="3:4" x14ac:dyDescent="0.2">
      <c r="C1846" s="14"/>
      <c r="D1846" s="14"/>
    </row>
    <row r="1847" spans="3:4" x14ac:dyDescent="0.2">
      <c r="C1847" s="14"/>
      <c r="D1847" s="14"/>
    </row>
    <row r="1848" spans="3:4" x14ac:dyDescent="0.2">
      <c r="C1848" s="14"/>
      <c r="D1848" s="14"/>
    </row>
    <row r="1849" spans="3:4" x14ac:dyDescent="0.2">
      <c r="C1849" s="14"/>
      <c r="D1849" s="14"/>
    </row>
    <row r="1850" spans="3:4" x14ac:dyDescent="0.2">
      <c r="C1850" s="14"/>
      <c r="D1850" s="14"/>
    </row>
    <row r="1851" spans="3:4" x14ac:dyDescent="0.2">
      <c r="C1851" s="14"/>
      <c r="D1851" s="14"/>
    </row>
    <row r="1852" spans="3:4" x14ac:dyDescent="0.2">
      <c r="C1852" s="14"/>
      <c r="D1852" s="14"/>
    </row>
    <row r="1853" spans="3:4" x14ac:dyDescent="0.2">
      <c r="C1853" s="14"/>
      <c r="D1853" s="14"/>
    </row>
    <row r="1854" spans="3:4" x14ac:dyDescent="0.2">
      <c r="C1854" s="14"/>
      <c r="D1854" s="14"/>
    </row>
    <row r="1855" spans="3:4" x14ac:dyDescent="0.2">
      <c r="C1855" s="14"/>
      <c r="D1855" s="14"/>
    </row>
    <row r="1856" spans="3:4" x14ac:dyDescent="0.2">
      <c r="C1856" s="14"/>
      <c r="D1856" s="14"/>
    </row>
    <row r="1857" spans="3:4" x14ac:dyDescent="0.2">
      <c r="C1857" s="14"/>
      <c r="D1857" s="14"/>
    </row>
    <row r="1858" spans="3:4" x14ac:dyDescent="0.2">
      <c r="C1858" s="14"/>
      <c r="D1858" s="14"/>
    </row>
    <row r="1859" spans="3:4" x14ac:dyDescent="0.2">
      <c r="C1859" s="14"/>
      <c r="D1859" s="14"/>
    </row>
    <row r="1860" spans="3:4" x14ac:dyDescent="0.2">
      <c r="C1860" s="14"/>
      <c r="D1860" s="14"/>
    </row>
    <row r="1861" spans="3:4" x14ac:dyDescent="0.2">
      <c r="C1861" s="14"/>
      <c r="D1861" s="14"/>
    </row>
    <row r="1862" spans="3:4" x14ac:dyDescent="0.2">
      <c r="C1862" s="14"/>
      <c r="D1862" s="14"/>
    </row>
    <row r="1863" spans="3:4" x14ac:dyDescent="0.2">
      <c r="C1863" s="14"/>
      <c r="D1863" s="14"/>
    </row>
    <row r="1864" spans="3:4" x14ac:dyDescent="0.2">
      <c r="C1864" s="14"/>
      <c r="D1864" s="14"/>
    </row>
    <row r="1865" spans="3:4" x14ac:dyDescent="0.2">
      <c r="C1865" s="14"/>
      <c r="D1865" s="14"/>
    </row>
    <row r="1866" spans="3:4" x14ac:dyDescent="0.2">
      <c r="C1866" s="14"/>
      <c r="D1866" s="14"/>
    </row>
    <row r="1867" spans="3:4" x14ac:dyDescent="0.2">
      <c r="C1867" s="14"/>
      <c r="D1867" s="14"/>
    </row>
    <row r="1868" spans="3:4" x14ac:dyDescent="0.2">
      <c r="C1868" s="14"/>
      <c r="D1868" s="14"/>
    </row>
    <row r="1869" spans="3:4" x14ac:dyDescent="0.2">
      <c r="C1869" s="14"/>
      <c r="D1869" s="14"/>
    </row>
    <row r="1870" spans="3:4" x14ac:dyDescent="0.2">
      <c r="C1870" s="14"/>
      <c r="D1870" s="14"/>
    </row>
    <row r="1871" spans="3:4" x14ac:dyDescent="0.2">
      <c r="C1871" s="14"/>
      <c r="D1871" s="14"/>
    </row>
    <row r="1872" spans="3:4" x14ac:dyDescent="0.2">
      <c r="C1872" s="14"/>
      <c r="D1872" s="14"/>
    </row>
    <row r="1873" spans="3:4" x14ac:dyDescent="0.2">
      <c r="C1873" s="14"/>
      <c r="D1873" s="14"/>
    </row>
    <row r="1874" spans="3:4" x14ac:dyDescent="0.2">
      <c r="C1874" s="14"/>
      <c r="D1874" s="14"/>
    </row>
    <row r="1875" spans="3:4" x14ac:dyDescent="0.2">
      <c r="C1875" s="14"/>
      <c r="D1875" s="14"/>
    </row>
    <row r="1876" spans="3:4" x14ac:dyDescent="0.2">
      <c r="C1876" s="14"/>
      <c r="D1876" s="14"/>
    </row>
    <row r="1877" spans="3:4" x14ac:dyDescent="0.2">
      <c r="C1877" s="14"/>
      <c r="D1877" s="14"/>
    </row>
    <row r="1878" spans="3:4" x14ac:dyDescent="0.2">
      <c r="C1878" s="14"/>
      <c r="D1878" s="14"/>
    </row>
    <row r="1879" spans="3:4" x14ac:dyDescent="0.2">
      <c r="C1879" s="14"/>
      <c r="D1879" s="14"/>
    </row>
    <row r="1880" spans="3:4" x14ac:dyDescent="0.2">
      <c r="C1880" s="14"/>
      <c r="D1880" s="14"/>
    </row>
    <row r="1881" spans="3:4" x14ac:dyDescent="0.2">
      <c r="C1881" s="14"/>
      <c r="D1881" s="14"/>
    </row>
    <row r="1882" spans="3:4" x14ac:dyDescent="0.2">
      <c r="C1882" s="14"/>
      <c r="D1882" s="14"/>
    </row>
    <row r="1883" spans="3:4" x14ac:dyDescent="0.2">
      <c r="C1883" s="14"/>
      <c r="D1883" s="14"/>
    </row>
    <row r="1884" spans="3:4" x14ac:dyDescent="0.2">
      <c r="C1884" s="14"/>
      <c r="D1884" s="14"/>
    </row>
    <row r="1885" spans="3:4" x14ac:dyDescent="0.2">
      <c r="C1885" s="14"/>
      <c r="D1885" s="14"/>
    </row>
    <row r="1886" spans="3:4" x14ac:dyDescent="0.2">
      <c r="C1886" s="14"/>
      <c r="D1886" s="14"/>
    </row>
    <row r="1887" spans="3:4" x14ac:dyDescent="0.2">
      <c r="C1887" s="14"/>
      <c r="D1887" s="14"/>
    </row>
    <row r="1888" spans="3:4" x14ac:dyDescent="0.2">
      <c r="C1888" s="14"/>
      <c r="D1888" s="14"/>
    </row>
    <row r="1889" spans="3:4" x14ac:dyDescent="0.2">
      <c r="C1889" s="14"/>
      <c r="D1889" s="14"/>
    </row>
    <row r="1890" spans="3:4" x14ac:dyDescent="0.2">
      <c r="C1890" s="14"/>
      <c r="D1890" s="14"/>
    </row>
    <row r="1891" spans="3:4" x14ac:dyDescent="0.2">
      <c r="C1891" s="14"/>
      <c r="D1891" s="14"/>
    </row>
    <row r="1892" spans="3:4" x14ac:dyDescent="0.2">
      <c r="C1892" s="14"/>
      <c r="D1892" s="14"/>
    </row>
    <row r="1893" spans="3:4" x14ac:dyDescent="0.2">
      <c r="C1893" s="14"/>
      <c r="D1893" s="14"/>
    </row>
    <row r="1894" spans="3:4" x14ac:dyDescent="0.2">
      <c r="C1894" s="14"/>
      <c r="D1894" s="14"/>
    </row>
    <row r="1895" spans="3:4" x14ac:dyDescent="0.2">
      <c r="C1895" s="14"/>
      <c r="D1895" s="14"/>
    </row>
    <row r="1896" spans="3:4" x14ac:dyDescent="0.2">
      <c r="C1896" s="14"/>
      <c r="D1896" s="14"/>
    </row>
    <row r="1897" spans="3:4" x14ac:dyDescent="0.2">
      <c r="C1897" s="14"/>
      <c r="D1897" s="14"/>
    </row>
    <row r="1898" spans="3:4" x14ac:dyDescent="0.2">
      <c r="C1898" s="14"/>
      <c r="D1898" s="14"/>
    </row>
    <row r="1899" spans="3:4" x14ac:dyDescent="0.2">
      <c r="C1899" s="14"/>
      <c r="D1899" s="14"/>
    </row>
    <row r="1900" spans="3:4" x14ac:dyDescent="0.2">
      <c r="C1900" s="14"/>
      <c r="D1900" s="14"/>
    </row>
    <row r="1901" spans="3:4" x14ac:dyDescent="0.2">
      <c r="C1901" s="14"/>
      <c r="D1901" s="14"/>
    </row>
    <row r="1902" spans="3:4" x14ac:dyDescent="0.2">
      <c r="C1902" s="14"/>
      <c r="D1902" s="14"/>
    </row>
    <row r="1903" spans="3:4" x14ac:dyDescent="0.2">
      <c r="C1903" s="14"/>
      <c r="D1903" s="14"/>
    </row>
    <row r="1904" spans="3:4" x14ac:dyDescent="0.2">
      <c r="C1904" s="14"/>
      <c r="D1904" s="14"/>
    </row>
    <row r="1905" spans="3:4" x14ac:dyDescent="0.2">
      <c r="C1905" s="14"/>
      <c r="D1905" s="14"/>
    </row>
    <row r="1906" spans="3:4" x14ac:dyDescent="0.2">
      <c r="C1906" s="14"/>
      <c r="D1906" s="14"/>
    </row>
    <row r="1907" spans="3:4" x14ac:dyDescent="0.2">
      <c r="C1907" s="14"/>
      <c r="D1907" s="14"/>
    </row>
    <row r="1908" spans="3:4" x14ac:dyDescent="0.2">
      <c r="C1908" s="14"/>
      <c r="D1908" s="14"/>
    </row>
    <row r="1909" spans="3:4" x14ac:dyDescent="0.2">
      <c r="C1909" s="14"/>
      <c r="D1909" s="14"/>
    </row>
    <row r="1910" spans="3:4" x14ac:dyDescent="0.2">
      <c r="C1910" s="14"/>
      <c r="D1910" s="14"/>
    </row>
    <row r="1911" spans="3:4" x14ac:dyDescent="0.2">
      <c r="C1911" s="14"/>
      <c r="D1911" s="14"/>
    </row>
    <row r="1912" spans="3:4" x14ac:dyDescent="0.2">
      <c r="C1912" s="14"/>
      <c r="D1912" s="14"/>
    </row>
    <row r="1913" spans="3:4" x14ac:dyDescent="0.2">
      <c r="C1913" s="14"/>
      <c r="D1913" s="14"/>
    </row>
    <row r="1914" spans="3:4" x14ac:dyDescent="0.2">
      <c r="C1914" s="14"/>
      <c r="D1914" s="14"/>
    </row>
    <row r="1915" spans="3:4" x14ac:dyDescent="0.2">
      <c r="C1915" s="14"/>
      <c r="D1915" s="14"/>
    </row>
    <row r="1916" spans="3:4" x14ac:dyDescent="0.2">
      <c r="C1916" s="14"/>
      <c r="D1916" s="14"/>
    </row>
    <row r="1917" spans="3:4" x14ac:dyDescent="0.2">
      <c r="C1917" s="14"/>
      <c r="D1917" s="14"/>
    </row>
    <row r="1918" spans="3:4" x14ac:dyDescent="0.2">
      <c r="C1918" s="14"/>
      <c r="D1918" s="14"/>
    </row>
    <row r="1919" spans="3:4" x14ac:dyDescent="0.2">
      <c r="C1919" s="14"/>
      <c r="D1919" s="14"/>
    </row>
    <row r="1920" spans="3:4" x14ac:dyDescent="0.2">
      <c r="C1920" s="14"/>
      <c r="D1920" s="14"/>
    </row>
    <row r="1921" spans="3:4" x14ac:dyDescent="0.2">
      <c r="C1921" s="14"/>
      <c r="D1921" s="14"/>
    </row>
    <row r="1922" spans="3:4" x14ac:dyDescent="0.2">
      <c r="C1922" s="14"/>
      <c r="D1922" s="14"/>
    </row>
    <row r="1923" spans="3:4" x14ac:dyDescent="0.2">
      <c r="C1923" s="14"/>
      <c r="D1923" s="14"/>
    </row>
    <row r="1924" spans="3:4" x14ac:dyDescent="0.2">
      <c r="C1924" s="14"/>
      <c r="D1924" s="14"/>
    </row>
    <row r="1925" spans="3:4" x14ac:dyDescent="0.2">
      <c r="C1925" s="14"/>
      <c r="D1925" s="14"/>
    </row>
    <row r="1926" spans="3:4" x14ac:dyDescent="0.2">
      <c r="C1926" s="14"/>
      <c r="D1926" s="14"/>
    </row>
    <row r="1927" spans="3:4" x14ac:dyDescent="0.2">
      <c r="C1927" s="14"/>
      <c r="D1927" s="14"/>
    </row>
    <row r="1928" spans="3:4" x14ac:dyDescent="0.2">
      <c r="C1928" s="14"/>
      <c r="D1928" s="14"/>
    </row>
    <row r="1929" spans="3:4" x14ac:dyDescent="0.2">
      <c r="C1929" s="14"/>
      <c r="D1929" s="14"/>
    </row>
    <row r="1930" spans="3:4" x14ac:dyDescent="0.2">
      <c r="C1930" s="14"/>
      <c r="D1930" s="14"/>
    </row>
    <row r="1931" spans="3:4" x14ac:dyDescent="0.2">
      <c r="C1931" s="14"/>
      <c r="D1931" s="14"/>
    </row>
    <row r="1932" spans="3:4" x14ac:dyDescent="0.2">
      <c r="C1932" s="14"/>
      <c r="D1932" s="14"/>
    </row>
    <row r="1933" spans="3:4" x14ac:dyDescent="0.2">
      <c r="C1933" s="14"/>
      <c r="D1933" s="14"/>
    </row>
    <row r="1934" spans="3:4" x14ac:dyDescent="0.2">
      <c r="C1934" s="14"/>
      <c r="D1934" s="14"/>
    </row>
    <row r="1935" spans="3:4" x14ac:dyDescent="0.2">
      <c r="C1935" s="14"/>
      <c r="D1935" s="14"/>
    </row>
    <row r="1936" spans="3:4" x14ac:dyDescent="0.2">
      <c r="C1936" s="14"/>
      <c r="D1936" s="14"/>
    </row>
    <row r="1937" spans="3:4" x14ac:dyDescent="0.2">
      <c r="C1937" s="14"/>
      <c r="D1937" s="14"/>
    </row>
    <row r="1938" spans="3:4" x14ac:dyDescent="0.2">
      <c r="C1938" s="14"/>
      <c r="D1938" s="14"/>
    </row>
    <row r="1939" spans="3:4" x14ac:dyDescent="0.2">
      <c r="C1939" s="14"/>
      <c r="D1939" s="14"/>
    </row>
    <row r="1940" spans="3:4" x14ac:dyDescent="0.2">
      <c r="C1940" s="14"/>
      <c r="D1940" s="14"/>
    </row>
    <row r="1941" spans="3:4" x14ac:dyDescent="0.2">
      <c r="C1941" s="14"/>
      <c r="D1941" s="14"/>
    </row>
    <row r="1942" spans="3:4" x14ac:dyDescent="0.2">
      <c r="C1942" s="14"/>
      <c r="D1942" s="14"/>
    </row>
    <row r="1943" spans="3:4" x14ac:dyDescent="0.2">
      <c r="C1943" s="14"/>
      <c r="D1943" s="14"/>
    </row>
    <row r="1944" spans="3:4" x14ac:dyDescent="0.2">
      <c r="C1944" s="14"/>
      <c r="D1944" s="14"/>
    </row>
    <row r="1945" spans="3:4" x14ac:dyDescent="0.2">
      <c r="C1945" s="14"/>
      <c r="D1945" s="14"/>
    </row>
    <row r="1946" spans="3:4" x14ac:dyDescent="0.2">
      <c r="C1946" s="14"/>
      <c r="D1946" s="14"/>
    </row>
    <row r="1947" spans="3:4" x14ac:dyDescent="0.2">
      <c r="C1947" s="14"/>
      <c r="D1947" s="14"/>
    </row>
    <row r="1948" spans="3:4" x14ac:dyDescent="0.2">
      <c r="C1948" s="14"/>
      <c r="D1948" s="14"/>
    </row>
    <row r="1949" spans="3:4" x14ac:dyDescent="0.2">
      <c r="C1949" s="14"/>
      <c r="D1949" s="14"/>
    </row>
    <row r="1950" spans="3:4" x14ac:dyDescent="0.2">
      <c r="C1950" s="14"/>
      <c r="D1950" s="14"/>
    </row>
    <row r="1951" spans="3:4" x14ac:dyDescent="0.2">
      <c r="C1951" s="14"/>
      <c r="D1951" s="14"/>
    </row>
    <row r="1952" spans="3:4" x14ac:dyDescent="0.2">
      <c r="C1952" s="14"/>
      <c r="D1952" s="14"/>
    </row>
    <row r="1953" spans="3:4" x14ac:dyDescent="0.2">
      <c r="C1953" s="14"/>
      <c r="D1953" s="14"/>
    </row>
    <row r="1954" spans="3:4" x14ac:dyDescent="0.2">
      <c r="C1954" s="14"/>
      <c r="D1954" s="14"/>
    </row>
    <row r="1955" spans="3:4" x14ac:dyDescent="0.2">
      <c r="C1955" s="14"/>
      <c r="D1955" s="14"/>
    </row>
    <row r="1956" spans="3:4" x14ac:dyDescent="0.2">
      <c r="C1956" s="14"/>
      <c r="D1956" s="14"/>
    </row>
    <row r="1957" spans="3:4" x14ac:dyDescent="0.2">
      <c r="C1957" s="14"/>
      <c r="D1957" s="14"/>
    </row>
    <row r="1958" spans="3:4" x14ac:dyDescent="0.2">
      <c r="C1958" s="14"/>
      <c r="D1958" s="14"/>
    </row>
    <row r="1959" spans="3:4" x14ac:dyDescent="0.2">
      <c r="C1959" s="14"/>
      <c r="D1959" s="14"/>
    </row>
    <row r="1960" spans="3:4" x14ac:dyDescent="0.2">
      <c r="C1960" s="14"/>
      <c r="D1960" s="14"/>
    </row>
    <row r="1961" spans="3:4" x14ac:dyDescent="0.2">
      <c r="C1961" s="14"/>
      <c r="D1961" s="14"/>
    </row>
    <row r="1962" spans="3:4" x14ac:dyDescent="0.2">
      <c r="C1962" s="14"/>
      <c r="D1962" s="14"/>
    </row>
    <row r="1963" spans="3:4" x14ac:dyDescent="0.2">
      <c r="C1963" s="14"/>
      <c r="D1963" s="14"/>
    </row>
    <row r="1964" spans="3:4" x14ac:dyDescent="0.2">
      <c r="C1964" s="14"/>
      <c r="D1964" s="14"/>
    </row>
    <row r="1965" spans="3:4" x14ac:dyDescent="0.2">
      <c r="C1965" s="14"/>
      <c r="D1965" s="14"/>
    </row>
    <row r="1966" spans="3:4" x14ac:dyDescent="0.2">
      <c r="C1966" s="14"/>
      <c r="D1966" s="14"/>
    </row>
    <row r="1967" spans="3:4" x14ac:dyDescent="0.2">
      <c r="C1967" s="14"/>
      <c r="D1967" s="14"/>
    </row>
    <row r="1968" spans="3:4" x14ac:dyDescent="0.2">
      <c r="C1968" s="14"/>
      <c r="D1968" s="14"/>
    </row>
    <row r="1969" spans="3:4" x14ac:dyDescent="0.2">
      <c r="C1969" s="14"/>
      <c r="D1969" s="14"/>
    </row>
    <row r="1970" spans="3:4" x14ac:dyDescent="0.2">
      <c r="C1970" s="14"/>
      <c r="D1970" s="14"/>
    </row>
    <row r="1971" spans="3:4" x14ac:dyDescent="0.2">
      <c r="C1971" s="14"/>
      <c r="D1971" s="14"/>
    </row>
    <row r="1972" spans="3:4" x14ac:dyDescent="0.2">
      <c r="C1972" s="14"/>
      <c r="D1972" s="14"/>
    </row>
    <row r="1973" spans="3:4" x14ac:dyDescent="0.2">
      <c r="C1973" s="14"/>
      <c r="D1973" s="14"/>
    </row>
    <row r="1974" spans="3:4" x14ac:dyDescent="0.2">
      <c r="C1974" s="14"/>
      <c r="D1974" s="14"/>
    </row>
    <row r="1975" spans="3:4" x14ac:dyDescent="0.2">
      <c r="C1975" s="14"/>
      <c r="D1975" s="14"/>
    </row>
    <row r="1976" spans="3:4" x14ac:dyDescent="0.2">
      <c r="C1976" s="14"/>
      <c r="D1976" s="14"/>
    </row>
    <row r="1977" spans="3:4" x14ac:dyDescent="0.2">
      <c r="C1977" s="14"/>
      <c r="D1977" s="14"/>
    </row>
    <row r="1978" spans="3:4" x14ac:dyDescent="0.2">
      <c r="C1978" s="14"/>
      <c r="D1978" s="14"/>
    </row>
    <row r="1979" spans="3:4" x14ac:dyDescent="0.2">
      <c r="C1979" s="14"/>
      <c r="D1979" s="14"/>
    </row>
    <row r="1980" spans="3:4" x14ac:dyDescent="0.2">
      <c r="C1980" s="14"/>
      <c r="D1980" s="14"/>
    </row>
    <row r="1981" spans="3:4" x14ac:dyDescent="0.2">
      <c r="C1981" s="14"/>
      <c r="D1981" s="14"/>
    </row>
    <row r="1982" spans="3:4" x14ac:dyDescent="0.2">
      <c r="C1982" s="14"/>
      <c r="D1982" s="14"/>
    </row>
    <row r="1983" spans="3:4" x14ac:dyDescent="0.2">
      <c r="C1983" s="14"/>
      <c r="D1983" s="14"/>
    </row>
    <row r="1984" spans="3:4" x14ac:dyDescent="0.2">
      <c r="C1984" s="14"/>
      <c r="D1984" s="14"/>
    </row>
    <row r="1985" spans="3:4" x14ac:dyDescent="0.2">
      <c r="C1985" s="14"/>
      <c r="D1985" s="14"/>
    </row>
    <row r="1986" spans="3:4" x14ac:dyDescent="0.2">
      <c r="C1986" s="14"/>
      <c r="D1986" s="14"/>
    </row>
    <row r="1987" spans="3:4" x14ac:dyDescent="0.2">
      <c r="C1987" s="14"/>
      <c r="D1987" s="14"/>
    </row>
    <row r="1988" spans="3:4" x14ac:dyDescent="0.2">
      <c r="C1988" s="14"/>
      <c r="D1988" s="14"/>
    </row>
    <row r="1989" spans="3:4" x14ac:dyDescent="0.2">
      <c r="C1989" s="14"/>
      <c r="D1989" s="14"/>
    </row>
    <row r="1990" spans="3:4" x14ac:dyDescent="0.2">
      <c r="C1990" s="14"/>
      <c r="D1990" s="14"/>
    </row>
    <row r="1991" spans="3:4" x14ac:dyDescent="0.2">
      <c r="C1991" s="14"/>
      <c r="D1991" s="14"/>
    </row>
    <row r="1992" spans="3:4" x14ac:dyDescent="0.2">
      <c r="C1992" s="14"/>
      <c r="D1992" s="14"/>
    </row>
    <row r="1993" spans="3:4" x14ac:dyDescent="0.2">
      <c r="C1993" s="14"/>
      <c r="D1993" s="14"/>
    </row>
    <row r="1994" spans="3:4" x14ac:dyDescent="0.2">
      <c r="C1994" s="14"/>
      <c r="D1994" s="14"/>
    </row>
    <row r="1995" spans="3:4" x14ac:dyDescent="0.2">
      <c r="C1995" s="14"/>
      <c r="D1995" s="14"/>
    </row>
    <row r="1996" spans="3:4" x14ac:dyDescent="0.2">
      <c r="C1996" s="14"/>
      <c r="D1996" s="14"/>
    </row>
    <row r="1997" spans="3:4" x14ac:dyDescent="0.2">
      <c r="C1997" s="14"/>
      <c r="D1997" s="14"/>
    </row>
    <row r="1998" spans="3:4" x14ac:dyDescent="0.2">
      <c r="C1998" s="14"/>
      <c r="D1998" s="14"/>
    </row>
    <row r="1999" spans="3:4" x14ac:dyDescent="0.2">
      <c r="C1999" s="14"/>
      <c r="D1999" s="14"/>
    </row>
    <row r="2000" spans="3:4" x14ac:dyDescent="0.2">
      <c r="C2000" s="14"/>
      <c r="D2000" s="14"/>
    </row>
    <row r="2001" spans="3:4" x14ac:dyDescent="0.2">
      <c r="C2001" s="14"/>
      <c r="D2001" s="14"/>
    </row>
    <row r="2002" spans="3:4" x14ac:dyDescent="0.2">
      <c r="C2002" s="14"/>
      <c r="D2002" s="14"/>
    </row>
    <row r="2003" spans="3:4" x14ac:dyDescent="0.2">
      <c r="C2003" s="14"/>
      <c r="D2003" s="14"/>
    </row>
    <row r="2004" spans="3:4" x14ac:dyDescent="0.2">
      <c r="C2004" s="14"/>
      <c r="D2004" s="14"/>
    </row>
    <row r="2005" spans="3:4" x14ac:dyDescent="0.2">
      <c r="C2005" s="14"/>
      <c r="D2005" s="14"/>
    </row>
    <row r="2006" spans="3:4" x14ac:dyDescent="0.2">
      <c r="C2006" s="14"/>
      <c r="D2006" s="14"/>
    </row>
    <row r="2007" spans="3:4" x14ac:dyDescent="0.2">
      <c r="C2007" s="14"/>
      <c r="D2007" s="14"/>
    </row>
    <row r="2008" spans="3:4" x14ac:dyDescent="0.2">
      <c r="C2008" s="14"/>
      <c r="D2008" s="14"/>
    </row>
    <row r="2009" spans="3:4" x14ac:dyDescent="0.2">
      <c r="C2009" s="14"/>
      <c r="D2009" s="14"/>
    </row>
    <row r="2010" spans="3:4" x14ac:dyDescent="0.2">
      <c r="C2010" s="14"/>
      <c r="D2010" s="14"/>
    </row>
    <row r="2011" spans="3:4" x14ac:dyDescent="0.2">
      <c r="C2011" s="14"/>
      <c r="D2011" s="14"/>
    </row>
    <row r="2012" spans="3:4" x14ac:dyDescent="0.2">
      <c r="C2012" s="14"/>
      <c r="D2012" s="14"/>
    </row>
    <row r="2013" spans="3:4" x14ac:dyDescent="0.2">
      <c r="C2013" s="14"/>
      <c r="D2013" s="14"/>
    </row>
    <row r="2014" spans="3:4" x14ac:dyDescent="0.2">
      <c r="C2014" s="14"/>
      <c r="D2014" s="14"/>
    </row>
    <row r="2015" spans="3:4" x14ac:dyDescent="0.2">
      <c r="C2015" s="14"/>
      <c r="D2015" s="14"/>
    </row>
    <row r="2016" spans="3:4" x14ac:dyDescent="0.2">
      <c r="C2016" s="14"/>
      <c r="D2016" s="14"/>
    </row>
    <row r="2017" spans="3:4" x14ac:dyDescent="0.2">
      <c r="C2017" s="14"/>
      <c r="D2017" s="14"/>
    </row>
    <row r="2018" spans="3:4" x14ac:dyDescent="0.2">
      <c r="C2018" s="14"/>
      <c r="D2018" s="14"/>
    </row>
    <row r="2019" spans="3:4" x14ac:dyDescent="0.2">
      <c r="C2019" s="14"/>
      <c r="D2019" s="14"/>
    </row>
    <row r="2020" spans="3:4" x14ac:dyDescent="0.2">
      <c r="C2020" s="14"/>
      <c r="D2020" s="14"/>
    </row>
    <row r="2021" spans="3:4" x14ac:dyDescent="0.2">
      <c r="C2021" s="14"/>
      <c r="D2021" s="14"/>
    </row>
    <row r="2022" spans="3:4" x14ac:dyDescent="0.2">
      <c r="C2022" s="14"/>
      <c r="D2022" s="14"/>
    </row>
    <row r="2023" spans="3:4" x14ac:dyDescent="0.2">
      <c r="C2023" s="14"/>
      <c r="D2023" s="14"/>
    </row>
    <row r="2024" spans="3:4" x14ac:dyDescent="0.2">
      <c r="C2024" s="14"/>
      <c r="D2024" s="14"/>
    </row>
    <row r="2025" spans="3:4" x14ac:dyDescent="0.2">
      <c r="C2025" s="14"/>
      <c r="D2025" s="14"/>
    </row>
    <row r="2026" spans="3:4" x14ac:dyDescent="0.2">
      <c r="C2026" s="14"/>
      <c r="D2026" s="14"/>
    </row>
    <row r="2027" spans="3:4" x14ac:dyDescent="0.2">
      <c r="C2027" s="14"/>
      <c r="D2027" s="14"/>
    </row>
    <row r="2028" spans="3:4" x14ac:dyDescent="0.2">
      <c r="C2028" s="14"/>
      <c r="D2028" s="14"/>
    </row>
    <row r="2029" spans="3:4" x14ac:dyDescent="0.2">
      <c r="C2029" s="14"/>
      <c r="D2029" s="14"/>
    </row>
    <row r="2030" spans="3:4" x14ac:dyDescent="0.2">
      <c r="C2030" s="14"/>
      <c r="D2030" s="14"/>
    </row>
    <row r="2031" spans="3:4" x14ac:dyDescent="0.2">
      <c r="C2031" s="14"/>
      <c r="D2031" s="14"/>
    </row>
    <row r="2032" spans="3:4" x14ac:dyDescent="0.2">
      <c r="C2032" s="14"/>
      <c r="D2032" s="14"/>
    </row>
    <row r="2033" spans="3:4" x14ac:dyDescent="0.2">
      <c r="C2033" s="14"/>
      <c r="D2033" s="14"/>
    </row>
    <row r="2034" spans="3:4" x14ac:dyDescent="0.2">
      <c r="C2034" s="14"/>
      <c r="D2034" s="14"/>
    </row>
    <row r="2035" spans="3:4" x14ac:dyDescent="0.2">
      <c r="C2035" s="14"/>
      <c r="D2035" s="14"/>
    </row>
    <row r="2036" spans="3:4" x14ac:dyDescent="0.2">
      <c r="C2036" s="14"/>
      <c r="D2036" s="14"/>
    </row>
    <row r="2037" spans="3:4" x14ac:dyDescent="0.2">
      <c r="C2037" s="14"/>
      <c r="D2037" s="14"/>
    </row>
    <row r="2038" spans="3:4" x14ac:dyDescent="0.2">
      <c r="C2038" s="14"/>
      <c r="D2038" s="14"/>
    </row>
    <row r="2039" spans="3:4" x14ac:dyDescent="0.2">
      <c r="C2039" s="14"/>
      <c r="D2039" s="14"/>
    </row>
    <row r="2040" spans="3:4" x14ac:dyDescent="0.2">
      <c r="C2040" s="14"/>
      <c r="D2040" s="14"/>
    </row>
    <row r="2041" spans="3:4" x14ac:dyDescent="0.2">
      <c r="C2041" s="14"/>
      <c r="D2041" s="14"/>
    </row>
    <row r="2042" spans="3:4" x14ac:dyDescent="0.2">
      <c r="C2042" s="14"/>
      <c r="D2042" s="14"/>
    </row>
    <row r="2043" spans="3:4" x14ac:dyDescent="0.2">
      <c r="C2043" s="14"/>
      <c r="D2043" s="14"/>
    </row>
    <row r="2044" spans="3:4" x14ac:dyDescent="0.2">
      <c r="C2044" s="14"/>
      <c r="D2044" s="14"/>
    </row>
    <row r="2045" spans="3:4" x14ac:dyDescent="0.2">
      <c r="C2045" s="14"/>
      <c r="D2045" s="14"/>
    </row>
    <row r="2046" spans="3:4" x14ac:dyDescent="0.2">
      <c r="C2046" s="14"/>
      <c r="D2046" s="14"/>
    </row>
    <row r="2047" spans="3:4" x14ac:dyDescent="0.2">
      <c r="C2047" s="14"/>
      <c r="D2047" s="14"/>
    </row>
    <row r="2048" spans="3:4" x14ac:dyDescent="0.2">
      <c r="C2048" s="14"/>
      <c r="D2048" s="14"/>
    </row>
    <row r="2049" spans="3:4" x14ac:dyDescent="0.2">
      <c r="C2049" s="14"/>
      <c r="D2049" s="14"/>
    </row>
    <row r="2050" spans="3:4" x14ac:dyDescent="0.2">
      <c r="C2050" s="14"/>
      <c r="D2050" s="14"/>
    </row>
    <row r="2051" spans="3:4" x14ac:dyDescent="0.2">
      <c r="C2051" s="14"/>
      <c r="D2051" s="14"/>
    </row>
    <row r="2052" spans="3:4" x14ac:dyDescent="0.2">
      <c r="C2052" s="14"/>
      <c r="D2052" s="14"/>
    </row>
    <row r="2053" spans="3:4" x14ac:dyDescent="0.2">
      <c r="C2053" s="14"/>
      <c r="D2053" s="14"/>
    </row>
    <row r="2054" spans="3:4" x14ac:dyDescent="0.2">
      <c r="C2054" s="14"/>
      <c r="D2054" s="14"/>
    </row>
    <row r="2055" spans="3:4" x14ac:dyDescent="0.2">
      <c r="C2055" s="14"/>
      <c r="D2055" s="14"/>
    </row>
    <row r="2056" spans="3:4" x14ac:dyDescent="0.2">
      <c r="C2056" s="14"/>
      <c r="D2056" s="14"/>
    </row>
    <row r="2057" spans="3:4" x14ac:dyDescent="0.2">
      <c r="C2057" s="14"/>
      <c r="D2057" s="14"/>
    </row>
    <row r="2058" spans="3:4" x14ac:dyDescent="0.2">
      <c r="C2058" s="14"/>
      <c r="D2058" s="14"/>
    </row>
    <row r="2059" spans="3:4" x14ac:dyDescent="0.2">
      <c r="C2059" s="14"/>
      <c r="D2059" s="14"/>
    </row>
    <row r="2060" spans="3:4" x14ac:dyDescent="0.2">
      <c r="C2060" s="14"/>
      <c r="D2060" s="14"/>
    </row>
    <row r="2061" spans="3:4" x14ac:dyDescent="0.2">
      <c r="C2061" s="14"/>
      <c r="D2061" s="14"/>
    </row>
    <row r="2062" spans="3:4" x14ac:dyDescent="0.2">
      <c r="C2062" s="14"/>
      <c r="D2062" s="14"/>
    </row>
    <row r="2063" spans="3:4" x14ac:dyDescent="0.2">
      <c r="C2063" s="14"/>
      <c r="D2063" s="14"/>
    </row>
    <row r="2064" spans="3:4" x14ac:dyDescent="0.2">
      <c r="C2064" s="14"/>
      <c r="D2064" s="14"/>
    </row>
    <row r="2065" spans="3:4" x14ac:dyDescent="0.2">
      <c r="C2065" s="14"/>
      <c r="D2065" s="14"/>
    </row>
    <row r="2066" spans="3:4" x14ac:dyDescent="0.2">
      <c r="C2066" s="14"/>
      <c r="D2066" s="14"/>
    </row>
    <row r="2067" spans="3:4" x14ac:dyDescent="0.2">
      <c r="C2067" s="14"/>
      <c r="D2067" s="14"/>
    </row>
    <row r="2068" spans="3:4" x14ac:dyDescent="0.2">
      <c r="C2068" s="14"/>
      <c r="D2068" s="14"/>
    </row>
    <row r="2069" spans="3:4" x14ac:dyDescent="0.2">
      <c r="C2069" s="14"/>
      <c r="D2069" s="14"/>
    </row>
    <row r="2070" spans="3:4" x14ac:dyDescent="0.2">
      <c r="C2070" s="14"/>
      <c r="D2070" s="14"/>
    </row>
    <row r="2071" spans="3:4" x14ac:dyDescent="0.2">
      <c r="C2071" s="14"/>
      <c r="D2071" s="14"/>
    </row>
    <row r="2072" spans="3:4" x14ac:dyDescent="0.2">
      <c r="C2072" s="14"/>
      <c r="D2072" s="14"/>
    </row>
    <row r="2073" spans="3:4" x14ac:dyDescent="0.2">
      <c r="C2073" s="14"/>
      <c r="D2073" s="14"/>
    </row>
    <row r="2074" spans="3:4" x14ac:dyDescent="0.2">
      <c r="C2074" s="14"/>
      <c r="D2074" s="14"/>
    </row>
    <row r="2075" spans="3:4" x14ac:dyDescent="0.2">
      <c r="C2075" s="14"/>
      <c r="D2075" s="14"/>
    </row>
    <row r="2076" spans="3:4" x14ac:dyDescent="0.2">
      <c r="C2076" s="14"/>
      <c r="D2076" s="14"/>
    </row>
    <row r="2077" spans="3:4" x14ac:dyDescent="0.2">
      <c r="C2077" s="14"/>
      <c r="D2077" s="14"/>
    </row>
    <row r="2078" spans="3:4" x14ac:dyDescent="0.2">
      <c r="C2078" s="14"/>
      <c r="D2078" s="14"/>
    </row>
    <row r="2079" spans="3:4" x14ac:dyDescent="0.2">
      <c r="C2079" s="14"/>
      <c r="D2079" s="14"/>
    </row>
    <row r="2080" spans="3:4" x14ac:dyDescent="0.2">
      <c r="C2080" s="14"/>
      <c r="D2080" s="14"/>
    </row>
    <row r="2081" spans="3:4" x14ac:dyDescent="0.2">
      <c r="C2081" s="14"/>
      <c r="D2081" s="14"/>
    </row>
    <row r="2082" spans="3:4" x14ac:dyDescent="0.2">
      <c r="C2082" s="14"/>
      <c r="D2082" s="14"/>
    </row>
    <row r="2083" spans="3:4" x14ac:dyDescent="0.2">
      <c r="C2083" s="14"/>
      <c r="D2083" s="14"/>
    </row>
    <row r="2084" spans="3:4" x14ac:dyDescent="0.2">
      <c r="C2084" s="14"/>
      <c r="D2084" s="14"/>
    </row>
    <row r="2085" spans="3:4" x14ac:dyDescent="0.2">
      <c r="C2085" s="14"/>
      <c r="D2085" s="14"/>
    </row>
    <row r="2086" spans="3:4" x14ac:dyDescent="0.2">
      <c r="C2086" s="14"/>
      <c r="D2086" s="14"/>
    </row>
    <row r="2087" spans="3:4" x14ac:dyDescent="0.2">
      <c r="C2087" s="14"/>
      <c r="D2087" s="14"/>
    </row>
    <row r="2088" spans="3:4" x14ac:dyDescent="0.2">
      <c r="C2088" s="14"/>
      <c r="D2088" s="14"/>
    </row>
    <row r="2089" spans="3:4" x14ac:dyDescent="0.2">
      <c r="C2089" s="14"/>
      <c r="D2089" s="14"/>
    </row>
    <row r="2090" spans="3:4" x14ac:dyDescent="0.2">
      <c r="C2090" s="14"/>
      <c r="D2090" s="14"/>
    </row>
    <row r="2091" spans="3:4" x14ac:dyDescent="0.2">
      <c r="C2091" s="14"/>
      <c r="D2091" s="14"/>
    </row>
    <row r="2092" spans="3:4" x14ac:dyDescent="0.2">
      <c r="C2092" s="14"/>
      <c r="D2092" s="14"/>
    </row>
    <row r="2093" spans="3:4" x14ac:dyDescent="0.2">
      <c r="C2093" s="14"/>
      <c r="D2093" s="14"/>
    </row>
    <row r="2094" spans="3:4" x14ac:dyDescent="0.2">
      <c r="C2094" s="14"/>
      <c r="D2094" s="14"/>
    </row>
    <row r="2095" spans="3:4" x14ac:dyDescent="0.2">
      <c r="C2095" s="14"/>
      <c r="D2095" s="14"/>
    </row>
    <row r="2096" spans="3:4" x14ac:dyDescent="0.2">
      <c r="C2096" s="14"/>
      <c r="D2096" s="14"/>
    </row>
    <row r="2097" spans="3:4" x14ac:dyDescent="0.2">
      <c r="C2097" s="14"/>
      <c r="D2097" s="14"/>
    </row>
    <row r="2098" spans="3:4" x14ac:dyDescent="0.2">
      <c r="C2098" s="14"/>
      <c r="D2098" s="14"/>
    </row>
    <row r="2099" spans="3:4" x14ac:dyDescent="0.2">
      <c r="C2099" s="14"/>
      <c r="D2099" s="14"/>
    </row>
    <row r="2100" spans="3:4" x14ac:dyDescent="0.2">
      <c r="C2100" s="14"/>
      <c r="D2100" s="14"/>
    </row>
    <row r="2101" spans="3:4" x14ac:dyDescent="0.2">
      <c r="C2101" s="14"/>
      <c r="D2101" s="14"/>
    </row>
    <row r="2102" spans="3:4" x14ac:dyDescent="0.2">
      <c r="C2102" s="14"/>
      <c r="D2102" s="14"/>
    </row>
    <row r="2103" spans="3:4" x14ac:dyDescent="0.2">
      <c r="C2103" s="14"/>
      <c r="D2103" s="14"/>
    </row>
    <row r="2104" spans="3:4" x14ac:dyDescent="0.2">
      <c r="C2104" s="14"/>
      <c r="D2104" s="14"/>
    </row>
    <row r="2105" spans="3:4" x14ac:dyDescent="0.2">
      <c r="C2105" s="14"/>
      <c r="D2105" s="14"/>
    </row>
    <row r="2106" spans="3:4" x14ac:dyDescent="0.2">
      <c r="C2106" s="14"/>
      <c r="D2106" s="14"/>
    </row>
    <row r="2107" spans="3:4" x14ac:dyDescent="0.2">
      <c r="C2107" s="14"/>
      <c r="D2107" s="14"/>
    </row>
    <row r="2108" spans="3:4" x14ac:dyDescent="0.2">
      <c r="C2108" s="14"/>
      <c r="D2108" s="14"/>
    </row>
    <row r="2109" spans="3:4" x14ac:dyDescent="0.2">
      <c r="C2109" s="14"/>
      <c r="D2109" s="14"/>
    </row>
    <row r="2110" spans="3:4" x14ac:dyDescent="0.2">
      <c r="C2110" s="14"/>
      <c r="D2110" s="14"/>
    </row>
    <row r="2111" spans="3:4" x14ac:dyDescent="0.2">
      <c r="C2111" s="14"/>
      <c r="D2111" s="14"/>
    </row>
    <row r="2112" spans="3:4" x14ac:dyDescent="0.2">
      <c r="C2112" s="14"/>
      <c r="D2112" s="14"/>
    </row>
    <row r="2113" spans="3:4" x14ac:dyDescent="0.2">
      <c r="C2113" s="14"/>
      <c r="D2113" s="14"/>
    </row>
    <row r="2114" spans="3:4" x14ac:dyDescent="0.2">
      <c r="C2114" s="14"/>
      <c r="D2114" s="14"/>
    </row>
    <row r="2115" spans="3:4" x14ac:dyDescent="0.2">
      <c r="C2115" s="14"/>
      <c r="D2115" s="14"/>
    </row>
    <row r="2116" spans="3:4" x14ac:dyDescent="0.2">
      <c r="C2116" s="14"/>
      <c r="D2116" s="14"/>
    </row>
    <row r="2117" spans="3:4" x14ac:dyDescent="0.2">
      <c r="C2117" s="14"/>
      <c r="D2117" s="14"/>
    </row>
    <row r="2118" spans="3:4" x14ac:dyDescent="0.2">
      <c r="C2118" s="14"/>
      <c r="D2118" s="14"/>
    </row>
    <row r="2119" spans="3:4" x14ac:dyDescent="0.2">
      <c r="C2119" s="14"/>
      <c r="D2119" s="14"/>
    </row>
    <row r="2120" spans="3:4" x14ac:dyDescent="0.2">
      <c r="C2120" s="14"/>
      <c r="D2120" s="14"/>
    </row>
    <row r="2121" spans="3:4" x14ac:dyDescent="0.2">
      <c r="C2121" s="14"/>
      <c r="D2121" s="14"/>
    </row>
    <row r="2122" spans="3:4" x14ac:dyDescent="0.2">
      <c r="C2122" s="14"/>
      <c r="D2122" s="14"/>
    </row>
    <row r="2123" spans="3:4" x14ac:dyDescent="0.2">
      <c r="C2123" s="14"/>
      <c r="D2123" s="14"/>
    </row>
    <row r="2124" spans="3:4" x14ac:dyDescent="0.2">
      <c r="C2124" s="14"/>
      <c r="D2124" s="14"/>
    </row>
    <row r="2125" spans="3:4" x14ac:dyDescent="0.2">
      <c r="C2125" s="14"/>
      <c r="D2125" s="14"/>
    </row>
    <row r="2126" spans="3:4" x14ac:dyDescent="0.2">
      <c r="C2126" s="14"/>
      <c r="D2126" s="14"/>
    </row>
    <row r="2127" spans="3:4" x14ac:dyDescent="0.2">
      <c r="C2127" s="14"/>
      <c r="D2127" s="14"/>
    </row>
    <row r="2128" spans="3:4" x14ac:dyDescent="0.2">
      <c r="C2128" s="14"/>
      <c r="D2128" s="14"/>
    </row>
    <row r="2129" spans="3:4" x14ac:dyDescent="0.2">
      <c r="C2129" s="14"/>
      <c r="D2129" s="14"/>
    </row>
    <row r="2130" spans="3:4" x14ac:dyDescent="0.2">
      <c r="C2130" s="14"/>
      <c r="D2130" s="14"/>
    </row>
    <row r="2131" spans="3:4" x14ac:dyDescent="0.2">
      <c r="C2131" s="14"/>
      <c r="D2131" s="14"/>
    </row>
    <row r="2132" spans="3:4" x14ac:dyDescent="0.2">
      <c r="C2132" s="14"/>
      <c r="D2132" s="14"/>
    </row>
    <row r="2133" spans="3:4" x14ac:dyDescent="0.2">
      <c r="C2133" s="14"/>
      <c r="D2133" s="14"/>
    </row>
    <row r="2134" spans="3:4" x14ac:dyDescent="0.2">
      <c r="C2134" s="14"/>
      <c r="D2134" s="14"/>
    </row>
    <row r="2135" spans="3:4" x14ac:dyDescent="0.2">
      <c r="C2135" s="14"/>
      <c r="D2135" s="14"/>
    </row>
    <row r="2136" spans="3:4" x14ac:dyDescent="0.2">
      <c r="C2136" s="14"/>
      <c r="D2136" s="14"/>
    </row>
    <row r="2137" spans="3:4" x14ac:dyDescent="0.2">
      <c r="C2137" s="14"/>
      <c r="D2137" s="14"/>
    </row>
    <row r="2138" spans="3:4" x14ac:dyDescent="0.2">
      <c r="C2138" s="14"/>
      <c r="D2138" s="14"/>
    </row>
    <row r="2139" spans="3:4" x14ac:dyDescent="0.2">
      <c r="C2139" s="14"/>
      <c r="D2139" s="14"/>
    </row>
    <row r="2140" spans="3:4" x14ac:dyDescent="0.2">
      <c r="C2140" s="14"/>
      <c r="D2140" s="14"/>
    </row>
    <row r="2141" spans="3:4" x14ac:dyDescent="0.2">
      <c r="C2141" s="14"/>
      <c r="D2141" s="14"/>
    </row>
    <row r="2142" spans="3:4" x14ac:dyDescent="0.2">
      <c r="C2142" s="14"/>
      <c r="D2142" s="14"/>
    </row>
    <row r="2143" spans="3:4" x14ac:dyDescent="0.2">
      <c r="C2143" s="14"/>
      <c r="D2143" s="14"/>
    </row>
    <row r="2144" spans="3:4" x14ac:dyDescent="0.2">
      <c r="C2144" s="14"/>
      <c r="D2144" s="14"/>
    </row>
    <row r="2145" spans="3:4" x14ac:dyDescent="0.2">
      <c r="C2145" s="14"/>
      <c r="D2145" s="14"/>
    </row>
    <row r="2146" spans="3:4" x14ac:dyDescent="0.2">
      <c r="C2146" s="14"/>
      <c r="D2146" s="14"/>
    </row>
    <row r="2147" spans="3:4" x14ac:dyDescent="0.2">
      <c r="C2147" s="14"/>
      <c r="D2147" s="14"/>
    </row>
    <row r="2148" spans="3:4" x14ac:dyDescent="0.2">
      <c r="C2148" s="14"/>
      <c r="D2148" s="14"/>
    </row>
    <row r="2149" spans="3:4" x14ac:dyDescent="0.2">
      <c r="C2149" s="14"/>
      <c r="D2149" s="14"/>
    </row>
    <row r="2150" spans="3:4" x14ac:dyDescent="0.2">
      <c r="C2150" s="14"/>
      <c r="D2150" s="14"/>
    </row>
    <row r="2151" spans="3:4" x14ac:dyDescent="0.2">
      <c r="C2151" s="14"/>
      <c r="D2151" s="14"/>
    </row>
    <row r="2152" spans="3:4" x14ac:dyDescent="0.2">
      <c r="C2152" s="14"/>
      <c r="D2152" s="14"/>
    </row>
    <row r="2153" spans="3:4" x14ac:dyDescent="0.2">
      <c r="C2153" s="14"/>
      <c r="D2153" s="14"/>
    </row>
    <row r="2154" spans="3:4" x14ac:dyDescent="0.2">
      <c r="C2154" s="14"/>
      <c r="D2154" s="14"/>
    </row>
    <row r="2155" spans="3:4" x14ac:dyDescent="0.2">
      <c r="C2155" s="14"/>
      <c r="D2155" s="14"/>
    </row>
    <row r="2156" spans="3:4" x14ac:dyDescent="0.2">
      <c r="C2156" s="14"/>
      <c r="D2156" s="14"/>
    </row>
    <row r="2157" spans="3:4" x14ac:dyDescent="0.2">
      <c r="C2157" s="14"/>
      <c r="D2157" s="14"/>
    </row>
    <row r="2158" spans="3:4" x14ac:dyDescent="0.2">
      <c r="C2158" s="14"/>
      <c r="D2158" s="14"/>
    </row>
    <row r="2159" spans="3:4" x14ac:dyDescent="0.2">
      <c r="C2159" s="14"/>
      <c r="D2159" s="14"/>
    </row>
    <row r="2160" spans="3:4" x14ac:dyDescent="0.2">
      <c r="C2160" s="14"/>
      <c r="D2160" s="14"/>
    </row>
    <row r="2161" spans="3:4" x14ac:dyDescent="0.2">
      <c r="C2161" s="14"/>
      <c r="D2161" s="14"/>
    </row>
    <row r="2162" spans="3:4" x14ac:dyDescent="0.2">
      <c r="C2162" s="14"/>
      <c r="D2162" s="14"/>
    </row>
    <row r="2163" spans="3:4" x14ac:dyDescent="0.2">
      <c r="C2163" s="14"/>
      <c r="D2163" s="14"/>
    </row>
    <row r="2164" spans="3:4" x14ac:dyDescent="0.2">
      <c r="C2164" s="14"/>
      <c r="D2164" s="14"/>
    </row>
    <row r="2165" spans="3:4" x14ac:dyDescent="0.2">
      <c r="C2165" s="14"/>
      <c r="D2165" s="14"/>
    </row>
    <row r="2166" spans="3:4" x14ac:dyDescent="0.2">
      <c r="C2166" s="14"/>
      <c r="D2166" s="14"/>
    </row>
    <row r="2167" spans="3:4" x14ac:dyDescent="0.2">
      <c r="C2167" s="14"/>
      <c r="D2167" s="14"/>
    </row>
    <row r="2168" spans="3:4" x14ac:dyDescent="0.2">
      <c r="C2168" s="14"/>
      <c r="D2168" s="14"/>
    </row>
    <row r="2169" spans="3:4" x14ac:dyDescent="0.2">
      <c r="C2169" s="14"/>
      <c r="D2169" s="14"/>
    </row>
    <row r="2170" spans="3:4" x14ac:dyDescent="0.2">
      <c r="C2170" s="14"/>
      <c r="D2170" s="14"/>
    </row>
    <row r="2171" spans="3:4" x14ac:dyDescent="0.2">
      <c r="C2171" s="14"/>
      <c r="D2171" s="14"/>
    </row>
    <row r="2172" spans="3:4" x14ac:dyDescent="0.2">
      <c r="C2172" s="14"/>
      <c r="D2172" s="14"/>
    </row>
    <row r="2173" spans="3:4" x14ac:dyDescent="0.2">
      <c r="C2173" s="14"/>
      <c r="D2173" s="14"/>
    </row>
    <row r="2174" spans="3:4" x14ac:dyDescent="0.2">
      <c r="C2174" s="14"/>
      <c r="D2174" s="14"/>
    </row>
    <row r="2175" spans="3:4" x14ac:dyDescent="0.2">
      <c r="C2175" s="14"/>
      <c r="D2175" s="14"/>
    </row>
    <row r="2176" spans="3:4" x14ac:dyDescent="0.2">
      <c r="C2176" s="14"/>
      <c r="D2176" s="14"/>
    </row>
    <row r="2177" spans="3:4" x14ac:dyDescent="0.2">
      <c r="C2177" s="14"/>
      <c r="D2177" s="14"/>
    </row>
    <row r="2178" spans="3:4" x14ac:dyDescent="0.2">
      <c r="C2178" s="14"/>
      <c r="D2178" s="14"/>
    </row>
    <row r="2179" spans="3:4" x14ac:dyDescent="0.2">
      <c r="C2179" s="14"/>
      <c r="D2179" s="14"/>
    </row>
    <row r="2180" spans="3:4" x14ac:dyDescent="0.2">
      <c r="C2180" s="14"/>
      <c r="D2180" s="14"/>
    </row>
    <row r="2181" spans="3:4" x14ac:dyDescent="0.2">
      <c r="C2181" s="14"/>
      <c r="D2181" s="14"/>
    </row>
    <row r="2182" spans="3:4" x14ac:dyDescent="0.2">
      <c r="C2182" s="14"/>
      <c r="D2182" s="14"/>
    </row>
    <row r="2183" spans="3:4" x14ac:dyDescent="0.2">
      <c r="C2183" s="14"/>
      <c r="D2183" s="14"/>
    </row>
    <row r="2184" spans="3:4" x14ac:dyDescent="0.2">
      <c r="C2184" s="14"/>
      <c r="D2184" s="14"/>
    </row>
    <row r="2185" spans="3:4" x14ac:dyDescent="0.2">
      <c r="C2185" s="14"/>
      <c r="D2185" s="14"/>
    </row>
    <row r="2186" spans="3:4" x14ac:dyDescent="0.2">
      <c r="C2186" s="14"/>
      <c r="D2186" s="14"/>
    </row>
    <row r="2187" spans="3:4" x14ac:dyDescent="0.2">
      <c r="C2187" s="14"/>
      <c r="D2187" s="14"/>
    </row>
    <row r="2188" spans="3:4" x14ac:dyDescent="0.2">
      <c r="C2188" s="14"/>
      <c r="D2188" s="14"/>
    </row>
    <row r="2189" spans="3:4" x14ac:dyDescent="0.2">
      <c r="C2189" s="14"/>
      <c r="D2189" s="14"/>
    </row>
    <row r="2190" spans="3:4" x14ac:dyDescent="0.2">
      <c r="C2190" s="14"/>
      <c r="D2190" s="14"/>
    </row>
    <row r="2191" spans="3:4" x14ac:dyDescent="0.2">
      <c r="C2191" s="14"/>
      <c r="D2191" s="14"/>
    </row>
    <row r="2192" spans="3:4" x14ac:dyDescent="0.2">
      <c r="C2192" s="14"/>
      <c r="D2192" s="14"/>
    </row>
    <row r="2193" spans="3:4" x14ac:dyDescent="0.2">
      <c r="C2193" s="14"/>
      <c r="D2193" s="14"/>
    </row>
    <row r="2194" spans="3:4" x14ac:dyDescent="0.2">
      <c r="C2194" s="14"/>
      <c r="D2194" s="14"/>
    </row>
    <row r="2195" spans="3:4" x14ac:dyDescent="0.2">
      <c r="C2195" s="14"/>
      <c r="D2195" s="14"/>
    </row>
    <row r="2196" spans="3:4" x14ac:dyDescent="0.2">
      <c r="C2196" s="14"/>
      <c r="D2196" s="14"/>
    </row>
    <row r="2197" spans="3:4" x14ac:dyDescent="0.2">
      <c r="C2197" s="14"/>
      <c r="D2197" s="14"/>
    </row>
    <row r="2198" spans="3:4" x14ac:dyDescent="0.2">
      <c r="C2198" s="14"/>
      <c r="D2198" s="14"/>
    </row>
    <row r="2199" spans="3:4" x14ac:dyDescent="0.2">
      <c r="C2199" s="14"/>
      <c r="D2199" s="14"/>
    </row>
    <row r="2200" spans="3:4" x14ac:dyDescent="0.2">
      <c r="C2200" s="14"/>
      <c r="D2200" s="14"/>
    </row>
    <row r="2201" spans="3:4" x14ac:dyDescent="0.2">
      <c r="C2201" s="14"/>
      <c r="D2201" s="14"/>
    </row>
    <row r="2202" spans="3:4" x14ac:dyDescent="0.2">
      <c r="C2202" s="14"/>
      <c r="D2202" s="14"/>
    </row>
    <row r="2203" spans="3:4" x14ac:dyDescent="0.2">
      <c r="C2203" s="14"/>
      <c r="D2203" s="14"/>
    </row>
    <row r="2204" spans="3:4" x14ac:dyDescent="0.2">
      <c r="C2204" s="14"/>
      <c r="D2204" s="14"/>
    </row>
    <row r="2205" spans="3:4" x14ac:dyDescent="0.2">
      <c r="C2205" s="14"/>
      <c r="D2205" s="14"/>
    </row>
    <row r="2206" spans="3:4" x14ac:dyDescent="0.2">
      <c r="C2206" s="14"/>
      <c r="D2206" s="14"/>
    </row>
    <row r="2207" spans="3:4" x14ac:dyDescent="0.2">
      <c r="C2207" s="14"/>
      <c r="D2207" s="14"/>
    </row>
    <row r="2208" spans="3:4" x14ac:dyDescent="0.2">
      <c r="C2208" s="14"/>
      <c r="D2208" s="14"/>
    </row>
    <row r="2209" spans="3:4" x14ac:dyDescent="0.2">
      <c r="C2209" s="14"/>
      <c r="D2209" s="14"/>
    </row>
    <row r="2210" spans="3:4" x14ac:dyDescent="0.2">
      <c r="C2210" s="14"/>
      <c r="D2210" s="14"/>
    </row>
    <row r="2211" spans="3:4" x14ac:dyDescent="0.2">
      <c r="C2211" s="14"/>
      <c r="D2211" s="14"/>
    </row>
    <row r="2212" spans="3:4" x14ac:dyDescent="0.2">
      <c r="C2212" s="14"/>
      <c r="D2212" s="14"/>
    </row>
    <row r="2213" spans="3:4" x14ac:dyDescent="0.2">
      <c r="C2213" s="14"/>
      <c r="D2213" s="14"/>
    </row>
    <row r="2214" spans="3:4" x14ac:dyDescent="0.2">
      <c r="C2214" s="14"/>
      <c r="D2214" s="14"/>
    </row>
    <row r="2215" spans="3:4" x14ac:dyDescent="0.2">
      <c r="C2215" s="14"/>
      <c r="D2215" s="14"/>
    </row>
    <row r="2216" spans="3:4" x14ac:dyDescent="0.2">
      <c r="C2216" s="14"/>
      <c r="D2216" s="14"/>
    </row>
    <row r="2217" spans="3:4" x14ac:dyDescent="0.2">
      <c r="C2217" s="14"/>
      <c r="D2217" s="14"/>
    </row>
    <row r="2218" spans="3:4" x14ac:dyDescent="0.2">
      <c r="C2218" s="14"/>
      <c r="D2218" s="14"/>
    </row>
    <row r="2219" spans="3:4" x14ac:dyDescent="0.2">
      <c r="C2219" s="14"/>
      <c r="D2219" s="14"/>
    </row>
    <row r="2220" spans="3:4" x14ac:dyDescent="0.2">
      <c r="C2220" s="14"/>
      <c r="D2220" s="14"/>
    </row>
    <row r="2221" spans="3:4" x14ac:dyDescent="0.2">
      <c r="C2221" s="14"/>
      <c r="D2221" s="14"/>
    </row>
    <row r="2222" spans="3:4" x14ac:dyDescent="0.2">
      <c r="C2222" s="14"/>
      <c r="D2222" s="14"/>
    </row>
    <row r="2223" spans="3:4" x14ac:dyDescent="0.2">
      <c r="C2223" s="14"/>
      <c r="D2223" s="14"/>
    </row>
    <row r="2224" spans="3:4" x14ac:dyDescent="0.2">
      <c r="C2224" s="14"/>
      <c r="D2224" s="14"/>
    </row>
    <row r="2225" spans="3:4" x14ac:dyDescent="0.2">
      <c r="C2225" s="14"/>
      <c r="D2225" s="14"/>
    </row>
    <row r="2226" spans="3:4" x14ac:dyDescent="0.2">
      <c r="C2226" s="14"/>
      <c r="D2226" s="14"/>
    </row>
    <row r="2227" spans="3:4" x14ac:dyDescent="0.2">
      <c r="C2227" s="14"/>
      <c r="D2227" s="14"/>
    </row>
    <row r="2228" spans="3:4" x14ac:dyDescent="0.2">
      <c r="C2228" s="14"/>
      <c r="D2228" s="14"/>
    </row>
    <row r="2229" spans="3:4" x14ac:dyDescent="0.2">
      <c r="C2229" s="14"/>
      <c r="D2229" s="14"/>
    </row>
    <row r="2230" spans="3:4" x14ac:dyDescent="0.2">
      <c r="C2230" s="14"/>
      <c r="D2230" s="14"/>
    </row>
    <row r="2231" spans="3:4" x14ac:dyDescent="0.2">
      <c r="C2231" s="14"/>
      <c r="D2231" s="14"/>
    </row>
    <row r="2232" spans="3:4" x14ac:dyDescent="0.2">
      <c r="C2232" s="14"/>
      <c r="D2232" s="14"/>
    </row>
    <row r="2233" spans="3:4" x14ac:dyDescent="0.2">
      <c r="C2233" s="14"/>
      <c r="D2233" s="14"/>
    </row>
    <row r="2234" spans="3:4" x14ac:dyDescent="0.2">
      <c r="C2234" s="14"/>
      <c r="D2234" s="14"/>
    </row>
    <row r="2235" spans="3:4" x14ac:dyDescent="0.2">
      <c r="C2235" s="14"/>
      <c r="D2235" s="14"/>
    </row>
    <row r="2236" spans="3:4" x14ac:dyDescent="0.2">
      <c r="C2236" s="14"/>
      <c r="D2236" s="14"/>
    </row>
    <row r="2237" spans="3:4" x14ac:dyDescent="0.2">
      <c r="C2237" s="14"/>
      <c r="D2237" s="14"/>
    </row>
    <row r="2238" spans="3:4" x14ac:dyDescent="0.2">
      <c r="C2238" s="14"/>
      <c r="D2238" s="14"/>
    </row>
    <row r="2239" spans="3:4" x14ac:dyDescent="0.2">
      <c r="C2239" s="14"/>
      <c r="D2239" s="14"/>
    </row>
    <row r="2240" spans="3:4" x14ac:dyDescent="0.2">
      <c r="C2240" s="14"/>
      <c r="D2240" s="14"/>
    </row>
    <row r="2241" spans="3:4" x14ac:dyDescent="0.2">
      <c r="C2241" s="14"/>
      <c r="D2241" s="14"/>
    </row>
    <row r="2242" spans="3:4" x14ac:dyDescent="0.2">
      <c r="C2242" s="14"/>
      <c r="D2242" s="14"/>
    </row>
    <row r="2243" spans="3:4" x14ac:dyDescent="0.2">
      <c r="C2243" s="14"/>
      <c r="D2243" s="14"/>
    </row>
    <row r="2244" spans="3:4" x14ac:dyDescent="0.2">
      <c r="C2244" s="14"/>
      <c r="D2244" s="14"/>
    </row>
    <row r="2245" spans="3:4" x14ac:dyDescent="0.2">
      <c r="C2245" s="14"/>
      <c r="D2245" s="14"/>
    </row>
    <row r="2246" spans="3:4" x14ac:dyDescent="0.2">
      <c r="C2246" s="14"/>
      <c r="D2246" s="14"/>
    </row>
    <row r="2247" spans="3:4" x14ac:dyDescent="0.2">
      <c r="C2247" s="14"/>
      <c r="D2247" s="14"/>
    </row>
    <row r="2248" spans="3:4" x14ac:dyDescent="0.2">
      <c r="C2248" s="14"/>
      <c r="D2248" s="14"/>
    </row>
    <row r="2249" spans="3:4" x14ac:dyDescent="0.2">
      <c r="C2249" s="14"/>
      <c r="D2249" s="14"/>
    </row>
    <row r="2250" spans="3:4" x14ac:dyDescent="0.2">
      <c r="C2250" s="14"/>
      <c r="D2250" s="14"/>
    </row>
    <row r="2251" spans="3:4" x14ac:dyDescent="0.2">
      <c r="C2251" s="14"/>
      <c r="D2251" s="14"/>
    </row>
    <row r="2252" spans="3:4" x14ac:dyDescent="0.2">
      <c r="C2252" s="14"/>
      <c r="D2252" s="14"/>
    </row>
    <row r="2253" spans="3:4" x14ac:dyDescent="0.2">
      <c r="C2253" s="14"/>
      <c r="D2253" s="14"/>
    </row>
    <row r="2254" spans="3:4" x14ac:dyDescent="0.2">
      <c r="C2254" s="14"/>
      <c r="D2254" s="14"/>
    </row>
    <row r="2255" spans="3:4" x14ac:dyDescent="0.2">
      <c r="C2255" s="14"/>
      <c r="D2255" s="14"/>
    </row>
    <row r="2256" spans="3:4" x14ac:dyDescent="0.2">
      <c r="C2256" s="14"/>
      <c r="D2256" s="14"/>
    </row>
    <row r="2257" spans="3:4" x14ac:dyDescent="0.2">
      <c r="C2257" s="14"/>
      <c r="D2257" s="14"/>
    </row>
    <row r="2258" spans="3:4" x14ac:dyDescent="0.2">
      <c r="C2258" s="14"/>
      <c r="D2258" s="14"/>
    </row>
    <row r="2259" spans="3:4" x14ac:dyDescent="0.2">
      <c r="C2259" s="14"/>
      <c r="D2259" s="14"/>
    </row>
    <row r="2260" spans="3:4" x14ac:dyDescent="0.2">
      <c r="C2260" s="14"/>
      <c r="D2260" s="14"/>
    </row>
    <row r="2261" spans="3:4" x14ac:dyDescent="0.2">
      <c r="C2261" s="14"/>
      <c r="D2261" s="14"/>
    </row>
    <row r="2262" spans="3:4" x14ac:dyDescent="0.2">
      <c r="C2262" s="14"/>
      <c r="D2262" s="14"/>
    </row>
    <row r="2263" spans="3:4" x14ac:dyDescent="0.2">
      <c r="C2263" s="14"/>
      <c r="D2263" s="14"/>
    </row>
    <row r="2264" spans="3:4" x14ac:dyDescent="0.2">
      <c r="C2264" s="14"/>
      <c r="D2264" s="14"/>
    </row>
    <row r="2265" spans="3:4" x14ac:dyDescent="0.2">
      <c r="C2265" s="14"/>
      <c r="D2265" s="14"/>
    </row>
    <row r="2266" spans="3:4" x14ac:dyDescent="0.2">
      <c r="C2266" s="14"/>
      <c r="D2266" s="14"/>
    </row>
    <row r="2267" spans="3:4" x14ac:dyDescent="0.2">
      <c r="C2267" s="14"/>
      <c r="D2267" s="14"/>
    </row>
    <row r="2268" spans="3:4" x14ac:dyDescent="0.2">
      <c r="C2268" s="14"/>
      <c r="D2268" s="14"/>
    </row>
    <row r="2269" spans="3:4" x14ac:dyDescent="0.2">
      <c r="C2269" s="14"/>
      <c r="D2269" s="14"/>
    </row>
    <row r="2270" spans="3:4" x14ac:dyDescent="0.2">
      <c r="C2270" s="14"/>
      <c r="D2270" s="14"/>
    </row>
    <row r="2271" spans="3:4" x14ac:dyDescent="0.2">
      <c r="C2271" s="14"/>
      <c r="D2271" s="14"/>
    </row>
    <row r="2272" spans="3:4" x14ac:dyDescent="0.2">
      <c r="C2272" s="14"/>
      <c r="D2272" s="14"/>
    </row>
    <row r="2273" spans="3:4" x14ac:dyDescent="0.2">
      <c r="C2273" s="14"/>
      <c r="D2273" s="14"/>
    </row>
    <row r="2274" spans="3:4" x14ac:dyDescent="0.2">
      <c r="C2274" s="14"/>
      <c r="D2274" s="14"/>
    </row>
    <row r="2275" spans="3:4" x14ac:dyDescent="0.2">
      <c r="C2275" s="14"/>
      <c r="D2275" s="14"/>
    </row>
    <row r="2276" spans="3:4" x14ac:dyDescent="0.2">
      <c r="C2276" s="14"/>
      <c r="D2276" s="14"/>
    </row>
    <row r="2277" spans="3:4" x14ac:dyDescent="0.2">
      <c r="C2277" s="14"/>
      <c r="D2277" s="14"/>
    </row>
    <row r="2278" spans="3:4" x14ac:dyDescent="0.2">
      <c r="C2278" s="14"/>
      <c r="D2278" s="14"/>
    </row>
    <row r="2279" spans="3:4" x14ac:dyDescent="0.2">
      <c r="C2279" s="14"/>
      <c r="D2279" s="14"/>
    </row>
    <row r="2280" spans="3:4" x14ac:dyDescent="0.2">
      <c r="C2280" s="14"/>
      <c r="D2280" s="14"/>
    </row>
    <row r="2281" spans="3:4" x14ac:dyDescent="0.2">
      <c r="C2281" s="14"/>
      <c r="D2281" s="14"/>
    </row>
    <row r="2282" spans="3:4" x14ac:dyDescent="0.2">
      <c r="C2282" s="14"/>
      <c r="D2282" s="14"/>
    </row>
    <row r="2283" spans="3:4" x14ac:dyDescent="0.2">
      <c r="C2283" s="14"/>
      <c r="D2283" s="14"/>
    </row>
    <row r="2284" spans="3:4" x14ac:dyDescent="0.2">
      <c r="C2284" s="14"/>
      <c r="D2284" s="14"/>
    </row>
    <row r="2285" spans="3:4" x14ac:dyDescent="0.2">
      <c r="C2285" s="14"/>
      <c r="D2285" s="14"/>
    </row>
    <row r="2286" spans="3:4" x14ac:dyDescent="0.2">
      <c r="C2286" s="14"/>
      <c r="D2286" s="14"/>
    </row>
    <row r="2287" spans="3:4" x14ac:dyDescent="0.2">
      <c r="C2287" s="14"/>
      <c r="D2287" s="14"/>
    </row>
    <row r="2288" spans="3:4" x14ac:dyDescent="0.2">
      <c r="C2288" s="14"/>
      <c r="D2288" s="14"/>
    </row>
    <row r="2289" spans="3:4" x14ac:dyDescent="0.2">
      <c r="C2289" s="14"/>
      <c r="D2289" s="14"/>
    </row>
    <row r="2290" spans="3:4" x14ac:dyDescent="0.2">
      <c r="C2290" s="14"/>
      <c r="D2290" s="14"/>
    </row>
    <row r="2291" spans="3:4" x14ac:dyDescent="0.2">
      <c r="C2291" s="14"/>
      <c r="D2291" s="14"/>
    </row>
    <row r="2292" spans="3:4" x14ac:dyDescent="0.2">
      <c r="C2292" s="14"/>
      <c r="D2292" s="14"/>
    </row>
    <row r="2293" spans="3:4" x14ac:dyDescent="0.2">
      <c r="C2293" s="14"/>
      <c r="D2293" s="14"/>
    </row>
    <row r="2294" spans="3:4" x14ac:dyDescent="0.2">
      <c r="C2294" s="14"/>
      <c r="D2294" s="14"/>
    </row>
    <row r="2295" spans="3:4" x14ac:dyDescent="0.2">
      <c r="C2295" s="14"/>
      <c r="D2295" s="14"/>
    </row>
    <row r="2296" spans="3:4" x14ac:dyDescent="0.2">
      <c r="C2296" s="14"/>
      <c r="D2296" s="14"/>
    </row>
    <row r="2297" spans="3:4" x14ac:dyDescent="0.2">
      <c r="C2297" s="14"/>
      <c r="D2297" s="14"/>
    </row>
    <row r="2298" spans="3:4" x14ac:dyDescent="0.2">
      <c r="C2298" s="14"/>
      <c r="D2298" s="14"/>
    </row>
    <row r="2299" spans="3:4" x14ac:dyDescent="0.2">
      <c r="C2299" s="14"/>
      <c r="D2299" s="14"/>
    </row>
    <row r="2300" spans="3:4" x14ac:dyDescent="0.2">
      <c r="C2300" s="14"/>
      <c r="D2300" s="14"/>
    </row>
    <row r="2301" spans="3:4" x14ac:dyDescent="0.2">
      <c r="C2301" s="14"/>
      <c r="D2301" s="14"/>
    </row>
    <row r="2302" spans="3:4" x14ac:dyDescent="0.2">
      <c r="C2302" s="14"/>
      <c r="D2302" s="14"/>
    </row>
    <row r="2303" spans="3:4" x14ac:dyDescent="0.2">
      <c r="C2303" s="14"/>
      <c r="D2303" s="14"/>
    </row>
    <row r="2304" spans="3:4" x14ac:dyDescent="0.2">
      <c r="C2304" s="14"/>
      <c r="D2304" s="14"/>
    </row>
    <row r="2305" spans="3:4" x14ac:dyDescent="0.2">
      <c r="C2305" s="14"/>
      <c r="D2305" s="14"/>
    </row>
    <row r="2306" spans="3:4" x14ac:dyDescent="0.2">
      <c r="C2306" s="14"/>
      <c r="D2306" s="14"/>
    </row>
    <row r="2307" spans="3:4" x14ac:dyDescent="0.2">
      <c r="C2307" s="14"/>
      <c r="D2307" s="14"/>
    </row>
    <row r="2308" spans="3:4" x14ac:dyDescent="0.2">
      <c r="C2308" s="14"/>
      <c r="D2308" s="14"/>
    </row>
    <row r="2309" spans="3:4" x14ac:dyDescent="0.2">
      <c r="C2309" s="14"/>
      <c r="D2309" s="14"/>
    </row>
    <row r="2310" spans="3:4" x14ac:dyDescent="0.2">
      <c r="C2310" s="14"/>
      <c r="D2310" s="14"/>
    </row>
    <row r="2311" spans="3:4" x14ac:dyDescent="0.2">
      <c r="C2311" s="14"/>
      <c r="D2311" s="14"/>
    </row>
    <row r="2312" spans="3:4" x14ac:dyDescent="0.2">
      <c r="C2312" s="14"/>
      <c r="D2312" s="14"/>
    </row>
    <row r="2313" spans="3:4" x14ac:dyDescent="0.2">
      <c r="C2313" s="14"/>
      <c r="D2313" s="14"/>
    </row>
    <row r="2314" spans="3:4" x14ac:dyDescent="0.2">
      <c r="C2314" s="14"/>
      <c r="D2314" s="14"/>
    </row>
    <row r="2315" spans="3:4" x14ac:dyDescent="0.2">
      <c r="C2315" s="14"/>
      <c r="D2315" s="14"/>
    </row>
    <row r="2316" spans="3:4" x14ac:dyDescent="0.2">
      <c r="C2316" s="14"/>
      <c r="D2316" s="14"/>
    </row>
    <row r="2317" spans="3:4" x14ac:dyDescent="0.2">
      <c r="C2317" s="14"/>
      <c r="D2317" s="14"/>
    </row>
    <row r="2318" spans="3:4" x14ac:dyDescent="0.2">
      <c r="C2318" s="14"/>
      <c r="D2318" s="14"/>
    </row>
    <row r="2319" spans="3:4" x14ac:dyDescent="0.2">
      <c r="C2319" s="14"/>
      <c r="D2319" s="14"/>
    </row>
    <row r="2320" spans="3:4" x14ac:dyDescent="0.2">
      <c r="C2320" s="14"/>
      <c r="D2320" s="14"/>
    </row>
    <row r="2321" spans="3:4" x14ac:dyDescent="0.2">
      <c r="C2321" s="14"/>
      <c r="D2321" s="14"/>
    </row>
    <row r="2322" spans="3:4" x14ac:dyDescent="0.2">
      <c r="C2322" s="14"/>
      <c r="D2322" s="14"/>
    </row>
    <row r="2323" spans="3:4" x14ac:dyDescent="0.2">
      <c r="C2323" s="14"/>
      <c r="D2323" s="14"/>
    </row>
    <row r="2324" spans="3:4" x14ac:dyDescent="0.2">
      <c r="C2324" s="14"/>
      <c r="D2324" s="14"/>
    </row>
    <row r="2325" spans="3:4" x14ac:dyDescent="0.2">
      <c r="C2325" s="14"/>
      <c r="D2325" s="14"/>
    </row>
    <row r="2326" spans="3:4" x14ac:dyDescent="0.2">
      <c r="C2326" s="14"/>
      <c r="D2326" s="14"/>
    </row>
    <row r="2327" spans="3:4" x14ac:dyDescent="0.2">
      <c r="C2327" s="14"/>
      <c r="D2327" s="14"/>
    </row>
    <row r="2328" spans="3:4" x14ac:dyDescent="0.2">
      <c r="C2328" s="14"/>
      <c r="D2328" s="14"/>
    </row>
    <row r="2329" spans="3:4" x14ac:dyDescent="0.2">
      <c r="C2329" s="14"/>
      <c r="D2329" s="14"/>
    </row>
    <row r="2330" spans="3:4" x14ac:dyDescent="0.2">
      <c r="C2330" s="14"/>
      <c r="D2330" s="14"/>
    </row>
    <row r="2331" spans="3:4" x14ac:dyDescent="0.2">
      <c r="C2331" s="14"/>
      <c r="D2331" s="14"/>
    </row>
    <row r="2332" spans="3:4" x14ac:dyDescent="0.2">
      <c r="C2332" s="14"/>
      <c r="D2332" s="14"/>
    </row>
    <row r="2333" spans="3:4" x14ac:dyDescent="0.2">
      <c r="C2333" s="14"/>
      <c r="D2333" s="14"/>
    </row>
    <row r="2334" spans="3:4" x14ac:dyDescent="0.2">
      <c r="C2334" s="14"/>
      <c r="D2334" s="14"/>
    </row>
    <row r="2335" spans="3:4" x14ac:dyDescent="0.2">
      <c r="C2335" s="14"/>
      <c r="D2335" s="14"/>
    </row>
    <row r="2336" spans="3:4" x14ac:dyDescent="0.2">
      <c r="C2336" s="14"/>
      <c r="D2336" s="14"/>
    </row>
    <row r="2337" spans="3:4" x14ac:dyDescent="0.2">
      <c r="C2337" s="14"/>
      <c r="D2337" s="14"/>
    </row>
    <row r="2338" spans="3:4" x14ac:dyDescent="0.2">
      <c r="C2338" s="14"/>
      <c r="D2338" s="14"/>
    </row>
    <row r="2339" spans="3:4" x14ac:dyDescent="0.2">
      <c r="C2339" s="14"/>
      <c r="D2339" s="14"/>
    </row>
    <row r="2340" spans="3:4" x14ac:dyDescent="0.2">
      <c r="C2340" s="14"/>
      <c r="D2340" s="14"/>
    </row>
    <row r="2341" spans="3:4" x14ac:dyDescent="0.2">
      <c r="C2341" s="14"/>
      <c r="D2341" s="14"/>
    </row>
    <row r="2342" spans="3:4" x14ac:dyDescent="0.2">
      <c r="C2342" s="14"/>
      <c r="D2342" s="14"/>
    </row>
    <row r="2343" spans="3:4" x14ac:dyDescent="0.2">
      <c r="C2343" s="14"/>
      <c r="D2343" s="14"/>
    </row>
    <row r="2344" spans="3:4" x14ac:dyDescent="0.2">
      <c r="C2344" s="14"/>
      <c r="D2344" s="14"/>
    </row>
    <row r="2345" spans="3:4" x14ac:dyDescent="0.2">
      <c r="C2345" s="14"/>
      <c r="D2345" s="14"/>
    </row>
    <row r="2346" spans="3:4" x14ac:dyDescent="0.2">
      <c r="C2346" s="14"/>
      <c r="D2346" s="14"/>
    </row>
    <row r="2347" spans="3:4" x14ac:dyDescent="0.2">
      <c r="C2347" s="14"/>
      <c r="D2347" s="14"/>
    </row>
    <row r="2348" spans="3:4" x14ac:dyDescent="0.2">
      <c r="C2348" s="14"/>
      <c r="D2348" s="14"/>
    </row>
    <row r="2349" spans="3:4" x14ac:dyDescent="0.2">
      <c r="C2349" s="14"/>
      <c r="D2349" s="14"/>
    </row>
    <row r="2350" spans="3:4" x14ac:dyDescent="0.2">
      <c r="C2350" s="14"/>
      <c r="D2350" s="14"/>
    </row>
    <row r="2351" spans="3:4" x14ac:dyDescent="0.2">
      <c r="C2351" s="14"/>
      <c r="D2351" s="14"/>
    </row>
    <row r="2352" spans="3:4" x14ac:dyDescent="0.2">
      <c r="C2352" s="14"/>
      <c r="D2352" s="14"/>
    </row>
    <row r="2353" spans="3:4" x14ac:dyDescent="0.2">
      <c r="C2353" s="14"/>
      <c r="D2353" s="14"/>
    </row>
    <row r="2354" spans="3:4" x14ac:dyDescent="0.2">
      <c r="C2354" s="14"/>
      <c r="D2354" s="14"/>
    </row>
    <row r="2355" spans="3:4" x14ac:dyDescent="0.2">
      <c r="C2355" s="14"/>
      <c r="D2355" s="14"/>
    </row>
    <row r="2356" spans="3:4" x14ac:dyDescent="0.2">
      <c r="C2356" s="14"/>
      <c r="D2356" s="14"/>
    </row>
    <row r="2357" spans="3:4" x14ac:dyDescent="0.2">
      <c r="C2357" s="14"/>
      <c r="D2357" s="14"/>
    </row>
    <row r="2358" spans="3:4" x14ac:dyDescent="0.2">
      <c r="C2358" s="14"/>
      <c r="D2358" s="14"/>
    </row>
    <row r="2359" spans="3:4" x14ac:dyDescent="0.2">
      <c r="C2359" s="14"/>
      <c r="D2359" s="14"/>
    </row>
    <row r="2360" spans="3:4" x14ac:dyDescent="0.2">
      <c r="C2360" s="14"/>
      <c r="D2360" s="14"/>
    </row>
    <row r="2361" spans="3:4" x14ac:dyDescent="0.2">
      <c r="C2361" s="14"/>
      <c r="D2361" s="14"/>
    </row>
    <row r="2362" spans="3:4" x14ac:dyDescent="0.2">
      <c r="C2362" s="14"/>
      <c r="D2362" s="14"/>
    </row>
    <row r="2363" spans="3:4" x14ac:dyDescent="0.2">
      <c r="C2363" s="14"/>
      <c r="D2363" s="14"/>
    </row>
    <row r="2364" spans="3:4" x14ac:dyDescent="0.2">
      <c r="C2364" s="14"/>
      <c r="D2364" s="14"/>
    </row>
    <row r="2365" spans="3:4" x14ac:dyDescent="0.2">
      <c r="C2365" s="14"/>
      <c r="D2365" s="14"/>
    </row>
    <row r="2366" spans="3:4" x14ac:dyDescent="0.2">
      <c r="C2366" s="14"/>
      <c r="D2366" s="14"/>
    </row>
    <row r="2367" spans="3:4" x14ac:dyDescent="0.2">
      <c r="C2367" s="14"/>
      <c r="D2367" s="14"/>
    </row>
    <row r="2368" spans="3:4" x14ac:dyDescent="0.2">
      <c r="C2368" s="14"/>
      <c r="D2368" s="14"/>
    </row>
    <row r="2369" spans="3:4" x14ac:dyDescent="0.2">
      <c r="C2369" s="14"/>
      <c r="D2369" s="14"/>
    </row>
    <row r="2370" spans="3:4" x14ac:dyDescent="0.2">
      <c r="C2370" s="14"/>
      <c r="D2370" s="14"/>
    </row>
    <row r="2371" spans="3:4" x14ac:dyDescent="0.2">
      <c r="C2371" s="14"/>
      <c r="D2371" s="14"/>
    </row>
    <row r="2372" spans="3:4" x14ac:dyDescent="0.2">
      <c r="C2372" s="14"/>
      <c r="D2372" s="14"/>
    </row>
    <row r="2373" spans="3:4" x14ac:dyDescent="0.2">
      <c r="C2373" s="14"/>
      <c r="D2373" s="14"/>
    </row>
    <row r="2374" spans="3:4" x14ac:dyDescent="0.2">
      <c r="C2374" s="14"/>
      <c r="D2374" s="14"/>
    </row>
    <row r="2375" spans="3:4" x14ac:dyDescent="0.2">
      <c r="C2375" s="14"/>
      <c r="D2375" s="14"/>
    </row>
    <row r="2376" spans="3:4" x14ac:dyDescent="0.2">
      <c r="C2376" s="14"/>
      <c r="D2376" s="14"/>
    </row>
    <row r="2377" spans="3:4" x14ac:dyDescent="0.2">
      <c r="C2377" s="14"/>
      <c r="D2377" s="14"/>
    </row>
    <row r="2378" spans="3:4" x14ac:dyDescent="0.2">
      <c r="C2378" s="14"/>
      <c r="D2378" s="14"/>
    </row>
    <row r="2379" spans="3:4" x14ac:dyDescent="0.2">
      <c r="C2379" s="14"/>
      <c r="D2379" s="14"/>
    </row>
    <row r="2380" spans="3:4" x14ac:dyDescent="0.2">
      <c r="C2380" s="14"/>
      <c r="D2380" s="14"/>
    </row>
    <row r="2381" spans="3:4" x14ac:dyDescent="0.2">
      <c r="C2381" s="14"/>
      <c r="D2381" s="14"/>
    </row>
    <row r="2382" spans="3:4" x14ac:dyDescent="0.2">
      <c r="C2382" s="14"/>
      <c r="D2382" s="14"/>
    </row>
    <row r="2383" spans="3:4" x14ac:dyDescent="0.2">
      <c r="C2383" s="14"/>
      <c r="D2383" s="14"/>
    </row>
    <row r="2384" spans="3:4" x14ac:dyDescent="0.2">
      <c r="C2384" s="14"/>
      <c r="D2384" s="14"/>
    </row>
    <row r="2385" spans="3:4" x14ac:dyDescent="0.2">
      <c r="C2385" s="14"/>
      <c r="D2385" s="14"/>
    </row>
    <row r="2386" spans="3:4" x14ac:dyDescent="0.2">
      <c r="C2386" s="14"/>
      <c r="D2386" s="14"/>
    </row>
    <row r="2387" spans="3:4" x14ac:dyDescent="0.2">
      <c r="C2387" s="14"/>
      <c r="D2387" s="14"/>
    </row>
    <row r="2388" spans="3:4" x14ac:dyDescent="0.2">
      <c r="C2388" s="14"/>
      <c r="D2388" s="14"/>
    </row>
    <row r="2389" spans="3:4" x14ac:dyDescent="0.2">
      <c r="C2389" s="14"/>
      <c r="D2389" s="14"/>
    </row>
    <row r="2390" spans="3:4" x14ac:dyDescent="0.2">
      <c r="C2390" s="14"/>
      <c r="D2390" s="14"/>
    </row>
    <row r="2391" spans="3:4" x14ac:dyDescent="0.2">
      <c r="C2391" s="14"/>
      <c r="D2391" s="14"/>
    </row>
    <row r="2392" spans="3:4" x14ac:dyDescent="0.2">
      <c r="C2392" s="14"/>
      <c r="D2392" s="14"/>
    </row>
    <row r="2393" spans="3:4" x14ac:dyDescent="0.2">
      <c r="C2393" s="14"/>
      <c r="D2393" s="14"/>
    </row>
    <row r="2394" spans="3:4" x14ac:dyDescent="0.2">
      <c r="C2394" s="14"/>
      <c r="D2394" s="14"/>
    </row>
    <row r="2395" spans="3:4" x14ac:dyDescent="0.2">
      <c r="C2395" s="14"/>
      <c r="D2395" s="14"/>
    </row>
    <row r="2396" spans="3:4" x14ac:dyDescent="0.2">
      <c r="C2396" s="14"/>
      <c r="D2396" s="14"/>
    </row>
    <row r="2397" spans="3:4" x14ac:dyDescent="0.2">
      <c r="C2397" s="14"/>
      <c r="D2397" s="14"/>
    </row>
    <row r="2398" spans="3:4" x14ac:dyDescent="0.2">
      <c r="C2398" s="14"/>
      <c r="D2398" s="14"/>
    </row>
    <row r="2399" spans="3:4" x14ac:dyDescent="0.2">
      <c r="C2399" s="14"/>
      <c r="D2399" s="14"/>
    </row>
    <row r="2400" spans="3:4" x14ac:dyDescent="0.2">
      <c r="C2400" s="14"/>
      <c r="D2400" s="14"/>
    </row>
    <row r="2401" spans="3:4" x14ac:dyDescent="0.2">
      <c r="C2401" s="14"/>
      <c r="D2401" s="14"/>
    </row>
    <row r="2402" spans="3:4" x14ac:dyDescent="0.2">
      <c r="C2402" s="14"/>
      <c r="D2402" s="14"/>
    </row>
    <row r="2403" spans="3:4" x14ac:dyDescent="0.2">
      <c r="C2403" s="14"/>
      <c r="D2403" s="14"/>
    </row>
    <row r="2404" spans="3:4" x14ac:dyDescent="0.2">
      <c r="C2404" s="14"/>
      <c r="D2404" s="14"/>
    </row>
    <row r="2405" spans="3:4" x14ac:dyDescent="0.2">
      <c r="C2405" s="14"/>
      <c r="D2405" s="14"/>
    </row>
    <row r="2406" spans="3:4" x14ac:dyDescent="0.2">
      <c r="C2406" s="14"/>
      <c r="D2406" s="14"/>
    </row>
    <row r="2407" spans="3:4" x14ac:dyDescent="0.2">
      <c r="C2407" s="14"/>
      <c r="D2407" s="14"/>
    </row>
    <row r="2408" spans="3:4" x14ac:dyDescent="0.2">
      <c r="C2408" s="14"/>
      <c r="D2408" s="14"/>
    </row>
    <row r="2409" spans="3:4" x14ac:dyDescent="0.2">
      <c r="C2409" s="14"/>
      <c r="D2409" s="14"/>
    </row>
    <row r="2410" spans="3:4" x14ac:dyDescent="0.2">
      <c r="C2410" s="14"/>
      <c r="D2410" s="14"/>
    </row>
    <row r="2411" spans="3:4" x14ac:dyDescent="0.2">
      <c r="C2411" s="14"/>
      <c r="D2411" s="14"/>
    </row>
    <row r="2412" spans="3:4" x14ac:dyDescent="0.2">
      <c r="C2412" s="14"/>
      <c r="D2412" s="14"/>
    </row>
    <row r="2413" spans="3:4" x14ac:dyDescent="0.2">
      <c r="C2413" s="14"/>
      <c r="D2413" s="14"/>
    </row>
    <row r="2414" spans="3:4" x14ac:dyDescent="0.2">
      <c r="C2414" s="14"/>
      <c r="D2414" s="14"/>
    </row>
    <row r="2415" spans="3:4" x14ac:dyDescent="0.2">
      <c r="C2415" s="14"/>
      <c r="D2415" s="14"/>
    </row>
    <row r="2416" spans="3:4" x14ac:dyDescent="0.2">
      <c r="C2416" s="14"/>
      <c r="D2416" s="14"/>
    </row>
    <row r="2417" spans="3:4" x14ac:dyDescent="0.2">
      <c r="C2417" s="14"/>
      <c r="D2417" s="14"/>
    </row>
    <row r="2418" spans="3:4" x14ac:dyDescent="0.2">
      <c r="C2418" s="14"/>
      <c r="D2418" s="14"/>
    </row>
    <row r="2419" spans="3:4" x14ac:dyDescent="0.2">
      <c r="C2419" s="14"/>
      <c r="D2419" s="14"/>
    </row>
    <row r="2420" spans="3:4" x14ac:dyDescent="0.2">
      <c r="C2420" s="14"/>
      <c r="D2420" s="14"/>
    </row>
    <row r="2421" spans="3:4" x14ac:dyDescent="0.2">
      <c r="C2421" s="14"/>
      <c r="D2421" s="14"/>
    </row>
    <row r="2422" spans="3:4" x14ac:dyDescent="0.2">
      <c r="C2422" s="14"/>
      <c r="D2422" s="14"/>
    </row>
    <row r="2423" spans="3:4" x14ac:dyDescent="0.2">
      <c r="C2423" s="14"/>
      <c r="D2423" s="14"/>
    </row>
    <row r="2424" spans="3:4" x14ac:dyDescent="0.2">
      <c r="C2424" s="14"/>
      <c r="D2424" s="14"/>
    </row>
    <row r="2425" spans="3:4" x14ac:dyDescent="0.2">
      <c r="C2425" s="14"/>
      <c r="D2425" s="14"/>
    </row>
    <row r="2426" spans="3:4" x14ac:dyDescent="0.2">
      <c r="C2426" s="14"/>
      <c r="D2426" s="14"/>
    </row>
    <row r="2427" spans="3:4" x14ac:dyDescent="0.2">
      <c r="C2427" s="14"/>
      <c r="D2427" s="14"/>
    </row>
    <row r="2428" spans="3:4" x14ac:dyDescent="0.2">
      <c r="C2428" s="14"/>
      <c r="D2428" s="14"/>
    </row>
    <row r="2429" spans="3:4" x14ac:dyDescent="0.2">
      <c r="C2429" s="14"/>
      <c r="D2429" s="14"/>
    </row>
    <row r="2430" spans="3:4" x14ac:dyDescent="0.2">
      <c r="C2430" s="14"/>
      <c r="D2430" s="14"/>
    </row>
    <row r="2431" spans="3:4" x14ac:dyDescent="0.2">
      <c r="C2431" s="14"/>
      <c r="D2431" s="14"/>
    </row>
    <row r="2432" spans="3:4" x14ac:dyDescent="0.2">
      <c r="C2432" s="14"/>
      <c r="D2432" s="14"/>
    </row>
    <row r="2433" spans="3:4" x14ac:dyDescent="0.2">
      <c r="C2433" s="14"/>
      <c r="D2433" s="14"/>
    </row>
    <row r="2434" spans="3:4" x14ac:dyDescent="0.2">
      <c r="C2434" s="14"/>
      <c r="D2434" s="14"/>
    </row>
    <row r="2435" spans="3:4" x14ac:dyDescent="0.2">
      <c r="C2435" s="14"/>
      <c r="D2435" s="14"/>
    </row>
    <row r="2436" spans="3:4" x14ac:dyDescent="0.2">
      <c r="C2436" s="14"/>
      <c r="D2436" s="14"/>
    </row>
    <row r="2437" spans="3:4" x14ac:dyDescent="0.2">
      <c r="C2437" s="14"/>
      <c r="D2437" s="14"/>
    </row>
    <row r="2438" spans="3:4" x14ac:dyDescent="0.2">
      <c r="C2438" s="14"/>
      <c r="D2438" s="14"/>
    </row>
    <row r="2439" spans="3:4" x14ac:dyDescent="0.2">
      <c r="C2439" s="14"/>
      <c r="D2439" s="14"/>
    </row>
    <row r="2440" spans="3:4" x14ac:dyDescent="0.2">
      <c r="C2440" s="14"/>
      <c r="D2440" s="14"/>
    </row>
    <row r="2441" spans="3:4" x14ac:dyDescent="0.2">
      <c r="C2441" s="14"/>
      <c r="D2441" s="14"/>
    </row>
    <row r="2442" spans="3:4" x14ac:dyDescent="0.2">
      <c r="C2442" s="14"/>
      <c r="D2442" s="14"/>
    </row>
    <row r="2443" spans="3:4" x14ac:dyDescent="0.2">
      <c r="C2443" s="14"/>
      <c r="D2443" s="14"/>
    </row>
    <row r="2444" spans="3:4" x14ac:dyDescent="0.2">
      <c r="C2444" s="14"/>
      <c r="D2444" s="14"/>
    </row>
    <row r="2445" spans="3:4" x14ac:dyDescent="0.2">
      <c r="C2445" s="14"/>
      <c r="D2445" s="14"/>
    </row>
    <row r="2446" spans="3:4" x14ac:dyDescent="0.2">
      <c r="C2446" s="14"/>
      <c r="D2446" s="14"/>
    </row>
    <row r="2447" spans="3:4" x14ac:dyDescent="0.2">
      <c r="C2447" s="14"/>
      <c r="D2447" s="14"/>
    </row>
    <row r="2448" spans="3:4" x14ac:dyDescent="0.2">
      <c r="C2448" s="14"/>
      <c r="D2448" s="14"/>
    </row>
    <row r="2449" spans="3:4" x14ac:dyDescent="0.2">
      <c r="C2449" s="14"/>
      <c r="D2449" s="14"/>
    </row>
    <row r="2450" spans="3:4" x14ac:dyDescent="0.2">
      <c r="C2450" s="14"/>
      <c r="D2450" s="14"/>
    </row>
    <row r="2451" spans="3:4" x14ac:dyDescent="0.2">
      <c r="C2451" s="14"/>
      <c r="D2451" s="14"/>
    </row>
    <row r="2452" spans="3:4" x14ac:dyDescent="0.2">
      <c r="C2452" s="14"/>
      <c r="D2452" s="14"/>
    </row>
    <row r="2453" spans="3:4" x14ac:dyDescent="0.2">
      <c r="C2453" s="14"/>
      <c r="D2453" s="14"/>
    </row>
    <row r="2454" spans="3:4" x14ac:dyDescent="0.2">
      <c r="C2454" s="14"/>
      <c r="D2454" s="14"/>
    </row>
    <row r="2455" spans="3:4" x14ac:dyDescent="0.2">
      <c r="C2455" s="14"/>
      <c r="D2455" s="14"/>
    </row>
    <row r="2456" spans="3:4" x14ac:dyDescent="0.2">
      <c r="C2456" s="14"/>
      <c r="D2456" s="14"/>
    </row>
    <row r="2457" spans="3:4" x14ac:dyDescent="0.2">
      <c r="C2457" s="14"/>
      <c r="D2457" s="14"/>
    </row>
    <row r="2458" spans="3:4" x14ac:dyDescent="0.2">
      <c r="C2458" s="14"/>
      <c r="D2458" s="14"/>
    </row>
    <row r="2459" spans="3:4" x14ac:dyDescent="0.2">
      <c r="C2459" s="14"/>
      <c r="D2459" s="14"/>
    </row>
    <row r="2460" spans="3:4" x14ac:dyDescent="0.2">
      <c r="C2460" s="14"/>
      <c r="D2460" s="14"/>
    </row>
    <row r="2461" spans="3:4" x14ac:dyDescent="0.2">
      <c r="C2461" s="14"/>
      <c r="D2461" s="14"/>
    </row>
    <row r="2462" spans="3:4" x14ac:dyDescent="0.2">
      <c r="C2462" s="14"/>
      <c r="D2462" s="14"/>
    </row>
    <row r="2463" spans="3:4" x14ac:dyDescent="0.2">
      <c r="C2463" s="14"/>
      <c r="D2463" s="14"/>
    </row>
    <row r="2464" spans="3:4" x14ac:dyDescent="0.2">
      <c r="C2464" s="14"/>
      <c r="D2464" s="14"/>
    </row>
    <row r="2465" spans="3:4" x14ac:dyDescent="0.2">
      <c r="C2465" s="14"/>
      <c r="D2465" s="14"/>
    </row>
    <row r="2466" spans="3:4" x14ac:dyDescent="0.2">
      <c r="C2466" s="14"/>
      <c r="D2466" s="14"/>
    </row>
    <row r="2467" spans="3:4" x14ac:dyDescent="0.2">
      <c r="C2467" s="14"/>
      <c r="D2467" s="14"/>
    </row>
    <row r="2468" spans="3:4" x14ac:dyDescent="0.2">
      <c r="C2468" s="14"/>
      <c r="D2468" s="14"/>
    </row>
    <row r="2469" spans="3:4" x14ac:dyDescent="0.2">
      <c r="C2469" s="14"/>
      <c r="D2469" s="14"/>
    </row>
    <row r="2470" spans="3:4" x14ac:dyDescent="0.2">
      <c r="C2470" s="14"/>
      <c r="D2470" s="14"/>
    </row>
    <row r="2471" spans="3:4" x14ac:dyDescent="0.2">
      <c r="C2471" s="14"/>
      <c r="D2471" s="14"/>
    </row>
    <row r="2472" spans="3:4" x14ac:dyDescent="0.2">
      <c r="C2472" s="14"/>
      <c r="D2472" s="14"/>
    </row>
    <row r="2473" spans="3:4" x14ac:dyDescent="0.2">
      <c r="C2473" s="14"/>
      <c r="D2473" s="14"/>
    </row>
    <row r="2474" spans="3:4" x14ac:dyDescent="0.2">
      <c r="C2474" s="14"/>
      <c r="D2474" s="14"/>
    </row>
    <row r="2475" spans="3:4" x14ac:dyDescent="0.2">
      <c r="C2475" s="14"/>
      <c r="D2475" s="14"/>
    </row>
    <row r="2476" spans="3:4" x14ac:dyDescent="0.2">
      <c r="C2476" s="14"/>
      <c r="D2476" s="14"/>
    </row>
    <row r="2477" spans="3:4" x14ac:dyDescent="0.2">
      <c r="C2477" s="14"/>
      <c r="D2477" s="14"/>
    </row>
    <row r="2478" spans="3:4" x14ac:dyDescent="0.2">
      <c r="C2478" s="14"/>
      <c r="D2478" s="14"/>
    </row>
    <row r="2479" spans="3:4" x14ac:dyDescent="0.2">
      <c r="C2479" s="14"/>
      <c r="D2479" s="14"/>
    </row>
    <row r="2480" spans="3:4" x14ac:dyDescent="0.2">
      <c r="C2480" s="14"/>
      <c r="D2480" s="14"/>
    </row>
    <row r="2481" spans="3:4" x14ac:dyDescent="0.2">
      <c r="C2481" s="14"/>
      <c r="D2481" s="14"/>
    </row>
    <row r="2482" spans="3:4" x14ac:dyDescent="0.2">
      <c r="C2482" s="14"/>
      <c r="D2482" s="14"/>
    </row>
    <row r="2483" spans="3:4" x14ac:dyDescent="0.2">
      <c r="C2483" s="14"/>
      <c r="D2483" s="14"/>
    </row>
    <row r="2484" spans="3:4" x14ac:dyDescent="0.2">
      <c r="C2484" s="14"/>
      <c r="D2484" s="14"/>
    </row>
    <row r="2485" spans="3:4" x14ac:dyDescent="0.2">
      <c r="C2485" s="14"/>
      <c r="D2485" s="14"/>
    </row>
    <row r="2486" spans="3:4" x14ac:dyDescent="0.2">
      <c r="C2486" s="14"/>
      <c r="D2486" s="14"/>
    </row>
    <row r="2487" spans="3:4" x14ac:dyDescent="0.2">
      <c r="C2487" s="14"/>
      <c r="D2487" s="14"/>
    </row>
    <row r="2488" spans="3:4" x14ac:dyDescent="0.2">
      <c r="C2488" s="14"/>
      <c r="D2488" s="14"/>
    </row>
    <row r="2489" spans="3:4" x14ac:dyDescent="0.2">
      <c r="C2489" s="14"/>
      <c r="D2489" s="14"/>
    </row>
    <row r="2490" spans="3:4" x14ac:dyDescent="0.2">
      <c r="C2490" s="14"/>
      <c r="D2490" s="14"/>
    </row>
    <row r="2491" spans="3:4" x14ac:dyDescent="0.2">
      <c r="C2491" s="14"/>
      <c r="D2491" s="14"/>
    </row>
    <row r="2492" spans="3:4" x14ac:dyDescent="0.2">
      <c r="C2492" s="14"/>
      <c r="D2492" s="14"/>
    </row>
    <row r="2493" spans="3:4" x14ac:dyDescent="0.2">
      <c r="C2493" s="14"/>
      <c r="D2493" s="14"/>
    </row>
    <row r="2494" spans="3:4" x14ac:dyDescent="0.2">
      <c r="C2494" s="14"/>
      <c r="D2494" s="14"/>
    </row>
    <row r="2495" spans="3:4" x14ac:dyDescent="0.2">
      <c r="C2495" s="14"/>
      <c r="D2495" s="14"/>
    </row>
    <row r="2496" spans="3:4" x14ac:dyDescent="0.2">
      <c r="C2496" s="14"/>
      <c r="D2496" s="14"/>
    </row>
    <row r="2497" spans="3:4" x14ac:dyDescent="0.2">
      <c r="C2497" s="14"/>
      <c r="D2497" s="14"/>
    </row>
    <row r="2498" spans="3:4" x14ac:dyDescent="0.2">
      <c r="C2498" s="14"/>
      <c r="D2498" s="14"/>
    </row>
    <row r="2499" spans="3:4" x14ac:dyDescent="0.2">
      <c r="C2499" s="14"/>
      <c r="D2499" s="14"/>
    </row>
    <row r="2500" spans="3:4" x14ac:dyDescent="0.2">
      <c r="C2500" s="14"/>
      <c r="D2500" s="14"/>
    </row>
    <row r="2501" spans="3:4" x14ac:dyDescent="0.2">
      <c r="C2501" s="14"/>
      <c r="D2501" s="14"/>
    </row>
    <row r="2502" spans="3:4" x14ac:dyDescent="0.2">
      <c r="C2502" s="14"/>
      <c r="D2502" s="14"/>
    </row>
    <row r="2503" spans="3:4" x14ac:dyDescent="0.2">
      <c r="C2503" s="14"/>
      <c r="D2503" s="14"/>
    </row>
    <row r="2504" spans="3:4" x14ac:dyDescent="0.2">
      <c r="C2504" s="14"/>
      <c r="D2504" s="14"/>
    </row>
    <row r="2505" spans="3:4" x14ac:dyDescent="0.2">
      <c r="C2505" s="14"/>
      <c r="D2505" s="14"/>
    </row>
    <row r="2506" spans="3:4" x14ac:dyDescent="0.2">
      <c r="C2506" s="14"/>
      <c r="D2506" s="14"/>
    </row>
    <row r="2507" spans="3:4" x14ac:dyDescent="0.2">
      <c r="C2507" s="14"/>
      <c r="D2507" s="14"/>
    </row>
    <row r="2508" spans="3:4" x14ac:dyDescent="0.2">
      <c r="C2508" s="14"/>
      <c r="D2508" s="14"/>
    </row>
    <row r="2509" spans="3:4" x14ac:dyDescent="0.2">
      <c r="C2509" s="14"/>
      <c r="D2509" s="14"/>
    </row>
    <row r="2510" spans="3:4" x14ac:dyDescent="0.2">
      <c r="C2510" s="14"/>
      <c r="D2510" s="14"/>
    </row>
    <row r="2511" spans="3:4" x14ac:dyDescent="0.2">
      <c r="C2511" s="14"/>
      <c r="D2511" s="14"/>
    </row>
    <row r="2512" spans="3:4" x14ac:dyDescent="0.2">
      <c r="C2512" s="14"/>
      <c r="D2512" s="14"/>
    </row>
    <row r="2513" spans="3:4" x14ac:dyDescent="0.2">
      <c r="C2513" s="14"/>
      <c r="D2513" s="14"/>
    </row>
    <row r="2514" spans="3:4" x14ac:dyDescent="0.2">
      <c r="C2514" s="14"/>
      <c r="D2514" s="14"/>
    </row>
    <row r="2515" spans="3:4" x14ac:dyDescent="0.2">
      <c r="C2515" s="14"/>
      <c r="D2515" s="14"/>
    </row>
    <row r="2516" spans="3:4" x14ac:dyDescent="0.2">
      <c r="C2516" s="14"/>
      <c r="D2516" s="14"/>
    </row>
    <row r="2517" spans="3:4" x14ac:dyDescent="0.2">
      <c r="C2517" s="14"/>
      <c r="D2517" s="14"/>
    </row>
    <row r="2518" spans="3:4" x14ac:dyDescent="0.2">
      <c r="C2518" s="14"/>
      <c r="D2518" s="14"/>
    </row>
    <row r="2519" spans="3:4" x14ac:dyDescent="0.2">
      <c r="C2519" s="14"/>
      <c r="D2519" s="14"/>
    </row>
    <row r="2520" spans="3:4" x14ac:dyDescent="0.2">
      <c r="C2520" s="14"/>
      <c r="D2520" s="14"/>
    </row>
    <row r="2521" spans="3:4" x14ac:dyDescent="0.2">
      <c r="C2521" s="14"/>
      <c r="D2521" s="14"/>
    </row>
    <row r="2522" spans="3:4" x14ac:dyDescent="0.2">
      <c r="C2522" s="14"/>
      <c r="D2522" s="14"/>
    </row>
    <row r="2523" spans="3:4" x14ac:dyDescent="0.2">
      <c r="C2523" s="14"/>
      <c r="D2523" s="14"/>
    </row>
    <row r="2524" spans="3:4" x14ac:dyDescent="0.2">
      <c r="C2524" s="14"/>
      <c r="D2524" s="14"/>
    </row>
    <row r="2525" spans="3:4" x14ac:dyDescent="0.2">
      <c r="C2525" s="14"/>
      <c r="D2525" s="14"/>
    </row>
    <row r="2526" spans="3:4" x14ac:dyDescent="0.2">
      <c r="C2526" s="14"/>
      <c r="D2526" s="14"/>
    </row>
    <row r="2527" spans="3:4" x14ac:dyDescent="0.2">
      <c r="C2527" s="14"/>
      <c r="D2527" s="14"/>
    </row>
    <row r="2528" spans="3:4" x14ac:dyDescent="0.2">
      <c r="C2528" s="14"/>
      <c r="D2528" s="14"/>
    </row>
    <row r="2529" spans="3:4" x14ac:dyDescent="0.2">
      <c r="C2529" s="14"/>
      <c r="D2529" s="14"/>
    </row>
    <row r="2530" spans="3:4" x14ac:dyDescent="0.2">
      <c r="C2530" s="14"/>
      <c r="D2530" s="14"/>
    </row>
    <row r="2531" spans="3:4" x14ac:dyDescent="0.2">
      <c r="C2531" s="14"/>
      <c r="D2531" s="14"/>
    </row>
    <row r="2532" spans="3:4" x14ac:dyDescent="0.2">
      <c r="C2532" s="14"/>
      <c r="D2532" s="14"/>
    </row>
    <row r="2533" spans="3:4" x14ac:dyDescent="0.2">
      <c r="C2533" s="14"/>
      <c r="D2533" s="14"/>
    </row>
    <row r="2534" spans="3:4" x14ac:dyDescent="0.2">
      <c r="C2534" s="14"/>
      <c r="D2534" s="14"/>
    </row>
    <row r="2535" spans="3:4" x14ac:dyDescent="0.2">
      <c r="C2535" s="14"/>
      <c r="D2535" s="14"/>
    </row>
    <row r="2536" spans="3:4" x14ac:dyDescent="0.2">
      <c r="C2536" s="14"/>
      <c r="D2536" s="14"/>
    </row>
    <row r="2537" spans="3:4" x14ac:dyDescent="0.2">
      <c r="C2537" s="14"/>
      <c r="D2537" s="14"/>
    </row>
    <row r="2538" spans="3:4" x14ac:dyDescent="0.2">
      <c r="C2538" s="14"/>
      <c r="D2538" s="14"/>
    </row>
    <row r="2539" spans="3:4" x14ac:dyDescent="0.2">
      <c r="C2539" s="14"/>
      <c r="D2539" s="14"/>
    </row>
    <row r="2540" spans="3:4" x14ac:dyDescent="0.2">
      <c r="C2540" s="14"/>
      <c r="D2540" s="14"/>
    </row>
    <row r="2541" spans="3:4" x14ac:dyDescent="0.2">
      <c r="C2541" s="14"/>
      <c r="D2541" s="14"/>
    </row>
    <row r="2542" spans="3:4" x14ac:dyDescent="0.2">
      <c r="C2542" s="14"/>
      <c r="D2542" s="14"/>
    </row>
    <row r="2543" spans="3:4" x14ac:dyDescent="0.2">
      <c r="C2543" s="14"/>
      <c r="D2543" s="14"/>
    </row>
    <row r="2544" spans="3:4" x14ac:dyDescent="0.2">
      <c r="C2544" s="14"/>
      <c r="D2544" s="14"/>
    </row>
    <row r="2545" spans="3:4" x14ac:dyDescent="0.2">
      <c r="C2545" s="14"/>
      <c r="D2545" s="14"/>
    </row>
    <row r="2546" spans="3:4" x14ac:dyDescent="0.2">
      <c r="C2546" s="14"/>
      <c r="D2546" s="14"/>
    </row>
    <row r="2547" spans="3:4" x14ac:dyDescent="0.2">
      <c r="C2547" s="14"/>
      <c r="D2547" s="14"/>
    </row>
    <row r="2548" spans="3:4" x14ac:dyDescent="0.2">
      <c r="C2548" s="14"/>
      <c r="D2548" s="14"/>
    </row>
    <row r="2549" spans="3:4" x14ac:dyDescent="0.2">
      <c r="C2549" s="14"/>
      <c r="D2549" s="14"/>
    </row>
    <row r="2550" spans="3:4" x14ac:dyDescent="0.2">
      <c r="C2550" s="14"/>
      <c r="D2550" s="14"/>
    </row>
    <row r="2551" spans="3:4" x14ac:dyDescent="0.2">
      <c r="C2551" s="14"/>
      <c r="D2551" s="14"/>
    </row>
    <row r="2552" spans="3:4" x14ac:dyDescent="0.2">
      <c r="C2552" s="14"/>
      <c r="D2552" s="14"/>
    </row>
    <row r="2553" spans="3:4" x14ac:dyDescent="0.2">
      <c r="C2553" s="14"/>
      <c r="D2553" s="14"/>
    </row>
    <row r="2554" spans="3:4" x14ac:dyDescent="0.2">
      <c r="C2554" s="14"/>
      <c r="D2554" s="14"/>
    </row>
    <row r="2555" spans="3:4" x14ac:dyDescent="0.2">
      <c r="C2555" s="14"/>
      <c r="D2555" s="14"/>
    </row>
    <row r="2556" spans="3:4" x14ac:dyDescent="0.2">
      <c r="C2556" s="14"/>
      <c r="D2556" s="14"/>
    </row>
    <row r="2557" spans="3:4" x14ac:dyDescent="0.2">
      <c r="C2557" s="14"/>
      <c r="D2557" s="14"/>
    </row>
    <row r="2558" spans="3:4" x14ac:dyDescent="0.2">
      <c r="C2558" s="14"/>
      <c r="D2558" s="14"/>
    </row>
    <row r="2559" spans="3:4" x14ac:dyDescent="0.2">
      <c r="C2559" s="14"/>
      <c r="D2559" s="14"/>
    </row>
    <row r="2560" spans="3:4" x14ac:dyDescent="0.2">
      <c r="C2560" s="14"/>
      <c r="D2560" s="14"/>
    </row>
    <row r="2561" spans="3:4" x14ac:dyDescent="0.2">
      <c r="C2561" s="14"/>
      <c r="D2561" s="14"/>
    </row>
    <row r="2562" spans="3:4" x14ac:dyDescent="0.2">
      <c r="C2562" s="14"/>
      <c r="D2562" s="14"/>
    </row>
    <row r="2563" spans="3:4" x14ac:dyDescent="0.2">
      <c r="C2563" s="14"/>
      <c r="D2563" s="14"/>
    </row>
    <row r="2564" spans="3:4" x14ac:dyDescent="0.2">
      <c r="C2564" s="14"/>
      <c r="D2564" s="14"/>
    </row>
    <row r="2565" spans="3:4" x14ac:dyDescent="0.2">
      <c r="C2565" s="14"/>
      <c r="D2565" s="14"/>
    </row>
    <row r="2566" spans="3:4" x14ac:dyDescent="0.2">
      <c r="C2566" s="14"/>
      <c r="D2566" s="14"/>
    </row>
    <row r="2567" spans="3:4" x14ac:dyDescent="0.2">
      <c r="C2567" s="14"/>
      <c r="D2567" s="14"/>
    </row>
    <row r="2568" spans="3:4" x14ac:dyDescent="0.2">
      <c r="C2568" s="14"/>
      <c r="D2568" s="14"/>
    </row>
    <row r="2569" spans="3:4" x14ac:dyDescent="0.2">
      <c r="C2569" s="14"/>
      <c r="D2569" s="14"/>
    </row>
    <row r="2570" spans="3:4" x14ac:dyDescent="0.2">
      <c r="C2570" s="14"/>
      <c r="D2570" s="14"/>
    </row>
    <row r="2571" spans="3:4" x14ac:dyDescent="0.2">
      <c r="C2571" s="14"/>
      <c r="D2571" s="14"/>
    </row>
    <row r="2572" spans="3:4" x14ac:dyDescent="0.2">
      <c r="C2572" s="14"/>
      <c r="D2572" s="14"/>
    </row>
    <row r="2573" spans="3:4" x14ac:dyDescent="0.2">
      <c r="C2573" s="14"/>
      <c r="D2573" s="14"/>
    </row>
    <row r="2574" spans="3:4" x14ac:dyDescent="0.2">
      <c r="C2574" s="14"/>
      <c r="D2574" s="14"/>
    </row>
    <row r="2575" spans="3:4" x14ac:dyDescent="0.2">
      <c r="C2575" s="14"/>
      <c r="D2575" s="14"/>
    </row>
    <row r="2576" spans="3:4" x14ac:dyDescent="0.2">
      <c r="C2576" s="14"/>
      <c r="D2576" s="14"/>
    </row>
    <row r="2577" spans="3:4" x14ac:dyDescent="0.2">
      <c r="C2577" s="14"/>
      <c r="D2577" s="14"/>
    </row>
    <row r="2578" spans="3:4" x14ac:dyDescent="0.2">
      <c r="C2578" s="14"/>
      <c r="D2578" s="14"/>
    </row>
    <row r="2579" spans="3:4" x14ac:dyDescent="0.2">
      <c r="C2579" s="14"/>
      <c r="D2579" s="14"/>
    </row>
    <row r="2580" spans="3:4" x14ac:dyDescent="0.2">
      <c r="C2580" s="14"/>
      <c r="D2580" s="14"/>
    </row>
    <row r="2581" spans="3:4" x14ac:dyDescent="0.2">
      <c r="C2581" s="14"/>
      <c r="D2581" s="14"/>
    </row>
    <row r="2582" spans="3:4" x14ac:dyDescent="0.2">
      <c r="C2582" s="14"/>
      <c r="D2582" s="14"/>
    </row>
    <row r="2583" spans="3:4" x14ac:dyDescent="0.2">
      <c r="C2583" s="14"/>
      <c r="D2583" s="14"/>
    </row>
    <row r="2584" spans="3:4" x14ac:dyDescent="0.2">
      <c r="C2584" s="14"/>
      <c r="D2584" s="14"/>
    </row>
    <row r="2585" spans="3:4" x14ac:dyDescent="0.2">
      <c r="C2585" s="14"/>
      <c r="D2585" s="14"/>
    </row>
    <row r="2586" spans="3:4" x14ac:dyDescent="0.2">
      <c r="C2586" s="14"/>
      <c r="D2586" s="14"/>
    </row>
    <row r="2587" spans="3:4" x14ac:dyDescent="0.2">
      <c r="C2587" s="14"/>
      <c r="D2587" s="14"/>
    </row>
    <row r="2588" spans="3:4" x14ac:dyDescent="0.2">
      <c r="C2588" s="14"/>
      <c r="D2588" s="14"/>
    </row>
    <row r="2589" spans="3:4" x14ac:dyDescent="0.2">
      <c r="C2589" s="14"/>
      <c r="D2589" s="14"/>
    </row>
    <row r="2590" spans="3:4" x14ac:dyDescent="0.2">
      <c r="C2590" s="14"/>
      <c r="D2590" s="14"/>
    </row>
    <row r="2591" spans="3:4" x14ac:dyDescent="0.2">
      <c r="C2591" s="14"/>
      <c r="D2591" s="14"/>
    </row>
    <row r="2592" spans="3:4" x14ac:dyDescent="0.2">
      <c r="C2592" s="14"/>
      <c r="D2592" s="14"/>
    </row>
    <row r="2593" spans="3:4" x14ac:dyDescent="0.2">
      <c r="C2593" s="14"/>
      <c r="D2593" s="14"/>
    </row>
    <row r="2594" spans="3:4" x14ac:dyDescent="0.2">
      <c r="C2594" s="14"/>
      <c r="D2594" s="14"/>
    </row>
    <row r="2595" spans="3:4" x14ac:dyDescent="0.2">
      <c r="C2595" s="14"/>
      <c r="D2595" s="14"/>
    </row>
    <row r="2596" spans="3:4" x14ac:dyDescent="0.2">
      <c r="C2596" s="14"/>
      <c r="D2596" s="14"/>
    </row>
    <row r="2597" spans="3:4" x14ac:dyDescent="0.2">
      <c r="C2597" s="14"/>
      <c r="D2597" s="14"/>
    </row>
    <row r="2598" spans="3:4" x14ac:dyDescent="0.2">
      <c r="C2598" s="14"/>
      <c r="D2598" s="14"/>
    </row>
    <row r="2599" spans="3:4" x14ac:dyDescent="0.2">
      <c r="C2599" s="14"/>
      <c r="D2599" s="14"/>
    </row>
    <row r="2600" spans="3:4" x14ac:dyDescent="0.2">
      <c r="C2600" s="14"/>
      <c r="D2600" s="14"/>
    </row>
    <row r="2601" spans="3:4" x14ac:dyDescent="0.2">
      <c r="C2601" s="14"/>
      <c r="D2601" s="14"/>
    </row>
    <row r="2602" spans="3:4" x14ac:dyDescent="0.2">
      <c r="C2602" s="14"/>
      <c r="D2602" s="14"/>
    </row>
    <row r="2603" spans="3:4" x14ac:dyDescent="0.2">
      <c r="C2603" s="14"/>
      <c r="D2603" s="14"/>
    </row>
    <row r="2604" spans="3:4" x14ac:dyDescent="0.2">
      <c r="C2604" s="14"/>
      <c r="D2604" s="14"/>
    </row>
    <row r="2605" spans="3:4" x14ac:dyDescent="0.2">
      <c r="C2605" s="14"/>
      <c r="D2605" s="14"/>
    </row>
    <row r="2606" spans="3:4" x14ac:dyDescent="0.2">
      <c r="C2606" s="14"/>
      <c r="D2606" s="14"/>
    </row>
    <row r="2607" spans="3:4" x14ac:dyDescent="0.2">
      <c r="C2607" s="14"/>
      <c r="D2607" s="14"/>
    </row>
    <row r="2608" spans="3:4" x14ac:dyDescent="0.2">
      <c r="C2608" s="14"/>
      <c r="D2608" s="14"/>
    </row>
    <row r="2609" spans="3:4" x14ac:dyDescent="0.2">
      <c r="C2609" s="14"/>
      <c r="D2609" s="14"/>
    </row>
    <row r="2610" spans="3:4" x14ac:dyDescent="0.2">
      <c r="C2610" s="14"/>
      <c r="D2610" s="14"/>
    </row>
    <row r="2611" spans="3:4" x14ac:dyDescent="0.2">
      <c r="C2611" s="14"/>
      <c r="D2611" s="14"/>
    </row>
    <row r="2612" spans="3:4" x14ac:dyDescent="0.2">
      <c r="C2612" s="14"/>
      <c r="D2612" s="14"/>
    </row>
    <row r="2613" spans="3:4" x14ac:dyDescent="0.2">
      <c r="C2613" s="14"/>
      <c r="D2613" s="14"/>
    </row>
    <row r="2614" spans="3:4" x14ac:dyDescent="0.2">
      <c r="C2614" s="14"/>
      <c r="D2614" s="14"/>
    </row>
    <row r="2615" spans="3:4" x14ac:dyDescent="0.2">
      <c r="C2615" s="14"/>
      <c r="D2615" s="14"/>
    </row>
    <row r="2616" spans="3:4" x14ac:dyDescent="0.2">
      <c r="C2616" s="14"/>
      <c r="D2616" s="14"/>
    </row>
    <row r="2617" spans="3:4" x14ac:dyDescent="0.2">
      <c r="C2617" s="14"/>
      <c r="D2617" s="14"/>
    </row>
    <row r="2618" spans="3:4" x14ac:dyDescent="0.2">
      <c r="C2618" s="14"/>
      <c r="D2618" s="14"/>
    </row>
    <row r="2619" spans="3:4" x14ac:dyDescent="0.2">
      <c r="C2619" s="14"/>
      <c r="D2619" s="14"/>
    </row>
    <row r="2620" spans="3:4" x14ac:dyDescent="0.2">
      <c r="C2620" s="14"/>
      <c r="D2620" s="14"/>
    </row>
    <row r="2621" spans="3:4" x14ac:dyDescent="0.2">
      <c r="C2621" s="14"/>
      <c r="D2621" s="14"/>
    </row>
    <row r="2622" spans="3:4" x14ac:dyDescent="0.2">
      <c r="C2622" s="14"/>
      <c r="D2622" s="14"/>
    </row>
    <row r="2623" spans="3:4" x14ac:dyDescent="0.2">
      <c r="C2623" s="14"/>
      <c r="D2623" s="14"/>
    </row>
    <row r="2624" spans="3:4" x14ac:dyDescent="0.2">
      <c r="C2624" s="14"/>
      <c r="D2624" s="14"/>
    </row>
    <row r="2625" spans="3:4" x14ac:dyDescent="0.2">
      <c r="C2625" s="14"/>
      <c r="D2625" s="14"/>
    </row>
    <row r="2626" spans="3:4" x14ac:dyDescent="0.2">
      <c r="C2626" s="14"/>
      <c r="D2626" s="14"/>
    </row>
    <row r="2627" spans="3:4" x14ac:dyDescent="0.2">
      <c r="C2627" s="14"/>
      <c r="D2627" s="14"/>
    </row>
    <row r="2628" spans="3:4" x14ac:dyDescent="0.2">
      <c r="C2628" s="14"/>
      <c r="D2628" s="14"/>
    </row>
    <row r="2629" spans="3:4" x14ac:dyDescent="0.2">
      <c r="C2629" s="14"/>
      <c r="D2629" s="14"/>
    </row>
    <row r="2630" spans="3:4" x14ac:dyDescent="0.2">
      <c r="C2630" s="14"/>
      <c r="D2630" s="14"/>
    </row>
    <row r="2631" spans="3:4" x14ac:dyDescent="0.2">
      <c r="C2631" s="14"/>
      <c r="D2631" s="14"/>
    </row>
    <row r="2632" spans="3:4" x14ac:dyDescent="0.2">
      <c r="C2632" s="14"/>
      <c r="D2632" s="14"/>
    </row>
    <row r="2633" spans="3:4" x14ac:dyDescent="0.2">
      <c r="C2633" s="14"/>
      <c r="D2633" s="14"/>
    </row>
    <row r="2634" spans="3:4" x14ac:dyDescent="0.2">
      <c r="C2634" s="14"/>
      <c r="D2634" s="14"/>
    </row>
    <row r="2635" spans="3:4" x14ac:dyDescent="0.2">
      <c r="C2635" s="14"/>
      <c r="D2635" s="14"/>
    </row>
    <row r="2636" spans="3:4" x14ac:dyDescent="0.2">
      <c r="C2636" s="14"/>
      <c r="D2636" s="14"/>
    </row>
    <row r="2637" spans="3:4" x14ac:dyDescent="0.2">
      <c r="C2637" s="14"/>
      <c r="D2637" s="14"/>
    </row>
    <row r="2638" spans="3:4" x14ac:dyDescent="0.2">
      <c r="C2638" s="14"/>
      <c r="D2638" s="14"/>
    </row>
    <row r="2639" spans="3:4" x14ac:dyDescent="0.2">
      <c r="C2639" s="14"/>
      <c r="D2639" s="14"/>
    </row>
    <row r="2640" spans="3:4" x14ac:dyDescent="0.2">
      <c r="C2640" s="14"/>
      <c r="D2640" s="14"/>
    </row>
    <row r="2641" spans="3:4" x14ac:dyDescent="0.2">
      <c r="C2641" s="14"/>
      <c r="D2641" s="14"/>
    </row>
    <row r="2642" spans="3:4" x14ac:dyDescent="0.2">
      <c r="C2642" s="14"/>
      <c r="D2642" s="14"/>
    </row>
    <row r="2643" spans="3:4" x14ac:dyDescent="0.2">
      <c r="C2643" s="14"/>
      <c r="D2643" s="14"/>
    </row>
    <row r="2644" spans="3:4" x14ac:dyDescent="0.2">
      <c r="C2644" s="14"/>
      <c r="D2644" s="14"/>
    </row>
    <row r="2645" spans="3:4" x14ac:dyDescent="0.2">
      <c r="C2645" s="14"/>
      <c r="D2645" s="14"/>
    </row>
    <row r="2646" spans="3:4" x14ac:dyDescent="0.2">
      <c r="C2646" s="14"/>
      <c r="D2646" s="14"/>
    </row>
    <row r="2647" spans="3:4" x14ac:dyDescent="0.2">
      <c r="C2647" s="14"/>
      <c r="D2647" s="14"/>
    </row>
    <row r="2648" spans="3:4" x14ac:dyDescent="0.2">
      <c r="C2648" s="14"/>
      <c r="D2648" s="14"/>
    </row>
    <row r="2649" spans="3:4" x14ac:dyDescent="0.2">
      <c r="C2649" s="14"/>
      <c r="D2649" s="14"/>
    </row>
    <row r="2650" spans="3:4" x14ac:dyDescent="0.2">
      <c r="C2650" s="14"/>
      <c r="D2650" s="14"/>
    </row>
    <row r="2651" spans="3:4" x14ac:dyDescent="0.2">
      <c r="C2651" s="14"/>
      <c r="D2651" s="14"/>
    </row>
    <row r="2652" spans="3:4" x14ac:dyDescent="0.2">
      <c r="C2652" s="14"/>
      <c r="D2652" s="14"/>
    </row>
    <row r="2653" spans="3:4" x14ac:dyDescent="0.2">
      <c r="C2653" s="14"/>
      <c r="D2653" s="14"/>
    </row>
    <row r="2654" spans="3:4" x14ac:dyDescent="0.2">
      <c r="C2654" s="14"/>
      <c r="D2654" s="14"/>
    </row>
    <row r="2655" spans="3:4" x14ac:dyDescent="0.2">
      <c r="C2655" s="14"/>
      <c r="D2655" s="14"/>
    </row>
    <row r="2656" spans="3:4" x14ac:dyDescent="0.2">
      <c r="C2656" s="14"/>
      <c r="D2656" s="14"/>
    </row>
    <row r="2657" spans="3:4" x14ac:dyDescent="0.2">
      <c r="C2657" s="14"/>
      <c r="D2657" s="14"/>
    </row>
    <row r="2658" spans="3:4" x14ac:dyDescent="0.2">
      <c r="C2658" s="14"/>
      <c r="D2658" s="14"/>
    </row>
    <row r="2659" spans="3:4" x14ac:dyDescent="0.2">
      <c r="C2659" s="14"/>
      <c r="D2659" s="14"/>
    </row>
    <row r="2660" spans="3:4" x14ac:dyDescent="0.2">
      <c r="C2660" s="14"/>
      <c r="D2660" s="14"/>
    </row>
    <row r="2661" spans="3:4" x14ac:dyDescent="0.2">
      <c r="C2661" s="14"/>
      <c r="D2661" s="14"/>
    </row>
    <row r="2662" spans="3:4" x14ac:dyDescent="0.2">
      <c r="C2662" s="14"/>
      <c r="D2662" s="14"/>
    </row>
    <row r="2663" spans="3:4" x14ac:dyDescent="0.2">
      <c r="C2663" s="14"/>
      <c r="D2663" s="14"/>
    </row>
    <row r="2664" spans="3:4" x14ac:dyDescent="0.2">
      <c r="C2664" s="14"/>
      <c r="D2664" s="14"/>
    </row>
    <row r="2665" spans="3:4" x14ac:dyDescent="0.2">
      <c r="C2665" s="14"/>
      <c r="D2665" s="14"/>
    </row>
    <row r="2666" spans="3:4" x14ac:dyDescent="0.2">
      <c r="C2666" s="14"/>
      <c r="D2666" s="14"/>
    </row>
    <row r="2667" spans="3:4" x14ac:dyDescent="0.2">
      <c r="C2667" s="14"/>
      <c r="D2667" s="14"/>
    </row>
    <row r="2668" spans="3:4" x14ac:dyDescent="0.2">
      <c r="C2668" s="14"/>
      <c r="D2668" s="14"/>
    </row>
    <row r="2669" spans="3:4" x14ac:dyDescent="0.2">
      <c r="C2669" s="14"/>
      <c r="D2669" s="14"/>
    </row>
    <row r="2670" spans="3:4" x14ac:dyDescent="0.2">
      <c r="C2670" s="14"/>
      <c r="D2670" s="14"/>
    </row>
    <row r="2671" spans="3:4" x14ac:dyDescent="0.2">
      <c r="C2671" s="14"/>
      <c r="D2671" s="14"/>
    </row>
    <row r="2672" spans="3:4" x14ac:dyDescent="0.2">
      <c r="C2672" s="14"/>
      <c r="D2672" s="14"/>
    </row>
    <row r="2673" spans="3:4" x14ac:dyDescent="0.2">
      <c r="C2673" s="14"/>
      <c r="D2673" s="14"/>
    </row>
    <row r="2674" spans="3:4" x14ac:dyDescent="0.2">
      <c r="C2674" s="14"/>
      <c r="D2674" s="14"/>
    </row>
    <row r="2675" spans="3:4" x14ac:dyDescent="0.2">
      <c r="C2675" s="14"/>
      <c r="D2675" s="14"/>
    </row>
    <row r="2676" spans="3:4" x14ac:dyDescent="0.2">
      <c r="C2676" s="14"/>
      <c r="D2676" s="14"/>
    </row>
    <row r="2677" spans="3:4" x14ac:dyDescent="0.2">
      <c r="C2677" s="14"/>
      <c r="D2677" s="14"/>
    </row>
    <row r="2678" spans="3:4" x14ac:dyDescent="0.2">
      <c r="C2678" s="14"/>
      <c r="D2678" s="14"/>
    </row>
    <row r="2679" spans="3:4" x14ac:dyDescent="0.2">
      <c r="C2679" s="14"/>
      <c r="D2679" s="14"/>
    </row>
    <row r="2680" spans="3:4" x14ac:dyDescent="0.2">
      <c r="C2680" s="14"/>
      <c r="D2680" s="14"/>
    </row>
    <row r="2681" spans="3:4" x14ac:dyDescent="0.2">
      <c r="C2681" s="14"/>
      <c r="D2681" s="14"/>
    </row>
    <row r="2682" spans="3:4" x14ac:dyDescent="0.2">
      <c r="C2682" s="14"/>
      <c r="D2682" s="14"/>
    </row>
    <row r="2683" spans="3:4" x14ac:dyDescent="0.2">
      <c r="C2683" s="14"/>
      <c r="D2683" s="14"/>
    </row>
    <row r="2684" spans="3:4" x14ac:dyDescent="0.2">
      <c r="C2684" s="14"/>
      <c r="D2684" s="14"/>
    </row>
    <row r="2685" spans="3:4" x14ac:dyDescent="0.2">
      <c r="C2685" s="14"/>
      <c r="D2685" s="14"/>
    </row>
    <row r="2686" spans="3:4" x14ac:dyDescent="0.2">
      <c r="C2686" s="14"/>
      <c r="D2686" s="14"/>
    </row>
    <row r="2687" spans="3:4" x14ac:dyDescent="0.2">
      <c r="C2687" s="14"/>
      <c r="D2687" s="14"/>
    </row>
    <row r="2688" spans="3:4" x14ac:dyDescent="0.2">
      <c r="C2688" s="14"/>
      <c r="D2688" s="14"/>
    </row>
    <row r="2689" spans="3:4" x14ac:dyDescent="0.2">
      <c r="C2689" s="14"/>
      <c r="D2689" s="14"/>
    </row>
    <row r="2690" spans="3:4" x14ac:dyDescent="0.2">
      <c r="C2690" s="14"/>
      <c r="D2690" s="14"/>
    </row>
    <row r="2691" spans="3:4" x14ac:dyDescent="0.2">
      <c r="C2691" s="14"/>
      <c r="D2691" s="14"/>
    </row>
    <row r="2692" spans="3:4" x14ac:dyDescent="0.2">
      <c r="C2692" s="14"/>
      <c r="D2692" s="14"/>
    </row>
    <row r="2693" spans="3:4" x14ac:dyDescent="0.2">
      <c r="C2693" s="14"/>
      <c r="D2693" s="14"/>
    </row>
    <row r="2694" spans="3:4" x14ac:dyDescent="0.2">
      <c r="C2694" s="14"/>
      <c r="D2694" s="14"/>
    </row>
    <row r="2695" spans="3:4" x14ac:dyDescent="0.2">
      <c r="C2695" s="14"/>
      <c r="D2695" s="14"/>
    </row>
    <row r="2696" spans="3:4" x14ac:dyDescent="0.2">
      <c r="C2696" s="14"/>
      <c r="D2696" s="14"/>
    </row>
    <row r="2697" spans="3:4" x14ac:dyDescent="0.2">
      <c r="C2697" s="14"/>
      <c r="D2697" s="14"/>
    </row>
    <row r="2698" spans="3:4" x14ac:dyDescent="0.2">
      <c r="C2698" s="14"/>
      <c r="D2698" s="14"/>
    </row>
    <row r="2699" spans="3:4" x14ac:dyDescent="0.2">
      <c r="C2699" s="14"/>
      <c r="D2699" s="14"/>
    </row>
    <row r="2700" spans="3:4" x14ac:dyDescent="0.2">
      <c r="C2700" s="14"/>
      <c r="D2700" s="14"/>
    </row>
    <row r="2701" spans="3:4" x14ac:dyDescent="0.2">
      <c r="C2701" s="14"/>
      <c r="D2701" s="14"/>
    </row>
    <row r="2702" spans="3:4" x14ac:dyDescent="0.2">
      <c r="C2702" s="14"/>
      <c r="D2702" s="14"/>
    </row>
    <row r="2703" spans="3:4" x14ac:dyDescent="0.2">
      <c r="C2703" s="14"/>
      <c r="D2703" s="14"/>
    </row>
    <row r="2704" spans="3:4" x14ac:dyDescent="0.2">
      <c r="C2704" s="14"/>
      <c r="D2704" s="14"/>
    </row>
    <row r="2705" spans="3:4" x14ac:dyDescent="0.2">
      <c r="C2705" s="14"/>
      <c r="D2705" s="14"/>
    </row>
    <row r="2706" spans="3:4" x14ac:dyDescent="0.2">
      <c r="C2706" s="14"/>
      <c r="D2706" s="14"/>
    </row>
    <row r="2707" spans="3:4" x14ac:dyDescent="0.2">
      <c r="C2707" s="14"/>
      <c r="D2707" s="14"/>
    </row>
    <row r="2708" spans="3:4" x14ac:dyDescent="0.2">
      <c r="C2708" s="14"/>
      <c r="D2708" s="14"/>
    </row>
    <row r="2709" spans="3:4" x14ac:dyDescent="0.2">
      <c r="C2709" s="14"/>
      <c r="D2709" s="14"/>
    </row>
    <row r="2710" spans="3:4" x14ac:dyDescent="0.2">
      <c r="C2710" s="14"/>
      <c r="D2710" s="14"/>
    </row>
    <row r="2711" spans="3:4" x14ac:dyDescent="0.2">
      <c r="C2711" s="14"/>
      <c r="D2711" s="14"/>
    </row>
    <row r="2712" spans="3:4" x14ac:dyDescent="0.2">
      <c r="C2712" s="14"/>
      <c r="D2712" s="14"/>
    </row>
    <row r="2713" spans="3:4" x14ac:dyDescent="0.2">
      <c r="C2713" s="14"/>
      <c r="D2713" s="14"/>
    </row>
    <row r="2714" spans="3:4" x14ac:dyDescent="0.2">
      <c r="C2714" s="14"/>
      <c r="D2714" s="14"/>
    </row>
    <row r="2715" spans="3:4" x14ac:dyDescent="0.2">
      <c r="C2715" s="14"/>
      <c r="D2715" s="14"/>
    </row>
    <row r="2716" spans="3:4" x14ac:dyDescent="0.2">
      <c r="C2716" s="14"/>
      <c r="D2716" s="14"/>
    </row>
    <row r="2717" spans="3:4" x14ac:dyDescent="0.2">
      <c r="C2717" s="14"/>
      <c r="D2717" s="14"/>
    </row>
    <row r="2718" spans="3:4" x14ac:dyDescent="0.2">
      <c r="C2718" s="14"/>
      <c r="D2718" s="14"/>
    </row>
    <row r="2719" spans="3:4" x14ac:dyDescent="0.2">
      <c r="C2719" s="14"/>
      <c r="D2719" s="14"/>
    </row>
    <row r="2720" spans="3:4" x14ac:dyDescent="0.2">
      <c r="C2720" s="14"/>
      <c r="D2720" s="14"/>
    </row>
    <row r="2721" spans="3:4" x14ac:dyDescent="0.2">
      <c r="C2721" s="14"/>
      <c r="D2721" s="14"/>
    </row>
    <row r="2722" spans="3:4" x14ac:dyDescent="0.2">
      <c r="C2722" s="14"/>
      <c r="D2722" s="14"/>
    </row>
    <row r="2723" spans="3:4" x14ac:dyDescent="0.2">
      <c r="C2723" s="14"/>
      <c r="D2723" s="14"/>
    </row>
    <row r="2724" spans="3:4" x14ac:dyDescent="0.2">
      <c r="C2724" s="14"/>
      <c r="D2724" s="14"/>
    </row>
    <row r="2725" spans="3:4" x14ac:dyDescent="0.2">
      <c r="C2725" s="14"/>
      <c r="D2725" s="14"/>
    </row>
    <row r="2726" spans="3:4" x14ac:dyDescent="0.2">
      <c r="C2726" s="14"/>
      <c r="D2726" s="14"/>
    </row>
    <row r="2727" spans="3:4" x14ac:dyDescent="0.2">
      <c r="C2727" s="14"/>
      <c r="D2727" s="14"/>
    </row>
    <row r="2728" spans="3:4" x14ac:dyDescent="0.2">
      <c r="C2728" s="14"/>
      <c r="D2728" s="14"/>
    </row>
    <row r="2729" spans="3:4" x14ac:dyDescent="0.2">
      <c r="C2729" s="14"/>
      <c r="D2729" s="14"/>
    </row>
    <row r="2730" spans="3:4" x14ac:dyDescent="0.2">
      <c r="C2730" s="14"/>
      <c r="D2730" s="14"/>
    </row>
    <row r="2731" spans="3:4" x14ac:dyDescent="0.2">
      <c r="C2731" s="14"/>
      <c r="D2731" s="14"/>
    </row>
    <row r="2732" spans="3:4" x14ac:dyDescent="0.2">
      <c r="C2732" s="14"/>
      <c r="D2732" s="14"/>
    </row>
    <row r="2733" spans="3:4" x14ac:dyDescent="0.2">
      <c r="C2733" s="14"/>
      <c r="D2733" s="14"/>
    </row>
    <row r="2734" spans="3:4" x14ac:dyDescent="0.2">
      <c r="C2734" s="14"/>
      <c r="D2734" s="14"/>
    </row>
    <row r="2735" spans="3:4" x14ac:dyDescent="0.2">
      <c r="C2735" s="14"/>
      <c r="D2735" s="14"/>
    </row>
    <row r="2736" spans="3:4" x14ac:dyDescent="0.2">
      <c r="C2736" s="14"/>
      <c r="D2736" s="14"/>
    </row>
    <row r="2737" spans="3:4" x14ac:dyDescent="0.2">
      <c r="C2737" s="14"/>
      <c r="D2737" s="14"/>
    </row>
    <row r="2738" spans="3:4" x14ac:dyDescent="0.2">
      <c r="C2738" s="14"/>
      <c r="D2738" s="14"/>
    </row>
    <row r="2739" spans="3:4" x14ac:dyDescent="0.2">
      <c r="C2739" s="14"/>
      <c r="D2739" s="14"/>
    </row>
    <row r="2740" spans="3:4" x14ac:dyDescent="0.2">
      <c r="C2740" s="14"/>
      <c r="D2740" s="14"/>
    </row>
    <row r="2741" spans="3:4" x14ac:dyDescent="0.2">
      <c r="C2741" s="14"/>
      <c r="D2741" s="14"/>
    </row>
    <row r="2742" spans="3:4" x14ac:dyDescent="0.2">
      <c r="C2742" s="14"/>
      <c r="D2742" s="14"/>
    </row>
    <row r="2743" spans="3:4" x14ac:dyDescent="0.2">
      <c r="C2743" s="14"/>
      <c r="D2743" s="14"/>
    </row>
    <row r="2744" spans="3:4" x14ac:dyDescent="0.2">
      <c r="C2744" s="14"/>
      <c r="D2744" s="14"/>
    </row>
    <row r="2745" spans="3:4" x14ac:dyDescent="0.2">
      <c r="C2745" s="14"/>
      <c r="D2745" s="14"/>
    </row>
    <row r="2746" spans="3:4" x14ac:dyDescent="0.2">
      <c r="C2746" s="14"/>
      <c r="D2746" s="14"/>
    </row>
    <row r="2747" spans="3:4" x14ac:dyDescent="0.2">
      <c r="C2747" s="14"/>
      <c r="D2747" s="14"/>
    </row>
    <row r="2748" spans="3:4" x14ac:dyDescent="0.2">
      <c r="C2748" s="14"/>
      <c r="D2748" s="14"/>
    </row>
    <row r="2749" spans="3:4" x14ac:dyDescent="0.2">
      <c r="C2749" s="14"/>
      <c r="D2749" s="14"/>
    </row>
    <row r="2750" spans="3:4" x14ac:dyDescent="0.2">
      <c r="C2750" s="14"/>
      <c r="D2750" s="14"/>
    </row>
    <row r="2751" spans="3:4" x14ac:dyDescent="0.2">
      <c r="C2751" s="14"/>
      <c r="D2751" s="14"/>
    </row>
    <row r="2752" spans="3:4" x14ac:dyDescent="0.2">
      <c r="C2752" s="14"/>
      <c r="D2752" s="14"/>
    </row>
    <row r="2753" spans="3:4" x14ac:dyDescent="0.2">
      <c r="C2753" s="14"/>
      <c r="D2753" s="14"/>
    </row>
    <row r="2754" spans="3:4" x14ac:dyDescent="0.2">
      <c r="C2754" s="14"/>
      <c r="D2754" s="14"/>
    </row>
    <row r="2755" spans="3:4" x14ac:dyDescent="0.2">
      <c r="C2755" s="14"/>
      <c r="D2755" s="14"/>
    </row>
    <row r="2756" spans="3:4" x14ac:dyDescent="0.2">
      <c r="C2756" s="14"/>
      <c r="D2756" s="14"/>
    </row>
    <row r="2757" spans="3:4" x14ac:dyDescent="0.2">
      <c r="C2757" s="14"/>
      <c r="D2757" s="14"/>
    </row>
    <row r="2758" spans="3:4" x14ac:dyDescent="0.2">
      <c r="C2758" s="14"/>
      <c r="D2758" s="14"/>
    </row>
    <row r="2759" spans="3:4" x14ac:dyDescent="0.2">
      <c r="C2759" s="14"/>
      <c r="D2759" s="14"/>
    </row>
    <row r="2760" spans="3:4" x14ac:dyDescent="0.2">
      <c r="C2760" s="14"/>
      <c r="D2760" s="14"/>
    </row>
    <row r="2761" spans="3:4" x14ac:dyDescent="0.2">
      <c r="C2761" s="14"/>
      <c r="D2761" s="14"/>
    </row>
    <row r="2762" spans="3:4" x14ac:dyDescent="0.2">
      <c r="C2762" s="14"/>
      <c r="D2762" s="14"/>
    </row>
    <row r="2763" spans="3:4" x14ac:dyDescent="0.2">
      <c r="C2763" s="14"/>
      <c r="D2763" s="14"/>
    </row>
    <row r="2764" spans="3:4" x14ac:dyDescent="0.2">
      <c r="C2764" s="14"/>
      <c r="D2764" s="14"/>
    </row>
    <row r="2765" spans="3:4" x14ac:dyDescent="0.2">
      <c r="C2765" s="14"/>
      <c r="D2765" s="14"/>
    </row>
    <row r="2766" spans="3:4" x14ac:dyDescent="0.2">
      <c r="C2766" s="14"/>
      <c r="D2766" s="14"/>
    </row>
    <row r="2767" spans="3:4" x14ac:dyDescent="0.2">
      <c r="C2767" s="14"/>
      <c r="D2767" s="14"/>
    </row>
    <row r="2768" spans="3:4" x14ac:dyDescent="0.2">
      <c r="C2768" s="14"/>
      <c r="D2768" s="14"/>
    </row>
    <row r="2769" spans="3:4" x14ac:dyDescent="0.2">
      <c r="C2769" s="14"/>
      <c r="D2769" s="14"/>
    </row>
    <row r="2770" spans="3:4" x14ac:dyDescent="0.2">
      <c r="C2770" s="14"/>
      <c r="D2770" s="14"/>
    </row>
    <row r="2771" spans="3:4" x14ac:dyDescent="0.2">
      <c r="C2771" s="14"/>
      <c r="D2771" s="14"/>
    </row>
    <row r="2772" spans="3:4" x14ac:dyDescent="0.2">
      <c r="C2772" s="14"/>
      <c r="D2772" s="14"/>
    </row>
    <row r="2773" spans="3:4" x14ac:dyDescent="0.2">
      <c r="C2773" s="14"/>
      <c r="D2773" s="14"/>
    </row>
    <row r="2774" spans="3:4" x14ac:dyDescent="0.2">
      <c r="C2774" s="14"/>
      <c r="D2774" s="14"/>
    </row>
    <row r="2775" spans="3:4" x14ac:dyDescent="0.2">
      <c r="C2775" s="14"/>
      <c r="D2775" s="14"/>
    </row>
    <row r="2776" spans="3:4" x14ac:dyDescent="0.2">
      <c r="C2776" s="14"/>
      <c r="D2776" s="14"/>
    </row>
    <row r="2777" spans="3:4" x14ac:dyDescent="0.2">
      <c r="C2777" s="14"/>
      <c r="D2777" s="14"/>
    </row>
    <row r="2778" spans="3:4" x14ac:dyDescent="0.2">
      <c r="C2778" s="14"/>
      <c r="D2778" s="14"/>
    </row>
    <row r="2779" spans="3:4" x14ac:dyDescent="0.2">
      <c r="C2779" s="14"/>
      <c r="D2779" s="14"/>
    </row>
    <row r="2780" spans="3:4" x14ac:dyDescent="0.2">
      <c r="C2780" s="14"/>
      <c r="D2780" s="14"/>
    </row>
    <row r="2781" spans="3:4" x14ac:dyDescent="0.2">
      <c r="C2781" s="14"/>
      <c r="D2781" s="14"/>
    </row>
    <row r="2782" spans="3:4" x14ac:dyDescent="0.2">
      <c r="C2782" s="14"/>
      <c r="D2782" s="14"/>
    </row>
    <row r="2783" spans="3:4" x14ac:dyDescent="0.2">
      <c r="C2783" s="14"/>
      <c r="D2783" s="14"/>
    </row>
    <row r="2784" spans="3:4" x14ac:dyDescent="0.2">
      <c r="C2784" s="14"/>
      <c r="D2784" s="14"/>
    </row>
    <row r="2785" spans="3:4" x14ac:dyDescent="0.2">
      <c r="C2785" s="14"/>
      <c r="D2785" s="14"/>
    </row>
    <row r="2786" spans="3:4" x14ac:dyDescent="0.2">
      <c r="C2786" s="14"/>
      <c r="D2786" s="14"/>
    </row>
    <row r="2787" spans="3:4" x14ac:dyDescent="0.2">
      <c r="C2787" s="14"/>
      <c r="D2787" s="14"/>
    </row>
    <row r="2788" spans="3:4" x14ac:dyDescent="0.2">
      <c r="C2788" s="14"/>
      <c r="D2788" s="14"/>
    </row>
    <row r="2789" spans="3:4" x14ac:dyDescent="0.2">
      <c r="C2789" s="14"/>
      <c r="D2789" s="14"/>
    </row>
    <row r="2790" spans="3:4" x14ac:dyDescent="0.2">
      <c r="C2790" s="14"/>
      <c r="D2790" s="14"/>
    </row>
    <row r="2791" spans="3:4" x14ac:dyDescent="0.2">
      <c r="C2791" s="14"/>
      <c r="D2791" s="14"/>
    </row>
    <row r="2792" spans="3:4" x14ac:dyDescent="0.2">
      <c r="C2792" s="14"/>
      <c r="D2792" s="14"/>
    </row>
    <row r="2793" spans="3:4" x14ac:dyDescent="0.2">
      <c r="C2793" s="14"/>
      <c r="D2793" s="14"/>
    </row>
    <row r="2794" spans="3:4" x14ac:dyDescent="0.2">
      <c r="C2794" s="14"/>
      <c r="D2794" s="14"/>
    </row>
    <row r="2795" spans="3:4" x14ac:dyDescent="0.2">
      <c r="C2795" s="14"/>
      <c r="D2795" s="14"/>
    </row>
    <row r="2796" spans="3:4" x14ac:dyDescent="0.2">
      <c r="C2796" s="14"/>
      <c r="D2796" s="14"/>
    </row>
    <row r="2797" spans="3:4" x14ac:dyDescent="0.2">
      <c r="C2797" s="14"/>
      <c r="D2797" s="14"/>
    </row>
    <row r="2798" spans="3:4" x14ac:dyDescent="0.2">
      <c r="C2798" s="14"/>
      <c r="D2798" s="14"/>
    </row>
    <row r="2799" spans="3:4" x14ac:dyDescent="0.2">
      <c r="C2799" s="14"/>
      <c r="D2799" s="14"/>
    </row>
    <row r="2800" spans="3:4" x14ac:dyDescent="0.2">
      <c r="C2800" s="14"/>
      <c r="D2800" s="14"/>
    </row>
    <row r="2801" spans="3:4" x14ac:dyDescent="0.2">
      <c r="C2801" s="14"/>
      <c r="D2801" s="14"/>
    </row>
    <row r="2802" spans="3:4" x14ac:dyDescent="0.2">
      <c r="C2802" s="14"/>
      <c r="D2802" s="14"/>
    </row>
    <row r="2803" spans="3:4" x14ac:dyDescent="0.2">
      <c r="C2803" s="14"/>
      <c r="D2803" s="14"/>
    </row>
    <row r="2804" spans="3:4" x14ac:dyDescent="0.2">
      <c r="C2804" s="14"/>
      <c r="D2804" s="14"/>
    </row>
    <row r="2805" spans="3:4" x14ac:dyDescent="0.2">
      <c r="C2805" s="14"/>
      <c r="D2805" s="14"/>
    </row>
    <row r="2806" spans="3:4" x14ac:dyDescent="0.2">
      <c r="C2806" s="14"/>
      <c r="D2806" s="14"/>
    </row>
    <row r="2807" spans="3:4" x14ac:dyDescent="0.2">
      <c r="C2807" s="14"/>
      <c r="D2807" s="14"/>
    </row>
    <row r="2808" spans="3:4" x14ac:dyDescent="0.2">
      <c r="C2808" s="14"/>
      <c r="D2808" s="14"/>
    </row>
    <row r="2809" spans="3:4" x14ac:dyDescent="0.2">
      <c r="C2809" s="14"/>
      <c r="D2809" s="14"/>
    </row>
    <row r="2810" spans="3:4" x14ac:dyDescent="0.2">
      <c r="C2810" s="14"/>
      <c r="D2810" s="14"/>
    </row>
    <row r="2811" spans="3:4" x14ac:dyDescent="0.2">
      <c r="C2811" s="14"/>
      <c r="D2811" s="14"/>
    </row>
    <row r="2812" spans="3:4" x14ac:dyDescent="0.2">
      <c r="C2812" s="14"/>
      <c r="D2812" s="14"/>
    </row>
    <row r="2813" spans="3:4" x14ac:dyDescent="0.2">
      <c r="C2813" s="14"/>
      <c r="D2813" s="14"/>
    </row>
    <row r="2814" spans="3:4" x14ac:dyDescent="0.2">
      <c r="C2814" s="14"/>
      <c r="D2814" s="14"/>
    </row>
    <row r="2815" spans="3:4" x14ac:dyDescent="0.2">
      <c r="C2815" s="14"/>
      <c r="D2815" s="14"/>
    </row>
    <row r="2816" spans="3:4" x14ac:dyDescent="0.2">
      <c r="C2816" s="14"/>
      <c r="D2816" s="14"/>
    </row>
    <row r="2817" spans="3:4" x14ac:dyDescent="0.2">
      <c r="C2817" s="14"/>
      <c r="D2817" s="14"/>
    </row>
    <row r="2818" spans="3:4" x14ac:dyDescent="0.2">
      <c r="C2818" s="14"/>
      <c r="D2818" s="14"/>
    </row>
    <row r="2819" spans="3:4" x14ac:dyDescent="0.2">
      <c r="C2819" s="14"/>
      <c r="D2819" s="14"/>
    </row>
    <row r="2820" spans="3:4" x14ac:dyDescent="0.2">
      <c r="C2820" s="14"/>
      <c r="D2820" s="14"/>
    </row>
    <row r="2821" spans="3:4" x14ac:dyDescent="0.2">
      <c r="C2821" s="14"/>
      <c r="D2821" s="14"/>
    </row>
    <row r="2822" spans="3:4" x14ac:dyDescent="0.2">
      <c r="C2822" s="14"/>
      <c r="D2822" s="14"/>
    </row>
    <row r="2823" spans="3:4" x14ac:dyDescent="0.2">
      <c r="C2823" s="14"/>
      <c r="D2823" s="14"/>
    </row>
    <row r="2824" spans="3:4" x14ac:dyDescent="0.2">
      <c r="C2824" s="14"/>
      <c r="D2824" s="14"/>
    </row>
    <row r="2825" spans="3:4" x14ac:dyDescent="0.2">
      <c r="C2825" s="14"/>
      <c r="D2825" s="14"/>
    </row>
    <row r="2826" spans="3:4" x14ac:dyDescent="0.2">
      <c r="C2826" s="14"/>
      <c r="D2826" s="14"/>
    </row>
    <row r="2827" spans="3:4" x14ac:dyDescent="0.2">
      <c r="C2827" s="14"/>
      <c r="D2827" s="14"/>
    </row>
    <row r="2828" spans="3:4" x14ac:dyDescent="0.2">
      <c r="C2828" s="14"/>
      <c r="D2828" s="14"/>
    </row>
    <row r="2829" spans="3:4" x14ac:dyDescent="0.2">
      <c r="C2829" s="14"/>
      <c r="D2829" s="14"/>
    </row>
    <row r="2830" spans="3:4" x14ac:dyDescent="0.2">
      <c r="C2830" s="14"/>
      <c r="D2830" s="14"/>
    </row>
    <row r="2831" spans="3:4" x14ac:dyDescent="0.2">
      <c r="C2831" s="14"/>
      <c r="D2831" s="14"/>
    </row>
    <row r="2832" spans="3:4" x14ac:dyDescent="0.2">
      <c r="C2832" s="14"/>
      <c r="D2832" s="14"/>
    </row>
    <row r="2833" spans="3:4" x14ac:dyDescent="0.2">
      <c r="C2833" s="14"/>
      <c r="D2833" s="14"/>
    </row>
    <row r="2834" spans="3:4" x14ac:dyDescent="0.2">
      <c r="C2834" s="14"/>
      <c r="D2834" s="14"/>
    </row>
    <row r="2835" spans="3:4" x14ac:dyDescent="0.2">
      <c r="C2835" s="14"/>
      <c r="D2835" s="14"/>
    </row>
    <row r="2836" spans="3:4" x14ac:dyDescent="0.2">
      <c r="C2836" s="14"/>
      <c r="D2836" s="14"/>
    </row>
    <row r="2837" spans="3:4" x14ac:dyDescent="0.2">
      <c r="C2837" s="14"/>
      <c r="D2837" s="14"/>
    </row>
    <row r="2838" spans="3:4" x14ac:dyDescent="0.2">
      <c r="C2838" s="14"/>
      <c r="D2838" s="14"/>
    </row>
    <row r="2839" spans="3:4" x14ac:dyDescent="0.2">
      <c r="C2839" s="14"/>
      <c r="D2839" s="14"/>
    </row>
    <row r="2840" spans="3:4" x14ac:dyDescent="0.2">
      <c r="C2840" s="14"/>
      <c r="D2840" s="14"/>
    </row>
    <row r="2841" spans="3:4" x14ac:dyDescent="0.2">
      <c r="C2841" s="14"/>
      <c r="D2841" s="14"/>
    </row>
    <row r="2842" spans="3:4" x14ac:dyDescent="0.2">
      <c r="C2842" s="14"/>
      <c r="D2842" s="14"/>
    </row>
    <row r="2843" spans="3:4" x14ac:dyDescent="0.2">
      <c r="C2843" s="14"/>
      <c r="D2843" s="14"/>
    </row>
    <row r="2844" spans="3:4" x14ac:dyDescent="0.2">
      <c r="C2844" s="14"/>
      <c r="D2844" s="14"/>
    </row>
    <row r="2845" spans="3:4" x14ac:dyDescent="0.2">
      <c r="C2845" s="14"/>
      <c r="D2845" s="14"/>
    </row>
    <row r="2846" spans="3:4" x14ac:dyDescent="0.2">
      <c r="C2846" s="14"/>
      <c r="D2846" s="14"/>
    </row>
    <row r="2847" spans="3:4" x14ac:dyDescent="0.2">
      <c r="C2847" s="14"/>
      <c r="D2847" s="14"/>
    </row>
    <row r="2848" spans="3:4" x14ac:dyDescent="0.2">
      <c r="C2848" s="14"/>
      <c r="D2848" s="14"/>
    </row>
    <row r="2849" spans="3:4" x14ac:dyDescent="0.2">
      <c r="C2849" s="14"/>
      <c r="D2849" s="14"/>
    </row>
    <row r="2850" spans="3:4" x14ac:dyDescent="0.2">
      <c r="C2850" s="14"/>
      <c r="D2850" s="14"/>
    </row>
    <row r="2851" spans="3:4" x14ac:dyDescent="0.2">
      <c r="C2851" s="14"/>
      <c r="D2851" s="14"/>
    </row>
    <row r="2852" spans="3:4" x14ac:dyDescent="0.2">
      <c r="C2852" s="14"/>
      <c r="D2852" s="14"/>
    </row>
    <row r="2853" spans="3:4" x14ac:dyDescent="0.2">
      <c r="C2853" s="14"/>
      <c r="D2853" s="14"/>
    </row>
    <row r="2854" spans="3:4" x14ac:dyDescent="0.2">
      <c r="C2854" s="14"/>
      <c r="D2854" s="14"/>
    </row>
    <row r="2855" spans="3:4" x14ac:dyDescent="0.2">
      <c r="C2855" s="14"/>
      <c r="D2855" s="14"/>
    </row>
    <row r="2856" spans="3:4" x14ac:dyDescent="0.2">
      <c r="C2856" s="14"/>
      <c r="D2856" s="14"/>
    </row>
    <row r="2857" spans="3:4" x14ac:dyDescent="0.2">
      <c r="C2857" s="14"/>
      <c r="D2857" s="14"/>
    </row>
    <row r="2858" spans="3:4" x14ac:dyDescent="0.2">
      <c r="C2858" s="14"/>
      <c r="D2858" s="14"/>
    </row>
    <row r="2859" spans="3:4" x14ac:dyDescent="0.2">
      <c r="C2859" s="14"/>
      <c r="D2859" s="14"/>
    </row>
    <row r="2860" spans="3:4" x14ac:dyDescent="0.2">
      <c r="C2860" s="14"/>
      <c r="D2860" s="14"/>
    </row>
    <row r="2861" spans="3:4" x14ac:dyDescent="0.2">
      <c r="C2861" s="14"/>
      <c r="D2861" s="14"/>
    </row>
    <row r="2862" spans="3:4" x14ac:dyDescent="0.2">
      <c r="C2862" s="14"/>
      <c r="D2862" s="14"/>
    </row>
    <row r="2863" spans="3:4" x14ac:dyDescent="0.2">
      <c r="C2863" s="14"/>
      <c r="D2863" s="14"/>
    </row>
    <row r="2864" spans="3:4" x14ac:dyDescent="0.2">
      <c r="C2864" s="14"/>
      <c r="D2864" s="14"/>
    </row>
    <row r="2865" spans="3:4" x14ac:dyDescent="0.2">
      <c r="C2865" s="14"/>
      <c r="D2865" s="14"/>
    </row>
    <row r="2866" spans="3:4" x14ac:dyDescent="0.2">
      <c r="C2866" s="14"/>
      <c r="D2866" s="14"/>
    </row>
    <row r="2867" spans="3:4" x14ac:dyDescent="0.2">
      <c r="C2867" s="14"/>
      <c r="D2867" s="14"/>
    </row>
    <row r="2868" spans="3:4" x14ac:dyDescent="0.2">
      <c r="C2868" s="14"/>
      <c r="D2868" s="14"/>
    </row>
    <row r="2869" spans="3:4" x14ac:dyDescent="0.2">
      <c r="C2869" s="14"/>
      <c r="D2869" s="14"/>
    </row>
    <row r="2870" spans="3:4" x14ac:dyDescent="0.2">
      <c r="C2870" s="14"/>
      <c r="D2870" s="14"/>
    </row>
    <row r="2871" spans="3:4" x14ac:dyDescent="0.2">
      <c r="C2871" s="14"/>
      <c r="D2871" s="14"/>
    </row>
    <row r="2872" spans="3:4" x14ac:dyDescent="0.2">
      <c r="C2872" s="14"/>
      <c r="D2872" s="14"/>
    </row>
    <row r="2873" spans="3:4" x14ac:dyDescent="0.2">
      <c r="C2873" s="14"/>
      <c r="D2873" s="14"/>
    </row>
    <row r="2874" spans="3:4" x14ac:dyDescent="0.2">
      <c r="C2874" s="14"/>
      <c r="D2874" s="14"/>
    </row>
    <row r="2875" spans="3:4" x14ac:dyDescent="0.2">
      <c r="C2875" s="14"/>
      <c r="D2875" s="14"/>
    </row>
    <row r="2876" spans="3:4" x14ac:dyDescent="0.2">
      <c r="C2876" s="14"/>
      <c r="D2876" s="14"/>
    </row>
    <row r="2877" spans="3:4" x14ac:dyDescent="0.2">
      <c r="C2877" s="14"/>
      <c r="D2877" s="14"/>
    </row>
    <row r="2878" spans="3:4" x14ac:dyDescent="0.2">
      <c r="C2878" s="14"/>
      <c r="D2878" s="14"/>
    </row>
    <row r="2879" spans="3:4" x14ac:dyDescent="0.2">
      <c r="C2879" s="14"/>
      <c r="D2879" s="14"/>
    </row>
    <row r="2880" spans="3:4" x14ac:dyDescent="0.2">
      <c r="C2880" s="14"/>
      <c r="D2880" s="14"/>
    </row>
    <row r="2881" spans="3:4" x14ac:dyDescent="0.2">
      <c r="C2881" s="14"/>
      <c r="D2881" s="14"/>
    </row>
    <row r="2882" spans="3:4" x14ac:dyDescent="0.2">
      <c r="C2882" s="14"/>
      <c r="D2882" s="14"/>
    </row>
    <row r="2883" spans="3:4" x14ac:dyDescent="0.2">
      <c r="C2883" s="14"/>
      <c r="D2883" s="14"/>
    </row>
    <row r="2884" spans="3:4" x14ac:dyDescent="0.2">
      <c r="C2884" s="14"/>
      <c r="D2884" s="14"/>
    </row>
    <row r="2885" spans="3:4" x14ac:dyDescent="0.2">
      <c r="C2885" s="14"/>
      <c r="D2885" s="14"/>
    </row>
    <row r="2886" spans="3:4" x14ac:dyDescent="0.2">
      <c r="C2886" s="14"/>
      <c r="D2886" s="14"/>
    </row>
    <row r="2887" spans="3:4" x14ac:dyDescent="0.2">
      <c r="C2887" s="14"/>
      <c r="D2887" s="14"/>
    </row>
    <row r="2888" spans="3:4" x14ac:dyDescent="0.2">
      <c r="C2888" s="14"/>
      <c r="D2888" s="14"/>
    </row>
    <row r="2889" spans="3:4" x14ac:dyDescent="0.2">
      <c r="C2889" s="14"/>
      <c r="D2889" s="14"/>
    </row>
    <row r="2890" spans="3:4" x14ac:dyDescent="0.2">
      <c r="C2890" s="14"/>
      <c r="D2890" s="14"/>
    </row>
    <row r="2891" spans="3:4" x14ac:dyDescent="0.2">
      <c r="C2891" s="14"/>
      <c r="D2891" s="14"/>
    </row>
    <row r="2892" spans="3:4" x14ac:dyDescent="0.2">
      <c r="C2892" s="14"/>
      <c r="D2892" s="14"/>
    </row>
    <row r="2893" spans="3:4" x14ac:dyDescent="0.2">
      <c r="C2893" s="14"/>
      <c r="D2893" s="14"/>
    </row>
    <row r="2894" spans="3:4" x14ac:dyDescent="0.2">
      <c r="C2894" s="14"/>
      <c r="D2894" s="14"/>
    </row>
    <row r="2895" spans="3:4" x14ac:dyDescent="0.2">
      <c r="C2895" s="14"/>
      <c r="D2895" s="14"/>
    </row>
    <row r="2896" spans="3:4" x14ac:dyDescent="0.2">
      <c r="C2896" s="14"/>
      <c r="D2896" s="14"/>
    </row>
    <row r="2897" spans="3:4" x14ac:dyDescent="0.2">
      <c r="C2897" s="14"/>
      <c r="D2897" s="14"/>
    </row>
    <row r="2898" spans="3:4" x14ac:dyDescent="0.2">
      <c r="C2898" s="14"/>
      <c r="D2898" s="14"/>
    </row>
    <row r="2899" spans="3:4" x14ac:dyDescent="0.2">
      <c r="C2899" s="14"/>
      <c r="D2899" s="14"/>
    </row>
    <row r="2900" spans="3:4" x14ac:dyDescent="0.2">
      <c r="C2900" s="14"/>
      <c r="D2900" s="14"/>
    </row>
    <row r="2901" spans="3:4" x14ac:dyDescent="0.2">
      <c r="C2901" s="14"/>
      <c r="D2901" s="14"/>
    </row>
    <row r="2902" spans="3:4" x14ac:dyDescent="0.2">
      <c r="C2902" s="14"/>
      <c r="D2902" s="14"/>
    </row>
    <row r="2903" spans="3:4" x14ac:dyDescent="0.2">
      <c r="C2903" s="14"/>
      <c r="D2903" s="14"/>
    </row>
    <row r="2904" spans="3:4" x14ac:dyDescent="0.2">
      <c r="C2904" s="14"/>
      <c r="D2904" s="14"/>
    </row>
    <row r="2905" spans="3:4" x14ac:dyDescent="0.2">
      <c r="C2905" s="14"/>
      <c r="D2905" s="14"/>
    </row>
    <row r="2906" spans="3:4" x14ac:dyDescent="0.2">
      <c r="C2906" s="14"/>
      <c r="D2906" s="14"/>
    </row>
    <row r="2907" spans="3:4" x14ac:dyDescent="0.2">
      <c r="C2907" s="14"/>
      <c r="D2907" s="14"/>
    </row>
    <row r="2908" spans="3:4" x14ac:dyDescent="0.2">
      <c r="C2908" s="14"/>
      <c r="D2908" s="14"/>
    </row>
    <row r="2909" spans="3:4" x14ac:dyDescent="0.2">
      <c r="C2909" s="14"/>
      <c r="D2909" s="14"/>
    </row>
    <row r="2910" spans="3:4" x14ac:dyDescent="0.2">
      <c r="C2910" s="14"/>
      <c r="D2910" s="14"/>
    </row>
    <row r="2911" spans="3:4" x14ac:dyDescent="0.2">
      <c r="C2911" s="14"/>
      <c r="D2911" s="14"/>
    </row>
    <row r="2912" spans="3:4" x14ac:dyDescent="0.2">
      <c r="C2912" s="14"/>
      <c r="D2912" s="14"/>
    </row>
    <row r="2913" spans="3:4" x14ac:dyDescent="0.2">
      <c r="C2913" s="14"/>
      <c r="D2913" s="14"/>
    </row>
    <row r="2914" spans="3:4" x14ac:dyDescent="0.2">
      <c r="C2914" s="14"/>
      <c r="D2914" s="14"/>
    </row>
    <row r="2915" spans="3:4" x14ac:dyDescent="0.2">
      <c r="C2915" s="14"/>
      <c r="D2915" s="14"/>
    </row>
    <row r="2916" spans="3:4" x14ac:dyDescent="0.2">
      <c r="C2916" s="14"/>
      <c r="D2916" s="14"/>
    </row>
    <row r="2917" spans="3:4" x14ac:dyDescent="0.2">
      <c r="C2917" s="14"/>
      <c r="D2917" s="14"/>
    </row>
    <row r="2918" spans="3:4" x14ac:dyDescent="0.2">
      <c r="C2918" s="14"/>
      <c r="D2918" s="14"/>
    </row>
    <row r="2919" spans="3:4" x14ac:dyDescent="0.2">
      <c r="C2919" s="14"/>
      <c r="D2919" s="14"/>
    </row>
    <row r="2920" spans="3:4" x14ac:dyDescent="0.2">
      <c r="C2920" s="14"/>
      <c r="D2920" s="14"/>
    </row>
    <row r="2921" spans="3:4" x14ac:dyDescent="0.2">
      <c r="C2921" s="14"/>
      <c r="D2921" s="14"/>
    </row>
    <row r="2922" spans="3:4" x14ac:dyDescent="0.2">
      <c r="C2922" s="14"/>
      <c r="D2922" s="14"/>
    </row>
    <row r="2923" spans="3:4" x14ac:dyDescent="0.2">
      <c r="C2923" s="14"/>
      <c r="D2923" s="14"/>
    </row>
    <row r="2924" spans="3:4" x14ac:dyDescent="0.2">
      <c r="C2924" s="14"/>
      <c r="D2924" s="14"/>
    </row>
    <row r="2925" spans="3:4" x14ac:dyDescent="0.2">
      <c r="C2925" s="14"/>
      <c r="D2925" s="14"/>
    </row>
    <row r="2926" spans="3:4" x14ac:dyDescent="0.2">
      <c r="C2926" s="14"/>
      <c r="D2926" s="14"/>
    </row>
    <row r="2927" spans="3:4" x14ac:dyDescent="0.2">
      <c r="C2927" s="14"/>
      <c r="D2927" s="14"/>
    </row>
    <row r="2928" spans="3:4" x14ac:dyDescent="0.2">
      <c r="C2928" s="14"/>
      <c r="D2928" s="14"/>
    </row>
    <row r="2929" spans="3:4" x14ac:dyDescent="0.2">
      <c r="C2929" s="14"/>
      <c r="D2929" s="14"/>
    </row>
    <row r="2930" spans="3:4" x14ac:dyDescent="0.2">
      <c r="C2930" s="14"/>
      <c r="D2930" s="14"/>
    </row>
    <row r="2931" spans="3:4" x14ac:dyDescent="0.2">
      <c r="C2931" s="14"/>
      <c r="D2931" s="14"/>
    </row>
    <row r="2932" spans="3:4" x14ac:dyDescent="0.2">
      <c r="C2932" s="14"/>
      <c r="D2932" s="14"/>
    </row>
    <row r="2933" spans="3:4" x14ac:dyDescent="0.2">
      <c r="C2933" s="14"/>
      <c r="D2933" s="14"/>
    </row>
    <row r="2934" spans="3:4" x14ac:dyDescent="0.2">
      <c r="C2934" s="14"/>
      <c r="D2934" s="14"/>
    </row>
    <row r="2935" spans="3:4" x14ac:dyDescent="0.2">
      <c r="C2935" s="14"/>
      <c r="D2935" s="14"/>
    </row>
    <row r="2936" spans="3:4" x14ac:dyDescent="0.2">
      <c r="C2936" s="14"/>
      <c r="D2936" s="14"/>
    </row>
    <row r="2937" spans="3:4" x14ac:dyDescent="0.2">
      <c r="C2937" s="14"/>
      <c r="D2937" s="14"/>
    </row>
    <row r="2938" spans="3:4" x14ac:dyDescent="0.2">
      <c r="C2938" s="14"/>
      <c r="D2938" s="14"/>
    </row>
    <row r="2939" spans="3:4" x14ac:dyDescent="0.2">
      <c r="C2939" s="14"/>
      <c r="D2939" s="14"/>
    </row>
    <row r="2940" spans="3:4" x14ac:dyDescent="0.2">
      <c r="C2940" s="14"/>
      <c r="D2940" s="14"/>
    </row>
    <row r="2941" spans="3:4" x14ac:dyDescent="0.2">
      <c r="C2941" s="14"/>
      <c r="D2941" s="14"/>
    </row>
    <row r="2942" spans="3:4" x14ac:dyDescent="0.2">
      <c r="C2942" s="14"/>
      <c r="D2942" s="14"/>
    </row>
    <row r="2943" spans="3:4" x14ac:dyDescent="0.2">
      <c r="C2943" s="14"/>
      <c r="D2943" s="14"/>
    </row>
    <row r="2944" spans="3:4" x14ac:dyDescent="0.2">
      <c r="C2944" s="14"/>
      <c r="D2944" s="14"/>
    </row>
    <row r="2945" spans="3:4" x14ac:dyDescent="0.2">
      <c r="C2945" s="14"/>
      <c r="D2945" s="14"/>
    </row>
    <row r="2946" spans="3:4" x14ac:dyDescent="0.2">
      <c r="C2946" s="14"/>
      <c r="D2946" s="14"/>
    </row>
    <row r="2947" spans="3:4" x14ac:dyDescent="0.2">
      <c r="C2947" s="14"/>
      <c r="D2947" s="14"/>
    </row>
    <row r="2948" spans="3:4" x14ac:dyDescent="0.2">
      <c r="C2948" s="14"/>
      <c r="D2948" s="14"/>
    </row>
    <row r="2949" spans="3:4" x14ac:dyDescent="0.2">
      <c r="C2949" s="14"/>
      <c r="D2949" s="14"/>
    </row>
    <row r="2950" spans="3:4" x14ac:dyDescent="0.2">
      <c r="C2950" s="14"/>
      <c r="D2950" s="14"/>
    </row>
    <row r="2951" spans="3:4" x14ac:dyDescent="0.2">
      <c r="C2951" s="14"/>
      <c r="D2951" s="14"/>
    </row>
    <row r="2952" spans="3:4" x14ac:dyDescent="0.2">
      <c r="C2952" s="14"/>
      <c r="D2952" s="14"/>
    </row>
    <row r="2953" spans="3:4" x14ac:dyDescent="0.2">
      <c r="C2953" s="14"/>
      <c r="D2953" s="14"/>
    </row>
    <row r="2954" spans="3:4" x14ac:dyDescent="0.2">
      <c r="C2954" s="14"/>
      <c r="D2954" s="14"/>
    </row>
    <row r="2955" spans="3:4" x14ac:dyDescent="0.2">
      <c r="C2955" s="14"/>
      <c r="D2955" s="14"/>
    </row>
    <row r="2956" spans="3:4" x14ac:dyDescent="0.2">
      <c r="C2956" s="14"/>
      <c r="D2956" s="14"/>
    </row>
    <row r="2957" spans="3:4" x14ac:dyDescent="0.2">
      <c r="C2957" s="14"/>
      <c r="D2957" s="14"/>
    </row>
    <row r="2958" spans="3:4" x14ac:dyDescent="0.2">
      <c r="C2958" s="14"/>
      <c r="D2958" s="14"/>
    </row>
    <row r="2959" spans="3:4" x14ac:dyDescent="0.2">
      <c r="C2959" s="14"/>
      <c r="D2959" s="14"/>
    </row>
    <row r="2960" spans="3:4" x14ac:dyDescent="0.2">
      <c r="C2960" s="14"/>
      <c r="D2960" s="14"/>
    </row>
    <row r="2961" spans="3:4" x14ac:dyDescent="0.2">
      <c r="C2961" s="14"/>
      <c r="D2961" s="14"/>
    </row>
    <row r="2962" spans="3:4" x14ac:dyDescent="0.2">
      <c r="C2962" s="14"/>
      <c r="D2962" s="14"/>
    </row>
    <row r="2963" spans="3:4" x14ac:dyDescent="0.2">
      <c r="C2963" s="14"/>
      <c r="D2963" s="14"/>
    </row>
    <row r="2964" spans="3:4" x14ac:dyDescent="0.2">
      <c r="C2964" s="14"/>
      <c r="D2964" s="14"/>
    </row>
    <row r="2965" spans="3:4" x14ac:dyDescent="0.2">
      <c r="C2965" s="14"/>
      <c r="D2965" s="14"/>
    </row>
    <row r="2966" spans="3:4" x14ac:dyDescent="0.2">
      <c r="C2966" s="14"/>
      <c r="D2966" s="14"/>
    </row>
    <row r="2967" spans="3:4" x14ac:dyDescent="0.2">
      <c r="C2967" s="14"/>
      <c r="D2967" s="14"/>
    </row>
    <row r="2968" spans="3:4" x14ac:dyDescent="0.2">
      <c r="C2968" s="14"/>
      <c r="D2968" s="14"/>
    </row>
    <row r="2969" spans="3:4" x14ac:dyDescent="0.2">
      <c r="C2969" s="14"/>
      <c r="D2969" s="14"/>
    </row>
    <row r="2970" spans="3:4" x14ac:dyDescent="0.2">
      <c r="C2970" s="14"/>
      <c r="D2970" s="14"/>
    </row>
    <row r="2971" spans="3:4" x14ac:dyDescent="0.2">
      <c r="C2971" s="14"/>
      <c r="D2971" s="14"/>
    </row>
    <row r="2972" spans="3:4" x14ac:dyDescent="0.2">
      <c r="C2972" s="14"/>
      <c r="D2972" s="14"/>
    </row>
    <row r="2973" spans="3:4" x14ac:dyDescent="0.2">
      <c r="C2973" s="14"/>
      <c r="D2973" s="14"/>
    </row>
    <row r="2974" spans="3:4" x14ac:dyDescent="0.2">
      <c r="C2974" s="14"/>
      <c r="D2974" s="14"/>
    </row>
    <row r="2975" spans="3:4" x14ac:dyDescent="0.2">
      <c r="C2975" s="14"/>
      <c r="D2975" s="14"/>
    </row>
    <row r="2976" spans="3:4" x14ac:dyDescent="0.2">
      <c r="C2976" s="14"/>
      <c r="D2976" s="14"/>
    </row>
    <row r="2977" spans="3:4" x14ac:dyDescent="0.2">
      <c r="C2977" s="14"/>
      <c r="D2977" s="14"/>
    </row>
    <row r="2978" spans="3:4" x14ac:dyDescent="0.2">
      <c r="C2978" s="14"/>
      <c r="D2978" s="14"/>
    </row>
    <row r="2979" spans="3:4" x14ac:dyDescent="0.2">
      <c r="C2979" s="14"/>
      <c r="D2979" s="14"/>
    </row>
    <row r="2980" spans="3:4" x14ac:dyDescent="0.2">
      <c r="C2980" s="14"/>
      <c r="D2980" s="14"/>
    </row>
    <row r="2981" spans="3:4" x14ac:dyDescent="0.2">
      <c r="C2981" s="14"/>
      <c r="D2981" s="14"/>
    </row>
    <row r="2982" spans="3:4" x14ac:dyDescent="0.2">
      <c r="C2982" s="14"/>
      <c r="D2982" s="14"/>
    </row>
    <row r="2983" spans="3:4" x14ac:dyDescent="0.2">
      <c r="C2983" s="14"/>
      <c r="D2983" s="14"/>
    </row>
    <row r="2984" spans="3:4" x14ac:dyDescent="0.2">
      <c r="C2984" s="14"/>
      <c r="D2984" s="14"/>
    </row>
    <row r="2985" spans="3:4" x14ac:dyDescent="0.2">
      <c r="C2985" s="14"/>
      <c r="D2985" s="14"/>
    </row>
    <row r="2986" spans="3:4" x14ac:dyDescent="0.2">
      <c r="C2986" s="14"/>
      <c r="D2986" s="14"/>
    </row>
    <row r="2987" spans="3:4" x14ac:dyDescent="0.2">
      <c r="C2987" s="14"/>
      <c r="D2987" s="14"/>
    </row>
    <row r="2988" spans="3:4" x14ac:dyDescent="0.2">
      <c r="C2988" s="14"/>
      <c r="D2988" s="14"/>
    </row>
    <row r="2989" spans="3:4" x14ac:dyDescent="0.2">
      <c r="C2989" s="14"/>
      <c r="D2989" s="14"/>
    </row>
    <row r="2990" spans="3:4" x14ac:dyDescent="0.2">
      <c r="C2990" s="14"/>
      <c r="D2990" s="14"/>
    </row>
    <row r="2991" spans="3:4" x14ac:dyDescent="0.2">
      <c r="C2991" s="14"/>
      <c r="D2991" s="14"/>
    </row>
    <row r="2992" spans="3:4" x14ac:dyDescent="0.2">
      <c r="C2992" s="14"/>
      <c r="D2992" s="14"/>
    </row>
    <row r="2993" spans="3:4" x14ac:dyDescent="0.2">
      <c r="C2993" s="14"/>
      <c r="D2993" s="14"/>
    </row>
    <row r="2994" spans="3:4" x14ac:dyDescent="0.2">
      <c r="C2994" s="14"/>
      <c r="D2994" s="14"/>
    </row>
    <row r="2995" spans="3:4" x14ac:dyDescent="0.2">
      <c r="C2995" s="14"/>
      <c r="D2995" s="14"/>
    </row>
    <row r="2996" spans="3:4" x14ac:dyDescent="0.2">
      <c r="C2996" s="14"/>
      <c r="D2996" s="14"/>
    </row>
    <row r="2997" spans="3:4" x14ac:dyDescent="0.2">
      <c r="C2997" s="14"/>
      <c r="D2997" s="14"/>
    </row>
    <row r="2998" spans="3:4" x14ac:dyDescent="0.2">
      <c r="C2998" s="14"/>
      <c r="D2998" s="14"/>
    </row>
    <row r="2999" spans="3:4" x14ac:dyDescent="0.2">
      <c r="C2999" s="14"/>
      <c r="D2999" s="14"/>
    </row>
    <row r="3000" spans="3:4" x14ac:dyDescent="0.2">
      <c r="C3000" s="14"/>
      <c r="D3000" s="14"/>
    </row>
    <row r="3001" spans="3:4" x14ac:dyDescent="0.2">
      <c r="C3001" s="14"/>
      <c r="D3001" s="14"/>
    </row>
    <row r="3002" spans="3:4" x14ac:dyDescent="0.2">
      <c r="C3002" s="14"/>
      <c r="D3002" s="14"/>
    </row>
    <row r="3003" spans="3:4" x14ac:dyDescent="0.2">
      <c r="C3003" s="14"/>
      <c r="D3003" s="14"/>
    </row>
    <row r="3004" spans="3:4" x14ac:dyDescent="0.2">
      <c r="C3004" s="14"/>
      <c r="D3004" s="14"/>
    </row>
    <row r="3005" spans="3:4" x14ac:dyDescent="0.2">
      <c r="C3005" s="14"/>
      <c r="D3005" s="14"/>
    </row>
    <row r="3006" spans="3:4" x14ac:dyDescent="0.2">
      <c r="C3006" s="14"/>
      <c r="D3006" s="14"/>
    </row>
    <row r="3007" spans="3:4" x14ac:dyDescent="0.2">
      <c r="C3007" s="14"/>
      <c r="D3007" s="14"/>
    </row>
    <row r="3008" spans="3:4" x14ac:dyDescent="0.2">
      <c r="C3008" s="14"/>
      <c r="D3008" s="14"/>
    </row>
    <row r="3009" spans="3:4" x14ac:dyDescent="0.2">
      <c r="C3009" s="14"/>
      <c r="D3009" s="14"/>
    </row>
    <row r="3010" spans="3:4" x14ac:dyDescent="0.2">
      <c r="C3010" s="14"/>
      <c r="D3010" s="14"/>
    </row>
    <row r="3011" spans="3:4" x14ac:dyDescent="0.2">
      <c r="C3011" s="14"/>
      <c r="D3011" s="14"/>
    </row>
    <row r="3012" spans="3:4" x14ac:dyDescent="0.2">
      <c r="C3012" s="14"/>
      <c r="D3012" s="14"/>
    </row>
    <row r="3013" spans="3:4" x14ac:dyDescent="0.2">
      <c r="C3013" s="14"/>
      <c r="D3013" s="14"/>
    </row>
    <row r="3014" spans="3:4" x14ac:dyDescent="0.2">
      <c r="C3014" s="14"/>
      <c r="D3014" s="14"/>
    </row>
    <row r="3015" spans="3:4" x14ac:dyDescent="0.2">
      <c r="C3015" s="14"/>
      <c r="D3015" s="14"/>
    </row>
    <row r="3016" spans="3:4" x14ac:dyDescent="0.2">
      <c r="C3016" s="14"/>
      <c r="D3016" s="14"/>
    </row>
    <row r="3017" spans="3:4" x14ac:dyDescent="0.2">
      <c r="C3017" s="14"/>
      <c r="D3017" s="14"/>
    </row>
    <row r="3018" spans="3:4" x14ac:dyDescent="0.2">
      <c r="C3018" s="14"/>
      <c r="D3018" s="14"/>
    </row>
    <row r="3019" spans="3:4" x14ac:dyDescent="0.2">
      <c r="C3019" s="14"/>
      <c r="D3019" s="14"/>
    </row>
    <row r="3020" spans="3:4" x14ac:dyDescent="0.2">
      <c r="C3020" s="14"/>
      <c r="D3020" s="14"/>
    </row>
    <row r="3021" spans="3:4" x14ac:dyDescent="0.2">
      <c r="C3021" s="14"/>
      <c r="D3021" s="14"/>
    </row>
    <row r="3022" spans="3:4" x14ac:dyDescent="0.2">
      <c r="C3022" s="14"/>
      <c r="D3022" s="14"/>
    </row>
    <row r="3023" spans="3:4" x14ac:dyDescent="0.2">
      <c r="C3023" s="14"/>
      <c r="D3023" s="14"/>
    </row>
    <row r="3024" spans="3:4" x14ac:dyDescent="0.2">
      <c r="C3024" s="14"/>
      <c r="D3024" s="14"/>
    </row>
    <row r="3025" spans="3:4" x14ac:dyDescent="0.2">
      <c r="C3025" s="14"/>
      <c r="D3025" s="14"/>
    </row>
    <row r="3026" spans="3:4" x14ac:dyDescent="0.2">
      <c r="C3026" s="14"/>
      <c r="D3026" s="14"/>
    </row>
    <row r="3027" spans="3:4" x14ac:dyDescent="0.2">
      <c r="C3027" s="14"/>
      <c r="D3027" s="14"/>
    </row>
    <row r="3028" spans="3:4" x14ac:dyDescent="0.2">
      <c r="C3028" s="14"/>
      <c r="D3028" s="14"/>
    </row>
    <row r="3029" spans="3:4" x14ac:dyDescent="0.2">
      <c r="C3029" s="14"/>
      <c r="D3029" s="14"/>
    </row>
    <row r="3030" spans="3:4" x14ac:dyDescent="0.2">
      <c r="C3030" s="14"/>
      <c r="D3030" s="14"/>
    </row>
    <row r="3031" spans="3:4" x14ac:dyDescent="0.2">
      <c r="C3031" s="14"/>
      <c r="D3031" s="14"/>
    </row>
    <row r="3032" spans="3:4" x14ac:dyDescent="0.2">
      <c r="C3032" s="14"/>
      <c r="D3032" s="14"/>
    </row>
    <row r="3033" spans="3:4" x14ac:dyDescent="0.2">
      <c r="C3033" s="14"/>
      <c r="D3033" s="14"/>
    </row>
    <row r="3034" spans="3:4" x14ac:dyDescent="0.2">
      <c r="C3034" s="14"/>
      <c r="D3034" s="14"/>
    </row>
    <row r="3035" spans="3:4" x14ac:dyDescent="0.2">
      <c r="C3035" s="14"/>
      <c r="D3035" s="14"/>
    </row>
    <row r="3036" spans="3:4" x14ac:dyDescent="0.2">
      <c r="C3036" s="14"/>
      <c r="D3036" s="14"/>
    </row>
    <row r="3037" spans="3:4" x14ac:dyDescent="0.2">
      <c r="C3037" s="14"/>
      <c r="D3037" s="14"/>
    </row>
    <row r="3038" spans="3:4" x14ac:dyDescent="0.2">
      <c r="C3038" s="14"/>
      <c r="D3038" s="14"/>
    </row>
    <row r="3039" spans="3:4" x14ac:dyDescent="0.2">
      <c r="C3039" s="14"/>
      <c r="D3039" s="14"/>
    </row>
    <row r="3040" spans="3:4" x14ac:dyDescent="0.2">
      <c r="C3040" s="14"/>
      <c r="D3040" s="14"/>
    </row>
    <row r="3041" spans="3:4" x14ac:dyDescent="0.2">
      <c r="C3041" s="14"/>
      <c r="D3041" s="14"/>
    </row>
    <row r="3042" spans="3:4" x14ac:dyDescent="0.2">
      <c r="C3042" s="14"/>
      <c r="D3042" s="14"/>
    </row>
    <row r="3043" spans="3:4" x14ac:dyDescent="0.2">
      <c r="C3043" s="14"/>
      <c r="D3043" s="14"/>
    </row>
    <row r="3044" spans="3:4" x14ac:dyDescent="0.2">
      <c r="C3044" s="14"/>
      <c r="D3044" s="14"/>
    </row>
    <row r="3045" spans="3:4" x14ac:dyDescent="0.2">
      <c r="C3045" s="14"/>
      <c r="D3045" s="14"/>
    </row>
    <row r="3046" spans="3:4" x14ac:dyDescent="0.2">
      <c r="C3046" s="14"/>
      <c r="D3046" s="14"/>
    </row>
    <row r="3047" spans="3:4" x14ac:dyDescent="0.2">
      <c r="C3047" s="14"/>
      <c r="D3047" s="14"/>
    </row>
    <row r="3048" spans="3:4" x14ac:dyDescent="0.2">
      <c r="C3048" s="14"/>
      <c r="D3048" s="14"/>
    </row>
    <row r="3049" spans="3:4" x14ac:dyDescent="0.2">
      <c r="C3049" s="14"/>
      <c r="D3049" s="14"/>
    </row>
    <row r="3050" spans="3:4" x14ac:dyDescent="0.2">
      <c r="C3050" s="14"/>
      <c r="D3050" s="14"/>
    </row>
    <row r="3051" spans="3:4" x14ac:dyDescent="0.2">
      <c r="C3051" s="14"/>
      <c r="D3051" s="14"/>
    </row>
    <row r="3052" spans="3:4" x14ac:dyDescent="0.2">
      <c r="C3052" s="14"/>
      <c r="D3052" s="14"/>
    </row>
    <row r="3053" spans="3:4" x14ac:dyDescent="0.2">
      <c r="C3053" s="14"/>
      <c r="D3053" s="14"/>
    </row>
    <row r="3054" spans="3:4" x14ac:dyDescent="0.2">
      <c r="C3054" s="14"/>
      <c r="D3054" s="14"/>
    </row>
    <row r="3055" spans="3:4" x14ac:dyDescent="0.2">
      <c r="C3055" s="14"/>
      <c r="D3055" s="14"/>
    </row>
    <row r="3056" spans="3:4" x14ac:dyDescent="0.2">
      <c r="C3056" s="14"/>
      <c r="D3056" s="14"/>
    </row>
    <row r="3057" spans="3:4" x14ac:dyDescent="0.2">
      <c r="C3057" s="14"/>
      <c r="D3057" s="14"/>
    </row>
    <row r="3058" spans="3:4" x14ac:dyDescent="0.2">
      <c r="C3058" s="14"/>
      <c r="D3058" s="14"/>
    </row>
    <row r="3059" spans="3:4" x14ac:dyDescent="0.2">
      <c r="C3059" s="14"/>
      <c r="D3059" s="14"/>
    </row>
    <row r="3060" spans="3:4" x14ac:dyDescent="0.2">
      <c r="C3060" s="14"/>
      <c r="D3060" s="14"/>
    </row>
    <row r="3061" spans="3:4" x14ac:dyDescent="0.2">
      <c r="C3061" s="14"/>
      <c r="D3061" s="14"/>
    </row>
    <row r="3062" spans="3:4" x14ac:dyDescent="0.2">
      <c r="C3062" s="14"/>
      <c r="D3062" s="14"/>
    </row>
    <row r="3063" spans="3:4" x14ac:dyDescent="0.2">
      <c r="C3063" s="14"/>
      <c r="D3063" s="14"/>
    </row>
    <row r="3064" spans="3:4" x14ac:dyDescent="0.2">
      <c r="C3064" s="14"/>
      <c r="D3064" s="14"/>
    </row>
    <row r="3065" spans="3:4" x14ac:dyDescent="0.2">
      <c r="C3065" s="14"/>
      <c r="D3065" s="14"/>
    </row>
    <row r="3066" spans="3:4" x14ac:dyDescent="0.2">
      <c r="C3066" s="14"/>
      <c r="D3066" s="14"/>
    </row>
    <row r="3067" spans="3:4" x14ac:dyDescent="0.2">
      <c r="C3067" s="14"/>
      <c r="D3067" s="14"/>
    </row>
    <row r="3068" spans="3:4" x14ac:dyDescent="0.2">
      <c r="C3068" s="14"/>
      <c r="D3068" s="14"/>
    </row>
    <row r="3069" spans="3:4" x14ac:dyDescent="0.2">
      <c r="C3069" s="14"/>
      <c r="D3069" s="14"/>
    </row>
    <row r="3070" spans="3:4" x14ac:dyDescent="0.2">
      <c r="C3070" s="14"/>
      <c r="D3070" s="14"/>
    </row>
    <row r="3071" spans="3:4" x14ac:dyDescent="0.2">
      <c r="C3071" s="14"/>
      <c r="D3071" s="14"/>
    </row>
    <row r="3072" spans="3:4" x14ac:dyDescent="0.2">
      <c r="C3072" s="14"/>
      <c r="D3072" s="14"/>
    </row>
    <row r="3073" spans="3:4" x14ac:dyDescent="0.2">
      <c r="C3073" s="14"/>
      <c r="D3073" s="14"/>
    </row>
    <row r="3074" spans="3:4" x14ac:dyDescent="0.2">
      <c r="C3074" s="14"/>
      <c r="D3074" s="14"/>
    </row>
    <row r="3075" spans="3:4" x14ac:dyDescent="0.2">
      <c r="C3075" s="14"/>
      <c r="D3075" s="14"/>
    </row>
    <row r="3076" spans="3:4" x14ac:dyDescent="0.2">
      <c r="C3076" s="14"/>
      <c r="D3076" s="14"/>
    </row>
    <row r="3077" spans="3:4" x14ac:dyDescent="0.2">
      <c r="C3077" s="14"/>
      <c r="D3077" s="14"/>
    </row>
    <row r="3078" spans="3:4" x14ac:dyDescent="0.2">
      <c r="C3078" s="14"/>
      <c r="D3078" s="14"/>
    </row>
    <row r="3079" spans="3:4" x14ac:dyDescent="0.2">
      <c r="C3079" s="14"/>
      <c r="D3079" s="14"/>
    </row>
    <row r="3080" spans="3:4" x14ac:dyDescent="0.2">
      <c r="C3080" s="14"/>
      <c r="D3080" s="14"/>
    </row>
    <row r="3081" spans="3:4" x14ac:dyDescent="0.2">
      <c r="C3081" s="14"/>
      <c r="D3081" s="14"/>
    </row>
    <row r="3082" spans="3:4" x14ac:dyDescent="0.2">
      <c r="C3082" s="14"/>
      <c r="D3082" s="14"/>
    </row>
    <row r="3083" spans="3:4" x14ac:dyDescent="0.2">
      <c r="C3083" s="14"/>
      <c r="D3083" s="14"/>
    </row>
    <row r="3084" spans="3:4" x14ac:dyDescent="0.2">
      <c r="C3084" s="14"/>
      <c r="D3084" s="14"/>
    </row>
    <row r="3085" spans="3:4" x14ac:dyDescent="0.2">
      <c r="C3085" s="14"/>
      <c r="D3085" s="14"/>
    </row>
    <row r="3086" spans="3:4" x14ac:dyDescent="0.2">
      <c r="C3086" s="14"/>
      <c r="D3086" s="14"/>
    </row>
    <row r="3087" spans="3:4" x14ac:dyDescent="0.2">
      <c r="C3087" s="14"/>
      <c r="D3087" s="14"/>
    </row>
    <row r="3088" spans="3:4" x14ac:dyDescent="0.2">
      <c r="C3088" s="14"/>
      <c r="D3088" s="14"/>
    </row>
    <row r="3089" spans="3:4" x14ac:dyDescent="0.2">
      <c r="C3089" s="14"/>
      <c r="D3089" s="14"/>
    </row>
    <row r="3090" spans="3:4" x14ac:dyDescent="0.2">
      <c r="C3090" s="14"/>
      <c r="D3090" s="14"/>
    </row>
    <row r="3091" spans="3:4" x14ac:dyDescent="0.2">
      <c r="C3091" s="14"/>
      <c r="D3091" s="14"/>
    </row>
    <row r="3092" spans="3:4" x14ac:dyDescent="0.2">
      <c r="C3092" s="14"/>
      <c r="D3092" s="14"/>
    </row>
    <row r="3093" spans="3:4" x14ac:dyDescent="0.2">
      <c r="C3093" s="14"/>
      <c r="D3093" s="14"/>
    </row>
    <row r="3094" spans="3:4" x14ac:dyDescent="0.2">
      <c r="C3094" s="14"/>
      <c r="D3094" s="14"/>
    </row>
    <row r="3095" spans="3:4" x14ac:dyDescent="0.2">
      <c r="C3095" s="14"/>
      <c r="D3095" s="14"/>
    </row>
    <row r="3096" spans="3:4" x14ac:dyDescent="0.2">
      <c r="C3096" s="14"/>
      <c r="D3096" s="14"/>
    </row>
    <row r="3097" spans="3:4" x14ac:dyDescent="0.2">
      <c r="C3097" s="14"/>
      <c r="D3097" s="14"/>
    </row>
    <row r="3098" spans="3:4" x14ac:dyDescent="0.2">
      <c r="C3098" s="14"/>
      <c r="D3098" s="14"/>
    </row>
    <row r="3099" spans="3:4" x14ac:dyDescent="0.2">
      <c r="C3099" s="14"/>
      <c r="D3099" s="14"/>
    </row>
    <row r="3100" spans="3:4" x14ac:dyDescent="0.2">
      <c r="C3100" s="14"/>
      <c r="D3100" s="14"/>
    </row>
    <row r="3101" spans="3:4" x14ac:dyDescent="0.2">
      <c r="C3101" s="14"/>
      <c r="D3101" s="14"/>
    </row>
    <row r="3102" spans="3:4" x14ac:dyDescent="0.2">
      <c r="C3102" s="14"/>
      <c r="D3102" s="14"/>
    </row>
    <row r="3103" spans="3:4" x14ac:dyDescent="0.2">
      <c r="C3103" s="14"/>
      <c r="D3103" s="14"/>
    </row>
    <row r="3104" spans="3:4" x14ac:dyDescent="0.2">
      <c r="C3104" s="14"/>
      <c r="D3104" s="14"/>
    </row>
    <row r="3105" spans="3:4" x14ac:dyDescent="0.2">
      <c r="C3105" s="14"/>
      <c r="D3105" s="14"/>
    </row>
    <row r="3106" spans="3:4" x14ac:dyDescent="0.2">
      <c r="C3106" s="14"/>
      <c r="D3106" s="14"/>
    </row>
    <row r="3107" spans="3:4" x14ac:dyDescent="0.2">
      <c r="C3107" s="14"/>
      <c r="D3107" s="14"/>
    </row>
    <row r="3108" spans="3:4" x14ac:dyDescent="0.2">
      <c r="C3108" s="14"/>
      <c r="D3108" s="14"/>
    </row>
    <row r="3109" spans="3:4" x14ac:dyDescent="0.2">
      <c r="C3109" s="14"/>
      <c r="D3109" s="14"/>
    </row>
    <row r="3110" spans="3:4" x14ac:dyDescent="0.2">
      <c r="C3110" s="14"/>
      <c r="D3110" s="14"/>
    </row>
    <row r="3111" spans="3:4" x14ac:dyDescent="0.2">
      <c r="C3111" s="14"/>
      <c r="D3111" s="14"/>
    </row>
    <row r="3112" spans="3:4" x14ac:dyDescent="0.2">
      <c r="C3112" s="14"/>
      <c r="D3112" s="14"/>
    </row>
    <row r="3113" spans="3:4" x14ac:dyDescent="0.2">
      <c r="C3113" s="14"/>
      <c r="D3113" s="14"/>
    </row>
    <row r="3114" spans="3:4" x14ac:dyDescent="0.2">
      <c r="C3114" s="14"/>
      <c r="D3114" s="14"/>
    </row>
    <row r="3115" spans="3:4" x14ac:dyDescent="0.2">
      <c r="C3115" s="14"/>
      <c r="D3115" s="14"/>
    </row>
    <row r="3116" spans="3:4" x14ac:dyDescent="0.2">
      <c r="C3116" s="14"/>
      <c r="D3116" s="14"/>
    </row>
    <row r="3117" spans="3:4" x14ac:dyDescent="0.2">
      <c r="C3117" s="14"/>
      <c r="D3117" s="14"/>
    </row>
    <row r="3118" spans="3:4" x14ac:dyDescent="0.2">
      <c r="C3118" s="14"/>
      <c r="D3118" s="14"/>
    </row>
    <row r="3119" spans="3:4" x14ac:dyDescent="0.2">
      <c r="C3119" s="14"/>
      <c r="D3119" s="14"/>
    </row>
    <row r="3120" spans="3:4" x14ac:dyDescent="0.2">
      <c r="C3120" s="14"/>
      <c r="D3120" s="14"/>
    </row>
    <row r="3121" spans="3:4" x14ac:dyDescent="0.2">
      <c r="C3121" s="14"/>
      <c r="D3121" s="14"/>
    </row>
    <row r="3122" spans="3:4" x14ac:dyDescent="0.2">
      <c r="C3122" s="14"/>
      <c r="D3122" s="14"/>
    </row>
    <row r="3123" spans="3:4" x14ac:dyDescent="0.2">
      <c r="C3123" s="14"/>
      <c r="D3123" s="14"/>
    </row>
    <row r="3124" spans="3:4" x14ac:dyDescent="0.2">
      <c r="C3124" s="14"/>
      <c r="D3124" s="14"/>
    </row>
    <row r="3125" spans="3:4" x14ac:dyDescent="0.2">
      <c r="C3125" s="14"/>
      <c r="D3125" s="14"/>
    </row>
    <row r="3126" spans="3:4" x14ac:dyDescent="0.2">
      <c r="C3126" s="14"/>
      <c r="D3126" s="14"/>
    </row>
    <row r="3127" spans="3:4" x14ac:dyDescent="0.2">
      <c r="C3127" s="14"/>
      <c r="D3127" s="14"/>
    </row>
    <row r="3128" spans="3:4" x14ac:dyDescent="0.2">
      <c r="C3128" s="14"/>
      <c r="D3128" s="14"/>
    </row>
    <row r="3129" spans="3:4" x14ac:dyDescent="0.2">
      <c r="C3129" s="14"/>
      <c r="D3129" s="14"/>
    </row>
    <row r="3130" spans="3:4" x14ac:dyDescent="0.2">
      <c r="C3130" s="14"/>
      <c r="D3130" s="14"/>
    </row>
    <row r="3131" spans="3:4" x14ac:dyDescent="0.2">
      <c r="C3131" s="14"/>
      <c r="D3131" s="14"/>
    </row>
    <row r="3132" spans="3:4" x14ac:dyDescent="0.2">
      <c r="C3132" s="14"/>
      <c r="D3132" s="14"/>
    </row>
    <row r="3133" spans="3:4" x14ac:dyDescent="0.2">
      <c r="C3133" s="14"/>
      <c r="D3133" s="14"/>
    </row>
    <row r="3134" spans="3:4" x14ac:dyDescent="0.2">
      <c r="C3134" s="14"/>
      <c r="D3134" s="14"/>
    </row>
    <row r="3135" spans="3:4" x14ac:dyDescent="0.2">
      <c r="C3135" s="14"/>
      <c r="D3135" s="14"/>
    </row>
    <row r="3136" spans="3:4" x14ac:dyDescent="0.2">
      <c r="C3136" s="14"/>
      <c r="D3136" s="14"/>
    </row>
    <row r="3137" spans="3:4" x14ac:dyDescent="0.2">
      <c r="C3137" s="14"/>
      <c r="D3137" s="14"/>
    </row>
    <row r="3138" spans="3:4" x14ac:dyDescent="0.2">
      <c r="C3138" s="14"/>
      <c r="D3138" s="14"/>
    </row>
    <row r="3139" spans="3:4" x14ac:dyDescent="0.2">
      <c r="C3139" s="14"/>
      <c r="D3139" s="14"/>
    </row>
    <row r="3140" spans="3:4" x14ac:dyDescent="0.2">
      <c r="C3140" s="14"/>
      <c r="D3140" s="14"/>
    </row>
    <row r="3141" spans="3:4" x14ac:dyDescent="0.2">
      <c r="C3141" s="14"/>
      <c r="D3141" s="14"/>
    </row>
    <row r="3142" spans="3:4" x14ac:dyDescent="0.2">
      <c r="C3142" s="14"/>
      <c r="D3142" s="14"/>
    </row>
    <row r="3143" spans="3:4" x14ac:dyDescent="0.2">
      <c r="C3143" s="14"/>
      <c r="D3143" s="14"/>
    </row>
    <row r="3144" spans="3:4" x14ac:dyDescent="0.2">
      <c r="C3144" s="14"/>
      <c r="D3144" s="14"/>
    </row>
    <row r="3145" spans="3:4" x14ac:dyDescent="0.2">
      <c r="C3145" s="14"/>
      <c r="D3145" s="14"/>
    </row>
    <row r="3146" spans="3:4" x14ac:dyDescent="0.2">
      <c r="C3146" s="14"/>
      <c r="D3146" s="14"/>
    </row>
    <row r="3147" spans="3:4" x14ac:dyDescent="0.2">
      <c r="C3147" s="14"/>
      <c r="D3147" s="14"/>
    </row>
    <row r="3148" spans="3:4" x14ac:dyDescent="0.2">
      <c r="C3148" s="14"/>
      <c r="D3148" s="14"/>
    </row>
    <row r="3149" spans="3:4" x14ac:dyDescent="0.2">
      <c r="C3149" s="14"/>
      <c r="D3149" s="14"/>
    </row>
    <row r="3150" spans="3:4" x14ac:dyDescent="0.2">
      <c r="C3150" s="14"/>
      <c r="D3150" s="14"/>
    </row>
    <row r="3151" spans="3:4" x14ac:dyDescent="0.2">
      <c r="C3151" s="14"/>
      <c r="D3151" s="14"/>
    </row>
    <row r="3152" spans="3:4" x14ac:dyDescent="0.2">
      <c r="C3152" s="14"/>
      <c r="D3152" s="14"/>
    </row>
    <row r="3153" spans="3:4" x14ac:dyDescent="0.2">
      <c r="C3153" s="14"/>
      <c r="D3153" s="14"/>
    </row>
    <row r="3154" spans="3:4" x14ac:dyDescent="0.2">
      <c r="C3154" s="14"/>
      <c r="D3154" s="14"/>
    </row>
    <row r="3155" spans="3:4" x14ac:dyDescent="0.2">
      <c r="C3155" s="14"/>
      <c r="D3155" s="14"/>
    </row>
    <row r="3156" spans="3:4" x14ac:dyDescent="0.2">
      <c r="C3156" s="14"/>
      <c r="D3156" s="14"/>
    </row>
    <row r="3157" spans="3:4" x14ac:dyDescent="0.2">
      <c r="C3157" s="14"/>
      <c r="D3157" s="14"/>
    </row>
    <row r="3158" spans="3:4" x14ac:dyDescent="0.2">
      <c r="C3158" s="14"/>
      <c r="D3158" s="14"/>
    </row>
    <row r="3159" spans="3:4" x14ac:dyDescent="0.2">
      <c r="C3159" s="14"/>
      <c r="D3159" s="14"/>
    </row>
    <row r="3160" spans="3:4" x14ac:dyDescent="0.2">
      <c r="C3160" s="14"/>
      <c r="D3160" s="14"/>
    </row>
    <row r="3161" spans="3:4" x14ac:dyDescent="0.2">
      <c r="C3161" s="14"/>
      <c r="D3161" s="14"/>
    </row>
    <row r="3162" spans="3:4" x14ac:dyDescent="0.2">
      <c r="C3162" s="14"/>
      <c r="D3162" s="14"/>
    </row>
    <row r="3163" spans="3:4" x14ac:dyDescent="0.2">
      <c r="C3163" s="14"/>
      <c r="D3163" s="14"/>
    </row>
    <row r="3164" spans="3:4" x14ac:dyDescent="0.2">
      <c r="C3164" s="14"/>
      <c r="D3164" s="14"/>
    </row>
    <row r="3165" spans="3:4" x14ac:dyDescent="0.2">
      <c r="C3165" s="14"/>
      <c r="D3165" s="14"/>
    </row>
    <row r="3166" spans="3:4" x14ac:dyDescent="0.2">
      <c r="C3166" s="14"/>
      <c r="D3166" s="14"/>
    </row>
    <row r="3167" spans="3:4" x14ac:dyDescent="0.2">
      <c r="C3167" s="14"/>
      <c r="D3167" s="14"/>
    </row>
    <row r="3168" spans="3:4" x14ac:dyDescent="0.2">
      <c r="C3168" s="14"/>
      <c r="D3168" s="14"/>
    </row>
    <row r="3169" spans="3:4" x14ac:dyDescent="0.2">
      <c r="C3169" s="14"/>
      <c r="D3169" s="14"/>
    </row>
    <row r="3170" spans="3:4" x14ac:dyDescent="0.2">
      <c r="C3170" s="14"/>
      <c r="D3170" s="14"/>
    </row>
    <row r="3171" spans="3:4" x14ac:dyDescent="0.2">
      <c r="C3171" s="14"/>
      <c r="D3171" s="14"/>
    </row>
    <row r="3172" spans="3:4" x14ac:dyDescent="0.2">
      <c r="C3172" s="14"/>
      <c r="D3172" s="14"/>
    </row>
    <row r="3173" spans="3:4" x14ac:dyDescent="0.2">
      <c r="C3173" s="14"/>
      <c r="D3173" s="14"/>
    </row>
    <row r="3174" spans="3:4" x14ac:dyDescent="0.2">
      <c r="C3174" s="14"/>
      <c r="D3174" s="14"/>
    </row>
    <row r="3175" spans="3:4" x14ac:dyDescent="0.2">
      <c r="C3175" s="14"/>
      <c r="D3175" s="14"/>
    </row>
    <row r="3176" spans="3:4" x14ac:dyDescent="0.2">
      <c r="C3176" s="14"/>
      <c r="D3176" s="14"/>
    </row>
    <row r="3177" spans="3:4" x14ac:dyDescent="0.2">
      <c r="C3177" s="14"/>
      <c r="D3177" s="14"/>
    </row>
    <row r="3178" spans="3:4" x14ac:dyDescent="0.2">
      <c r="C3178" s="14"/>
      <c r="D3178" s="14"/>
    </row>
    <row r="3179" spans="3:4" x14ac:dyDescent="0.2">
      <c r="C3179" s="14"/>
      <c r="D3179" s="14"/>
    </row>
    <row r="3180" spans="3:4" x14ac:dyDescent="0.2">
      <c r="C3180" s="14"/>
      <c r="D3180" s="14"/>
    </row>
    <row r="3181" spans="3:4" x14ac:dyDescent="0.2">
      <c r="C3181" s="14"/>
      <c r="D3181" s="14"/>
    </row>
    <row r="3182" spans="3:4" x14ac:dyDescent="0.2">
      <c r="C3182" s="14"/>
      <c r="D3182" s="14"/>
    </row>
    <row r="3183" spans="3:4" x14ac:dyDescent="0.2">
      <c r="C3183" s="14"/>
      <c r="D3183" s="14"/>
    </row>
    <row r="3184" spans="3:4" x14ac:dyDescent="0.2">
      <c r="C3184" s="14"/>
      <c r="D3184" s="14"/>
    </row>
    <row r="3185" spans="3:4" x14ac:dyDescent="0.2">
      <c r="C3185" s="14"/>
      <c r="D3185" s="14"/>
    </row>
    <row r="3186" spans="3:4" x14ac:dyDescent="0.2">
      <c r="C3186" s="14"/>
      <c r="D3186" s="14"/>
    </row>
    <row r="3187" spans="3:4" x14ac:dyDescent="0.2">
      <c r="C3187" s="14"/>
      <c r="D3187" s="14"/>
    </row>
    <row r="3188" spans="3:4" x14ac:dyDescent="0.2">
      <c r="C3188" s="14"/>
      <c r="D3188" s="14"/>
    </row>
    <row r="3189" spans="3:4" x14ac:dyDescent="0.2">
      <c r="C3189" s="14"/>
      <c r="D3189" s="14"/>
    </row>
    <row r="3190" spans="3:4" x14ac:dyDescent="0.2">
      <c r="C3190" s="14"/>
      <c r="D3190" s="14"/>
    </row>
    <row r="3191" spans="3:4" x14ac:dyDescent="0.2">
      <c r="C3191" s="14"/>
      <c r="D3191" s="14"/>
    </row>
    <row r="3192" spans="3:4" x14ac:dyDescent="0.2">
      <c r="C3192" s="14"/>
      <c r="D3192" s="14"/>
    </row>
    <row r="3193" spans="3:4" x14ac:dyDescent="0.2">
      <c r="C3193" s="14"/>
      <c r="D3193" s="14"/>
    </row>
    <row r="3194" spans="3:4" x14ac:dyDescent="0.2">
      <c r="C3194" s="14"/>
      <c r="D3194" s="14"/>
    </row>
    <row r="3195" spans="3:4" x14ac:dyDescent="0.2">
      <c r="C3195" s="14"/>
      <c r="D3195" s="14"/>
    </row>
    <row r="3196" spans="3:4" x14ac:dyDescent="0.2">
      <c r="C3196" s="14"/>
      <c r="D3196" s="14"/>
    </row>
    <row r="3197" spans="3:4" x14ac:dyDescent="0.2">
      <c r="C3197" s="14"/>
      <c r="D3197" s="14"/>
    </row>
    <row r="3198" spans="3:4" x14ac:dyDescent="0.2">
      <c r="C3198" s="14"/>
      <c r="D3198" s="14"/>
    </row>
    <row r="3199" spans="3:4" x14ac:dyDescent="0.2">
      <c r="C3199" s="14"/>
      <c r="D3199" s="14"/>
    </row>
    <row r="3200" spans="3:4" x14ac:dyDescent="0.2">
      <c r="C3200" s="14"/>
      <c r="D3200" s="14"/>
    </row>
    <row r="3201" spans="3:4" x14ac:dyDescent="0.2">
      <c r="C3201" s="14"/>
      <c r="D3201" s="14"/>
    </row>
    <row r="3202" spans="3:4" x14ac:dyDescent="0.2">
      <c r="C3202" s="14"/>
      <c r="D3202" s="14"/>
    </row>
    <row r="3203" spans="3:4" x14ac:dyDescent="0.2">
      <c r="C3203" s="14"/>
      <c r="D3203" s="14"/>
    </row>
    <row r="3204" spans="3:4" x14ac:dyDescent="0.2">
      <c r="C3204" s="14"/>
      <c r="D3204" s="14"/>
    </row>
    <row r="3205" spans="3:4" x14ac:dyDescent="0.2">
      <c r="C3205" s="14"/>
      <c r="D3205" s="14"/>
    </row>
    <row r="3206" spans="3:4" x14ac:dyDescent="0.2">
      <c r="C3206" s="14"/>
      <c r="D3206" s="14"/>
    </row>
    <row r="3207" spans="3:4" x14ac:dyDescent="0.2">
      <c r="C3207" s="14"/>
      <c r="D3207" s="14"/>
    </row>
    <row r="3208" spans="3:4" x14ac:dyDescent="0.2">
      <c r="C3208" s="14"/>
      <c r="D3208" s="14"/>
    </row>
    <row r="3209" spans="3:4" x14ac:dyDescent="0.2">
      <c r="C3209" s="14"/>
      <c r="D3209" s="14"/>
    </row>
    <row r="3210" spans="3:4" x14ac:dyDescent="0.2">
      <c r="C3210" s="14"/>
      <c r="D3210" s="14"/>
    </row>
    <row r="3211" spans="3:4" x14ac:dyDescent="0.2">
      <c r="C3211" s="14"/>
      <c r="D3211" s="14"/>
    </row>
    <row r="3212" spans="3:4" x14ac:dyDescent="0.2">
      <c r="C3212" s="14"/>
      <c r="D3212" s="14"/>
    </row>
    <row r="3213" spans="3:4" x14ac:dyDescent="0.2">
      <c r="C3213" s="14"/>
      <c r="D3213" s="14"/>
    </row>
    <row r="3214" spans="3:4" x14ac:dyDescent="0.2">
      <c r="C3214" s="14"/>
      <c r="D3214" s="14"/>
    </row>
    <row r="3215" spans="3:4" x14ac:dyDescent="0.2">
      <c r="C3215" s="14"/>
      <c r="D3215" s="14"/>
    </row>
    <row r="3216" spans="3:4" x14ac:dyDescent="0.2">
      <c r="C3216" s="14"/>
      <c r="D3216" s="14"/>
    </row>
    <row r="3217" spans="3:4" x14ac:dyDescent="0.2">
      <c r="C3217" s="14"/>
      <c r="D3217" s="14"/>
    </row>
    <row r="3218" spans="3:4" x14ac:dyDescent="0.2">
      <c r="C3218" s="14"/>
      <c r="D3218" s="14"/>
    </row>
    <row r="3219" spans="3:4" x14ac:dyDescent="0.2">
      <c r="C3219" s="14"/>
      <c r="D3219" s="14"/>
    </row>
    <row r="3220" spans="3:4" x14ac:dyDescent="0.2">
      <c r="C3220" s="14"/>
      <c r="D3220" s="14"/>
    </row>
    <row r="3221" spans="3:4" x14ac:dyDescent="0.2">
      <c r="C3221" s="14"/>
      <c r="D3221" s="14"/>
    </row>
    <row r="3222" spans="3:4" x14ac:dyDescent="0.2">
      <c r="C3222" s="14"/>
      <c r="D3222" s="14"/>
    </row>
    <row r="3223" spans="3:4" x14ac:dyDescent="0.2">
      <c r="C3223" s="14"/>
      <c r="D3223" s="14"/>
    </row>
    <row r="3224" spans="3:4" x14ac:dyDescent="0.2">
      <c r="C3224" s="14"/>
      <c r="D3224" s="14"/>
    </row>
    <row r="3225" spans="3:4" x14ac:dyDescent="0.2">
      <c r="C3225" s="14"/>
      <c r="D3225" s="14"/>
    </row>
    <row r="3226" spans="3:4" x14ac:dyDescent="0.2">
      <c r="C3226" s="14"/>
      <c r="D3226" s="14"/>
    </row>
    <row r="3227" spans="3:4" x14ac:dyDescent="0.2">
      <c r="C3227" s="14"/>
      <c r="D3227" s="14"/>
    </row>
    <row r="3228" spans="3:4" x14ac:dyDescent="0.2">
      <c r="C3228" s="14"/>
      <c r="D3228" s="14"/>
    </row>
    <row r="3229" spans="3:4" x14ac:dyDescent="0.2">
      <c r="C3229" s="14"/>
      <c r="D3229" s="14"/>
    </row>
    <row r="3230" spans="3:4" x14ac:dyDescent="0.2">
      <c r="C3230" s="14"/>
      <c r="D3230" s="14"/>
    </row>
    <row r="3231" spans="3:4" x14ac:dyDescent="0.2">
      <c r="C3231" s="14"/>
      <c r="D3231" s="14"/>
    </row>
    <row r="3232" spans="3:4" x14ac:dyDescent="0.2">
      <c r="C3232" s="14"/>
      <c r="D3232" s="14"/>
    </row>
    <row r="3233" spans="3:4" x14ac:dyDescent="0.2">
      <c r="C3233" s="14"/>
      <c r="D3233" s="14"/>
    </row>
    <row r="3234" spans="3:4" x14ac:dyDescent="0.2">
      <c r="C3234" s="14"/>
      <c r="D3234" s="14"/>
    </row>
    <row r="3235" spans="3:4" x14ac:dyDescent="0.2">
      <c r="C3235" s="14"/>
      <c r="D3235" s="14"/>
    </row>
    <row r="3236" spans="3:4" x14ac:dyDescent="0.2">
      <c r="C3236" s="14"/>
      <c r="D3236" s="14"/>
    </row>
    <row r="3237" spans="3:4" x14ac:dyDescent="0.2">
      <c r="C3237" s="14"/>
      <c r="D3237" s="14"/>
    </row>
    <row r="3238" spans="3:4" x14ac:dyDescent="0.2">
      <c r="C3238" s="14"/>
      <c r="D3238" s="14"/>
    </row>
    <row r="3239" spans="3:4" x14ac:dyDescent="0.2">
      <c r="C3239" s="14"/>
      <c r="D3239" s="14"/>
    </row>
    <row r="3240" spans="3:4" x14ac:dyDescent="0.2">
      <c r="C3240" s="14"/>
      <c r="D3240" s="14"/>
    </row>
    <row r="3241" spans="3:4" x14ac:dyDescent="0.2">
      <c r="C3241" s="14"/>
      <c r="D3241" s="14"/>
    </row>
    <row r="3242" spans="3:4" x14ac:dyDescent="0.2">
      <c r="C3242" s="14"/>
      <c r="D3242" s="14"/>
    </row>
    <row r="3243" spans="3:4" x14ac:dyDescent="0.2">
      <c r="C3243" s="14"/>
      <c r="D3243" s="14"/>
    </row>
    <row r="3244" spans="3:4" x14ac:dyDescent="0.2">
      <c r="C3244" s="14"/>
      <c r="D3244" s="14"/>
    </row>
    <row r="3245" spans="3:4" x14ac:dyDescent="0.2">
      <c r="C3245" s="14"/>
      <c r="D3245" s="14"/>
    </row>
    <row r="3246" spans="3:4" x14ac:dyDescent="0.2">
      <c r="C3246" s="14"/>
      <c r="D3246" s="14"/>
    </row>
    <row r="3247" spans="3:4" x14ac:dyDescent="0.2">
      <c r="C3247" s="14"/>
      <c r="D3247" s="14"/>
    </row>
    <row r="3248" spans="3:4" x14ac:dyDescent="0.2">
      <c r="C3248" s="14"/>
      <c r="D3248" s="14"/>
    </row>
    <row r="3249" spans="3:4" x14ac:dyDescent="0.2">
      <c r="C3249" s="14"/>
      <c r="D3249" s="14"/>
    </row>
    <row r="3250" spans="3:4" x14ac:dyDescent="0.2">
      <c r="C3250" s="14"/>
      <c r="D3250" s="14"/>
    </row>
    <row r="3251" spans="3:4" x14ac:dyDescent="0.2">
      <c r="C3251" s="14"/>
      <c r="D3251" s="14"/>
    </row>
    <row r="3252" spans="3:4" x14ac:dyDescent="0.2">
      <c r="C3252" s="14"/>
      <c r="D3252" s="14"/>
    </row>
    <row r="3253" spans="3:4" x14ac:dyDescent="0.2">
      <c r="C3253" s="14"/>
      <c r="D3253" s="14"/>
    </row>
    <row r="3254" spans="3:4" x14ac:dyDescent="0.2">
      <c r="C3254" s="14"/>
      <c r="D3254" s="14"/>
    </row>
    <row r="3255" spans="3:4" x14ac:dyDescent="0.2">
      <c r="C3255" s="14"/>
      <c r="D3255" s="14"/>
    </row>
    <row r="3256" spans="3:4" x14ac:dyDescent="0.2">
      <c r="C3256" s="14"/>
      <c r="D3256" s="14"/>
    </row>
    <row r="3257" spans="3:4" x14ac:dyDescent="0.2">
      <c r="C3257" s="14"/>
      <c r="D3257" s="14"/>
    </row>
    <row r="3258" spans="3:4" x14ac:dyDescent="0.2">
      <c r="C3258" s="14"/>
      <c r="D3258" s="14"/>
    </row>
    <row r="3259" spans="3:4" x14ac:dyDescent="0.2">
      <c r="C3259" s="14"/>
      <c r="D3259" s="14"/>
    </row>
    <row r="3260" spans="3:4" x14ac:dyDescent="0.2">
      <c r="C3260" s="14"/>
      <c r="D3260" s="14"/>
    </row>
    <row r="3261" spans="3:4" x14ac:dyDescent="0.2">
      <c r="C3261" s="14"/>
      <c r="D3261" s="14"/>
    </row>
    <row r="3262" spans="3:4" x14ac:dyDescent="0.2">
      <c r="C3262" s="14"/>
      <c r="D3262" s="14"/>
    </row>
    <row r="3263" spans="3:4" x14ac:dyDescent="0.2">
      <c r="C3263" s="14"/>
      <c r="D3263" s="14"/>
    </row>
    <row r="3264" spans="3:4" x14ac:dyDescent="0.2">
      <c r="C3264" s="14"/>
      <c r="D3264" s="14"/>
    </row>
    <row r="3265" spans="3:4" x14ac:dyDescent="0.2">
      <c r="C3265" s="14"/>
      <c r="D3265" s="14"/>
    </row>
    <row r="3266" spans="3:4" x14ac:dyDescent="0.2">
      <c r="C3266" s="14"/>
      <c r="D3266" s="14"/>
    </row>
    <row r="3267" spans="3:4" x14ac:dyDescent="0.2">
      <c r="C3267" s="14"/>
      <c r="D3267" s="14"/>
    </row>
    <row r="3268" spans="3:4" x14ac:dyDescent="0.2">
      <c r="C3268" s="14"/>
      <c r="D3268" s="14"/>
    </row>
    <row r="3269" spans="3:4" x14ac:dyDescent="0.2">
      <c r="C3269" s="14"/>
      <c r="D3269" s="14"/>
    </row>
    <row r="3270" spans="3:4" x14ac:dyDescent="0.2">
      <c r="C3270" s="14"/>
      <c r="D3270" s="14"/>
    </row>
    <row r="3271" spans="3:4" x14ac:dyDescent="0.2">
      <c r="C3271" s="14"/>
      <c r="D3271" s="14"/>
    </row>
    <row r="3272" spans="3:4" x14ac:dyDescent="0.2">
      <c r="C3272" s="14"/>
      <c r="D3272" s="14"/>
    </row>
    <row r="3273" spans="3:4" x14ac:dyDescent="0.2">
      <c r="C3273" s="14"/>
      <c r="D3273" s="14"/>
    </row>
    <row r="3274" spans="3:4" x14ac:dyDescent="0.2">
      <c r="C3274" s="14"/>
      <c r="D3274" s="14"/>
    </row>
    <row r="3275" spans="3:4" x14ac:dyDescent="0.2">
      <c r="C3275" s="14"/>
      <c r="D3275" s="14"/>
    </row>
    <row r="3276" spans="3:4" x14ac:dyDescent="0.2">
      <c r="C3276" s="14"/>
      <c r="D3276" s="14"/>
    </row>
    <row r="3277" spans="3:4" x14ac:dyDescent="0.2">
      <c r="C3277" s="14"/>
      <c r="D3277" s="14"/>
    </row>
    <row r="3278" spans="3:4" x14ac:dyDescent="0.2">
      <c r="C3278" s="14"/>
      <c r="D3278" s="14"/>
    </row>
    <row r="3279" spans="3:4" x14ac:dyDescent="0.2">
      <c r="C3279" s="14"/>
      <c r="D3279" s="14"/>
    </row>
    <row r="3280" spans="3:4" x14ac:dyDescent="0.2">
      <c r="C3280" s="14"/>
      <c r="D3280" s="14"/>
    </row>
    <row r="3281" spans="3:4" x14ac:dyDescent="0.2">
      <c r="C3281" s="14"/>
      <c r="D3281" s="14"/>
    </row>
    <row r="3282" spans="3:4" x14ac:dyDescent="0.2">
      <c r="C3282" s="14"/>
      <c r="D3282" s="14"/>
    </row>
    <row r="3283" spans="3:4" x14ac:dyDescent="0.2">
      <c r="C3283" s="14"/>
      <c r="D3283" s="14"/>
    </row>
    <row r="3284" spans="3:4" x14ac:dyDescent="0.2">
      <c r="C3284" s="14"/>
      <c r="D3284" s="14"/>
    </row>
    <row r="3285" spans="3:4" x14ac:dyDescent="0.2">
      <c r="C3285" s="14"/>
      <c r="D3285" s="14"/>
    </row>
    <row r="3286" spans="3:4" x14ac:dyDescent="0.2">
      <c r="C3286" s="14"/>
      <c r="D3286" s="14"/>
    </row>
    <row r="3287" spans="3:4" x14ac:dyDescent="0.2">
      <c r="C3287" s="14"/>
      <c r="D3287" s="14"/>
    </row>
    <row r="3288" spans="3:4" x14ac:dyDescent="0.2">
      <c r="C3288" s="14"/>
      <c r="D3288" s="14"/>
    </row>
    <row r="3289" spans="3:4" x14ac:dyDescent="0.2">
      <c r="C3289" s="14"/>
      <c r="D3289" s="14"/>
    </row>
    <row r="3290" spans="3:4" x14ac:dyDescent="0.2">
      <c r="C3290" s="14"/>
      <c r="D3290" s="14"/>
    </row>
    <row r="3291" spans="3:4" x14ac:dyDescent="0.2">
      <c r="C3291" s="14"/>
      <c r="D3291" s="14"/>
    </row>
    <row r="3292" spans="3:4" x14ac:dyDescent="0.2">
      <c r="C3292" s="14"/>
      <c r="D3292" s="14"/>
    </row>
    <row r="3293" spans="3:4" x14ac:dyDescent="0.2">
      <c r="C3293" s="14"/>
      <c r="D3293" s="14"/>
    </row>
    <row r="3294" spans="3:4" x14ac:dyDescent="0.2">
      <c r="C3294" s="14"/>
      <c r="D3294" s="14"/>
    </row>
    <row r="3295" spans="3:4" x14ac:dyDescent="0.2">
      <c r="C3295" s="14"/>
      <c r="D3295" s="14"/>
    </row>
    <row r="3296" spans="3:4" x14ac:dyDescent="0.2">
      <c r="C3296" s="14"/>
      <c r="D3296" s="14"/>
    </row>
    <row r="3297" spans="3:4" x14ac:dyDescent="0.2">
      <c r="C3297" s="14"/>
      <c r="D3297" s="14"/>
    </row>
    <row r="3298" spans="3:4" x14ac:dyDescent="0.2">
      <c r="C3298" s="14"/>
      <c r="D3298" s="14"/>
    </row>
    <row r="3299" spans="3:4" x14ac:dyDescent="0.2">
      <c r="C3299" s="14"/>
      <c r="D3299" s="14"/>
    </row>
    <row r="3300" spans="3:4" x14ac:dyDescent="0.2">
      <c r="C3300" s="14"/>
      <c r="D3300" s="14"/>
    </row>
    <row r="3301" spans="3:4" x14ac:dyDescent="0.2">
      <c r="C3301" s="14"/>
      <c r="D3301" s="14"/>
    </row>
    <row r="3302" spans="3:4" x14ac:dyDescent="0.2">
      <c r="C3302" s="14"/>
      <c r="D3302" s="14"/>
    </row>
    <row r="3303" spans="3:4" x14ac:dyDescent="0.2">
      <c r="C3303" s="14"/>
      <c r="D3303" s="14"/>
    </row>
    <row r="3304" spans="3:4" x14ac:dyDescent="0.2">
      <c r="C3304" s="14"/>
      <c r="D3304" s="14"/>
    </row>
    <row r="3305" spans="3:4" x14ac:dyDescent="0.2">
      <c r="C3305" s="14"/>
      <c r="D3305" s="14"/>
    </row>
    <row r="3306" spans="3:4" x14ac:dyDescent="0.2">
      <c r="C3306" s="14"/>
      <c r="D3306" s="14"/>
    </row>
    <row r="3307" spans="3:4" x14ac:dyDescent="0.2">
      <c r="C3307" s="14"/>
      <c r="D3307" s="14"/>
    </row>
    <row r="3308" spans="3:4" x14ac:dyDescent="0.2">
      <c r="C3308" s="14"/>
      <c r="D3308" s="14"/>
    </row>
    <row r="3309" spans="3:4" x14ac:dyDescent="0.2">
      <c r="C3309" s="14"/>
      <c r="D3309" s="14"/>
    </row>
    <row r="3310" spans="3:4" x14ac:dyDescent="0.2">
      <c r="C3310" s="14"/>
      <c r="D3310" s="14"/>
    </row>
    <row r="3311" spans="3:4" x14ac:dyDescent="0.2">
      <c r="C3311" s="14"/>
      <c r="D3311" s="14"/>
    </row>
    <row r="3312" spans="3:4" x14ac:dyDescent="0.2">
      <c r="C3312" s="14"/>
      <c r="D3312" s="14"/>
    </row>
    <row r="3313" spans="3:4" x14ac:dyDescent="0.2">
      <c r="C3313" s="14"/>
      <c r="D3313" s="14"/>
    </row>
    <row r="3314" spans="3:4" x14ac:dyDescent="0.2">
      <c r="C3314" s="14"/>
      <c r="D3314" s="14"/>
    </row>
    <row r="3315" spans="3:4" x14ac:dyDescent="0.2">
      <c r="C3315" s="14"/>
      <c r="D3315" s="14"/>
    </row>
    <row r="3316" spans="3:4" x14ac:dyDescent="0.2">
      <c r="C3316" s="14"/>
      <c r="D3316" s="14"/>
    </row>
    <row r="3317" spans="3:4" x14ac:dyDescent="0.2">
      <c r="C3317" s="14"/>
      <c r="D3317" s="14"/>
    </row>
    <row r="3318" spans="3:4" x14ac:dyDescent="0.2">
      <c r="C3318" s="14"/>
      <c r="D3318" s="14"/>
    </row>
    <row r="3319" spans="3:4" x14ac:dyDescent="0.2">
      <c r="C3319" s="14"/>
      <c r="D3319" s="14"/>
    </row>
    <row r="3320" spans="3:4" x14ac:dyDescent="0.2">
      <c r="C3320" s="14"/>
      <c r="D3320" s="14"/>
    </row>
    <row r="3321" spans="3:4" x14ac:dyDescent="0.2">
      <c r="C3321" s="14"/>
      <c r="D3321" s="14"/>
    </row>
    <row r="3322" spans="3:4" x14ac:dyDescent="0.2">
      <c r="C3322" s="14"/>
      <c r="D3322" s="14"/>
    </row>
    <row r="3323" spans="3:4" x14ac:dyDescent="0.2">
      <c r="C3323" s="14"/>
      <c r="D3323" s="14"/>
    </row>
    <row r="3324" spans="3:4" x14ac:dyDescent="0.2">
      <c r="C3324" s="14"/>
      <c r="D3324" s="14"/>
    </row>
    <row r="3325" spans="3:4" x14ac:dyDescent="0.2">
      <c r="C3325" s="14"/>
      <c r="D3325" s="14"/>
    </row>
    <row r="3326" spans="3:4" x14ac:dyDescent="0.2">
      <c r="C3326" s="14"/>
      <c r="D3326" s="14"/>
    </row>
    <row r="3327" spans="3:4" x14ac:dyDescent="0.2">
      <c r="C3327" s="14"/>
      <c r="D3327" s="14"/>
    </row>
    <row r="3328" spans="3:4" x14ac:dyDescent="0.2">
      <c r="C3328" s="14"/>
      <c r="D3328" s="14"/>
    </row>
    <row r="3329" spans="3:4" x14ac:dyDescent="0.2">
      <c r="C3329" s="14"/>
      <c r="D3329" s="14"/>
    </row>
    <row r="3330" spans="3:4" x14ac:dyDescent="0.2">
      <c r="C3330" s="14"/>
      <c r="D3330" s="14"/>
    </row>
    <row r="3331" spans="3:4" x14ac:dyDescent="0.2">
      <c r="C3331" s="14"/>
      <c r="D3331" s="14"/>
    </row>
    <row r="3332" spans="3:4" x14ac:dyDescent="0.2">
      <c r="C3332" s="14"/>
      <c r="D3332" s="14"/>
    </row>
    <row r="3333" spans="3:4" x14ac:dyDescent="0.2">
      <c r="C3333" s="14"/>
      <c r="D3333" s="14"/>
    </row>
    <row r="3334" spans="3:4" x14ac:dyDescent="0.2">
      <c r="C3334" s="14"/>
      <c r="D3334" s="14"/>
    </row>
    <row r="3335" spans="3:4" x14ac:dyDescent="0.2">
      <c r="C3335" s="14"/>
      <c r="D3335" s="14"/>
    </row>
    <row r="3336" spans="3:4" x14ac:dyDescent="0.2">
      <c r="C3336" s="14"/>
      <c r="D3336" s="14"/>
    </row>
    <row r="3337" spans="3:4" x14ac:dyDescent="0.2">
      <c r="C3337" s="14"/>
      <c r="D3337" s="14"/>
    </row>
    <row r="3338" spans="3:4" x14ac:dyDescent="0.2">
      <c r="C3338" s="14"/>
      <c r="D3338" s="14"/>
    </row>
    <row r="3339" spans="3:4" x14ac:dyDescent="0.2">
      <c r="C3339" s="14"/>
      <c r="D3339" s="14"/>
    </row>
    <row r="3340" spans="3:4" x14ac:dyDescent="0.2">
      <c r="C3340" s="14"/>
      <c r="D3340" s="14"/>
    </row>
    <row r="3341" spans="3:4" x14ac:dyDescent="0.2">
      <c r="C3341" s="14"/>
      <c r="D3341" s="14"/>
    </row>
    <row r="3342" spans="3:4" x14ac:dyDescent="0.2">
      <c r="C3342" s="14"/>
      <c r="D3342" s="14"/>
    </row>
    <row r="3343" spans="3:4" x14ac:dyDescent="0.2">
      <c r="C3343" s="14"/>
      <c r="D3343" s="14"/>
    </row>
    <row r="3344" spans="3:4" x14ac:dyDescent="0.2">
      <c r="C3344" s="14"/>
      <c r="D3344" s="14"/>
    </row>
    <row r="3345" spans="3:4" x14ac:dyDescent="0.2">
      <c r="C3345" s="14"/>
      <c r="D3345" s="14"/>
    </row>
    <row r="3346" spans="3:4" x14ac:dyDescent="0.2">
      <c r="C3346" s="14"/>
      <c r="D3346" s="14"/>
    </row>
    <row r="3347" spans="3:4" x14ac:dyDescent="0.2">
      <c r="C3347" s="14"/>
      <c r="D3347" s="14"/>
    </row>
    <row r="3348" spans="3:4" x14ac:dyDescent="0.2">
      <c r="C3348" s="14"/>
      <c r="D3348" s="14"/>
    </row>
    <row r="3349" spans="3:4" x14ac:dyDescent="0.2">
      <c r="C3349" s="14"/>
      <c r="D3349" s="14"/>
    </row>
    <row r="3350" spans="3:4" x14ac:dyDescent="0.2">
      <c r="C3350" s="14"/>
      <c r="D3350" s="14"/>
    </row>
    <row r="3351" spans="3:4" x14ac:dyDescent="0.2">
      <c r="C3351" s="14"/>
      <c r="D3351" s="14"/>
    </row>
    <row r="3352" spans="3:4" x14ac:dyDescent="0.2">
      <c r="C3352" s="14"/>
      <c r="D3352" s="14"/>
    </row>
    <row r="3353" spans="3:4" x14ac:dyDescent="0.2">
      <c r="C3353" s="14"/>
      <c r="D3353" s="14"/>
    </row>
    <row r="3354" spans="3:4" x14ac:dyDescent="0.2">
      <c r="C3354" s="14"/>
      <c r="D3354" s="14"/>
    </row>
    <row r="3355" spans="3:4" x14ac:dyDescent="0.2">
      <c r="C3355" s="14"/>
      <c r="D3355" s="14"/>
    </row>
    <row r="3356" spans="3:4" x14ac:dyDescent="0.2">
      <c r="C3356" s="14"/>
      <c r="D3356" s="14"/>
    </row>
    <row r="3357" spans="3:4" x14ac:dyDescent="0.2">
      <c r="C3357" s="14"/>
      <c r="D3357" s="14"/>
    </row>
    <row r="3358" spans="3:4" x14ac:dyDescent="0.2">
      <c r="C3358" s="14"/>
      <c r="D3358" s="14"/>
    </row>
    <row r="3359" spans="3:4" x14ac:dyDescent="0.2">
      <c r="C3359" s="14"/>
      <c r="D3359" s="14"/>
    </row>
    <row r="3360" spans="3:4" x14ac:dyDescent="0.2">
      <c r="C3360" s="14"/>
      <c r="D3360" s="14"/>
    </row>
    <row r="3361" spans="3:4" x14ac:dyDescent="0.2">
      <c r="C3361" s="14"/>
      <c r="D3361" s="14"/>
    </row>
    <row r="3362" spans="3:4" x14ac:dyDescent="0.2">
      <c r="C3362" s="14"/>
      <c r="D3362" s="14"/>
    </row>
    <row r="3363" spans="3:4" x14ac:dyDescent="0.2">
      <c r="C3363" s="14"/>
      <c r="D3363" s="14"/>
    </row>
    <row r="3364" spans="3:4" x14ac:dyDescent="0.2">
      <c r="C3364" s="14"/>
      <c r="D3364" s="14"/>
    </row>
    <row r="3365" spans="3:4" x14ac:dyDescent="0.2">
      <c r="C3365" s="14"/>
      <c r="D3365" s="14"/>
    </row>
    <row r="3366" spans="3:4" x14ac:dyDescent="0.2">
      <c r="C3366" s="14"/>
      <c r="D3366" s="14"/>
    </row>
    <row r="3367" spans="3:4" x14ac:dyDescent="0.2">
      <c r="C3367" s="14"/>
      <c r="D3367" s="14"/>
    </row>
    <row r="3368" spans="3:4" x14ac:dyDescent="0.2">
      <c r="C3368" s="14"/>
      <c r="D3368" s="14"/>
    </row>
    <row r="3369" spans="3:4" x14ac:dyDescent="0.2">
      <c r="C3369" s="14"/>
      <c r="D3369" s="14"/>
    </row>
    <row r="3370" spans="3:4" x14ac:dyDescent="0.2">
      <c r="C3370" s="14"/>
      <c r="D3370" s="14"/>
    </row>
    <row r="3371" spans="3:4" x14ac:dyDescent="0.2">
      <c r="C3371" s="14"/>
      <c r="D3371" s="14"/>
    </row>
    <row r="3372" spans="3:4" x14ac:dyDescent="0.2">
      <c r="C3372" s="14"/>
      <c r="D3372" s="14"/>
    </row>
    <row r="3373" spans="3:4" x14ac:dyDescent="0.2">
      <c r="C3373" s="14"/>
      <c r="D3373" s="14"/>
    </row>
    <row r="3374" spans="3:4" x14ac:dyDescent="0.2">
      <c r="C3374" s="14"/>
      <c r="D3374" s="14"/>
    </row>
    <row r="3375" spans="3:4" x14ac:dyDescent="0.2">
      <c r="C3375" s="14"/>
      <c r="D3375" s="14"/>
    </row>
    <row r="3376" spans="3:4" x14ac:dyDescent="0.2">
      <c r="C3376" s="14"/>
      <c r="D3376" s="14"/>
    </row>
    <row r="3377" spans="3:4" x14ac:dyDescent="0.2">
      <c r="C3377" s="14"/>
      <c r="D3377" s="14"/>
    </row>
    <row r="3378" spans="3:4" x14ac:dyDescent="0.2">
      <c r="C3378" s="14"/>
      <c r="D3378" s="14"/>
    </row>
    <row r="3379" spans="3:4" x14ac:dyDescent="0.2">
      <c r="C3379" s="14"/>
      <c r="D3379" s="14"/>
    </row>
    <row r="3380" spans="3:4" x14ac:dyDescent="0.2">
      <c r="C3380" s="14"/>
      <c r="D3380" s="14"/>
    </row>
    <row r="3381" spans="3:4" x14ac:dyDescent="0.2">
      <c r="C3381" s="14"/>
      <c r="D3381" s="14"/>
    </row>
    <row r="3382" spans="3:4" x14ac:dyDescent="0.2">
      <c r="C3382" s="14"/>
      <c r="D3382" s="14"/>
    </row>
    <row r="3383" spans="3:4" x14ac:dyDescent="0.2">
      <c r="C3383" s="14"/>
      <c r="D3383" s="14"/>
    </row>
    <row r="3384" spans="3:4" x14ac:dyDescent="0.2">
      <c r="C3384" s="14"/>
      <c r="D3384" s="14"/>
    </row>
    <row r="3385" spans="3:4" x14ac:dyDescent="0.2">
      <c r="C3385" s="14"/>
      <c r="D3385" s="14"/>
    </row>
    <row r="3386" spans="3:4" x14ac:dyDescent="0.2">
      <c r="C3386" s="14"/>
      <c r="D3386" s="14"/>
    </row>
    <row r="3387" spans="3:4" x14ac:dyDescent="0.2">
      <c r="C3387" s="14"/>
      <c r="D3387" s="14"/>
    </row>
    <row r="3388" spans="3:4" x14ac:dyDescent="0.2">
      <c r="C3388" s="14"/>
      <c r="D3388" s="14"/>
    </row>
    <row r="3389" spans="3:4" x14ac:dyDescent="0.2">
      <c r="C3389" s="14"/>
      <c r="D3389" s="14"/>
    </row>
    <row r="3390" spans="3:4" x14ac:dyDescent="0.2">
      <c r="C3390" s="14"/>
      <c r="D3390" s="14"/>
    </row>
    <row r="3391" spans="3:4" x14ac:dyDescent="0.2">
      <c r="C3391" s="14"/>
      <c r="D3391" s="14"/>
    </row>
    <row r="3392" spans="3:4" x14ac:dyDescent="0.2">
      <c r="C3392" s="14"/>
      <c r="D3392" s="14"/>
    </row>
    <row r="3393" spans="3:4" x14ac:dyDescent="0.2">
      <c r="C3393" s="14"/>
      <c r="D3393" s="14"/>
    </row>
    <row r="3394" spans="3:4" x14ac:dyDescent="0.2">
      <c r="C3394" s="14"/>
      <c r="D3394" s="14"/>
    </row>
    <row r="3395" spans="3:4" x14ac:dyDescent="0.2">
      <c r="C3395" s="14"/>
      <c r="D3395" s="14"/>
    </row>
    <row r="3396" spans="3:4" x14ac:dyDescent="0.2">
      <c r="C3396" s="14"/>
      <c r="D3396" s="14"/>
    </row>
    <row r="3397" spans="3:4" x14ac:dyDescent="0.2">
      <c r="C3397" s="14"/>
      <c r="D3397" s="14"/>
    </row>
    <row r="3398" spans="3:4" x14ac:dyDescent="0.2">
      <c r="C3398" s="14"/>
      <c r="D3398" s="14"/>
    </row>
    <row r="3399" spans="3:4" x14ac:dyDescent="0.2">
      <c r="C3399" s="14"/>
      <c r="D3399" s="14"/>
    </row>
    <row r="3400" spans="3:4" x14ac:dyDescent="0.2">
      <c r="C3400" s="14"/>
      <c r="D3400" s="14"/>
    </row>
    <row r="3401" spans="3:4" x14ac:dyDescent="0.2">
      <c r="C3401" s="14"/>
      <c r="D3401" s="14"/>
    </row>
    <row r="3402" spans="3:4" x14ac:dyDescent="0.2">
      <c r="C3402" s="14"/>
      <c r="D3402" s="14"/>
    </row>
    <row r="3403" spans="3:4" x14ac:dyDescent="0.2">
      <c r="C3403" s="14"/>
      <c r="D3403" s="14"/>
    </row>
    <row r="3404" spans="3:4" x14ac:dyDescent="0.2">
      <c r="C3404" s="14"/>
      <c r="D3404" s="14"/>
    </row>
    <row r="3405" spans="3:4" x14ac:dyDescent="0.2">
      <c r="C3405" s="14"/>
      <c r="D3405" s="14"/>
    </row>
    <row r="3406" spans="3:4" x14ac:dyDescent="0.2">
      <c r="C3406" s="14"/>
      <c r="D3406" s="14"/>
    </row>
    <row r="3407" spans="3:4" x14ac:dyDescent="0.2">
      <c r="C3407" s="14"/>
      <c r="D3407" s="14"/>
    </row>
    <row r="3408" spans="3:4" x14ac:dyDescent="0.2">
      <c r="C3408" s="14"/>
      <c r="D3408" s="14"/>
    </row>
    <row r="3409" spans="3:4" x14ac:dyDescent="0.2">
      <c r="C3409" s="14"/>
      <c r="D3409" s="14"/>
    </row>
    <row r="3410" spans="3:4" x14ac:dyDescent="0.2">
      <c r="C3410" s="14"/>
      <c r="D3410" s="14"/>
    </row>
    <row r="3411" spans="3:4" x14ac:dyDescent="0.2">
      <c r="C3411" s="14"/>
      <c r="D3411" s="14"/>
    </row>
    <row r="3412" spans="3:4" x14ac:dyDescent="0.2">
      <c r="C3412" s="14"/>
      <c r="D3412" s="14"/>
    </row>
    <row r="3413" spans="3:4" x14ac:dyDescent="0.2">
      <c r="C3413" s="14"/>
      <c r="D3413" s="14"/>
    </row>
    <row r="3414" spans="3:4" x14ac:dyDescent="0.2">
      <c r="C3414" s="14"/>
      <c r="D3414" s="14"/>
    </row>
    <row r="3415" spans="3:4" x14ac:dyDescent="0.2">
      <c r="C3415" s="14"/>
      <c r="D3415" s="14"/>
    </row>
    <row r="3416" spans="3:4" x14ac:dyDescent="0.2">
      <c r="C3416" s="14"/>
      <c r="D3416" s="14"/>
    </row>
    <row r="3417" spans="3:4" x14ac:dyDescent="0.2">
      <c r="C3417" s="14"/>
      <c r="D3417" s="14"/>
    </row>
    <row r="3418" spans="3:4" x14ac:dyDescent="0.2">
      <c r="C3418" s="14"/>
      <c r="D3418" s="14"/>
    </row>
    <row r="3419" spans="3:4" x14ac:dyDescent="0.2">
      <c r="C3419" s="14"/>
      <c r="D3419" s="14"/>
    </row>
    <row r="3420" spans="3:4" x14ac:dyDescent="0.2">
      <c r="C3420" s="14"/>
      <c r="D3420" s="14"/>
    </row>
    <row r="3421" spans="3:4" x14ac:dyDescent="0.2">
      <c r="C3421" s="14"/>
      <c r="D3421" s="14"/>
    </row>
    <row r="3422" spans="3:4" x14ac:dyDescent="0.2">
      <c r="C3422" s="14"/>
      <c r="D3422" s="14"/>
    </row>
    <row r="3423" spans="3:4" x14ac:dyDescent="0.2">
      <c r="C3423" s="14"/>
      <c r="D3423" s="14"/>
    </row>
    <row r="3424" spans="3:4" x14ac:dyDescent="0.2">
      <c r="C3424" s="14"/>
      <c r="D3424" s="14"/>
    </row>
    <row r="3425" spans="3:4" x14ac:dyDescent="0.2">
      <c r="C3425" s="14"/>
      <c r="D3425" s="14"/>
    </row>
    <row r="3426" spans="3:4" x14ac:dyDescent="0.2">
      <c r="C3426" s="14"/>
      <c r="D3426" s="14"/>
    </row>
    <row r="3427" spans="3:4" x14ac:dyDescent="0.2">
      <c r="C3427" s="14"/>
      <c r="D3427" s="14"/>
    </row>
    <row r="3428" spans="3:4" x14ac:dyDescent="0.2">
      <c r="C3428" s="14"/>
      <c r="D3428" s="14"/>
    </row>
    <row r="3429" spans="3:4" x14ac:dyDescent="0.2">
      <c r="C3429" s="14"/>
      <c r="D3429" s="14"/>
    </row>
    <row r="3430" spans="3:4" x14ac:dyDescent="0.2">
      <c r="C3430" s="14"/>
      <c r="D3430" s="14"/>
    </row>
    <row r="3431" spans="3:4" x14ac:dyDescent="0.2">
      <c r="C3431" s="14"/>
      <c r="D3431" s="14"/>
    </row>
    <row r="3432" spans="3:4" x14ac:dyDescent="0.2">
      <c r="C3432" s="14"/>
      <c r="D3432" s="14"/>
    </row>
    <row r="3433" spans="3:4" x14ac:dyDescent="0.2">
      <c r="C3433" s="14"/>
      <c r="D3433" s="14"/>
    </row>
    <row r="3434" spans="3:4" x14ac:dyDescent="0.2">
      <c r="C3434" s="14"/>
      <c r="D3434" s="14"/>
    </row>
    <row r="3435" spans="3:4" x14ac:dyDescent="0.2">
      <c r="C3435" s="14"/>
      <c r="D3435" s="14"/>
    </row>
    <row r="3436" spans="3:4" x14ac:dyDescent="0.2">
      <c r="C3436" s="14"/>
      <c r="D3436" s="14"/>
    </row>
    <row r="3437" spans="3:4" x14ac:dyDescent="0.2">
      <c r="C3437" s="14"/>
      <c r="D3437" s="14"/>
    </row>
    <row r="3438" spans="3:4" x14ac:dyDescent="0.2">
      <c r="C3438" s="14"/>
      <c r="D3438" s="14"/>
    </row>
    <row r="3439" spans="3:4" x14ac:dyDescent="0.2">
      <c r="C3439" s="14"/>
      <c r="D3439" s="14"/>
    </row>
    <row r="3440" spans="3:4" x14ac:dyDescent="0.2">
      <c r="C3440" s="14"/>
      <c r="D3440" s="14"/>
    </row>
    <row r="3441" spans="3:4" x14ac:dyDescent="0.2">
      <c r="C3441" s="14"/>
      <c r="D3441" s="14"/>
    </row>
    <row r="3442" spans="3:4" x14ac:dyDescent="0.2">
      <c r="C3442" s="14"/>
      <c r="D3442" s="14"/>
    </row>
    <row r="3443" spans="3:4" x14ac:dyDescent="0.2">
      <c r="C3443" s="14"/>
      <c r="D3443" s="14"/>
    </row>
    <row r="3444" spans="3:4" x14ac:dyDescent="0.2">
      <c r="C3444" s="14"/>
      <c r="D3444" s="14"/>
    </row>
    <row r="3445" spans="3:4" x14ac:dyDescent="0.2">
      <c r="C3445" s="14"/>
      <c r="D3445" s="14"/>
    </row>
    <row r="3446" spans="3:4" x14ac:dyDescent="0.2">
      <c r="C3446" s="14"/>
      <c r="D3446" s="14"/>
    </row>
    <row r="3447" spans="3:4" x14ac:dyDescent="0.2">
      <c r="C3447" s="14"/>
      <c r="D3447" s="14"/>
    </row>
    <row r="3448" spans="3:4" x14ac:dyDescent="0.2">
      <c r="C3448" s="14"/>
      <c r="D3448" s="14"/>
    </row>
    <row r="3449" spans="3:4" x14ac:dyDescent="0.2">
      <c r="C3449" s="14"/>
      <c r="D3449" s="14"/>
    </row>
    <row r="3450" spans="3:4" x14ac:dyDescent="0.2">
      <c r="C3450" s="14"/>
      <c r="D3450" s="14"/>
    </row>
    <row r="3451" spans="3:4" x14ac:dyDescent="0.2">
      <c r="C3451" s="14"/>
      <c r="D3451" s="14"/>
    </row>
    <row r="3452" spans="3:4" x14ac:dyDescent="0.2">
      <c r="C3452" s="14"/>
      <c r="D3452" s="14"/>
    </row>
    <row r="3453" spans="3:4" x14ac:dyDescent="0.2">
      <c r="C3453" s="14"/>
      <c r="D3453" s="14"/>
    </row>
    <row r="3454" spans="3:4" x14ac:dyDescent="0.2">
      <c r="C3454" s="14"/>
      <c r="D3454" s="14"/>
    </row>
    <row r="3455" spans="3:4" x14ac:dyDescent="0.2">
      <c r="C3455" s="14"/>
      <c r="D3455" s="14"/>
    </row>
    <row r="3456" spans="3:4" x14ac:dyDescent="0.2">
      <c r="C3456" s="14"/>
      <c r="D3456" s="14"/>
    </row>
    <row r="3457" spans="3:4" x14ac:dyDescent="0.2">
      <c r="C3457" s="14"/>
      <c r="D3457" s="14"/>
    </row>
    <row r="3458" spans="3:4" x14ac:dyDescent="0.2">
      <c r="C3458" s="14"/>
      <c r="D3458" s="14"/>
    </row>
    <row r="3459" spans="3:4" x14ac:dyDescent="0.2">
      <c r="C3459" s="14"/>
      <c r="D3459" s="14"/>
    </row>
    <row r="3460" spans="3:4" x14ac:dyDescent="0.2">
      <c r="C3460" s="14"/>
      <c r="D3460" s="14"/>
    </row>
    <row r="3461" spans="3:4" x14ac:dyDescent="0.2">
      <c r="C3461" s="14"/>
      <c r="D3461" s="14"/>
    </row>
    <row r="3462" spans="3:4" x14ac:dyDescent="0.2">
      <c r="C3462" s="14"/>
      <c r="D3462" s="14"/>
    </row>
    <row r="3463" spans="3:4" x14ac:dyDescent="0.2">
      <c r="C3463" s="14"/>
      <c r="D3463" s="14"/>
    </row>
    <row r="3464" spans="3:4" x14ac:dyDescent="0.2">
      <c r="C3464" s="14"/>
      <c r="D3464" s="14"/>
    </row>
    <row r="3465" spans="3:4" x14ac:dyDescent="0.2">
      <c r="C3465" s="14"/>
      <c r="D3465" s="14"/>
    </row>
    <row r="3466" spans="3:4" x14ac:dyDescent="0.2">
      <c r="C3466" s="14"/>
      <c r="D3466" s="14"/>
    </row>
    <row r="3467" spans="3:4" x14ac:dyDescent="0.2">
      <c r="C3467" s="14"/>
      <c r="D3467" s="14"/>
    </row>
    <row r="3468" spans="3:4" x14ac:dyDescent="0.2">
      <c r="C3468" s="14"/>
      <c r="D3468" s="14"/>
    </row>
    <row r="3469" spans="3:4" x14ac:dyDescent="0.2">
      <c r="C3469" s="14"/>
      <c r="D3469" s="14"/>
    </row>
    <row r="3470" spans="3:4" x14ac:dyDescent="0.2">
      <c r="C3470" s="14"/>
      <c r="D3470" s="14"/>
    </row>
    <row r="3471" spans="3:4" x14ac:dyDescent="0.2">
      <c r="C3471" s="14"/>
      <c r="D3471" s="14"/>
    </row>
    <row r="3472" spans="3:4" x14ac:dyDescent="0.2">
      <c r="C3472" s="14"/>
      <c r="D3472" s="14"/>
    </row>
    <row r="3473" spans="3:4" x14ac:dyDescent="0.2">
      <c r="C3473" s="14"/>
      <c r="D3473" s="14"/>
    </row>
    <row r="3474" spans="3:4" x14ac:dyDescent="0.2">
      <c r="C3474" s="14"/>
      <c r="D3474" s="14"/>
    </row>
    <row r="3475" spans="3:4" x14ac:dyDescent="0.2">
      <c r="C3475" s="14"/>
      <c r="D3475" s="14"/>
    </row>
    <row r="3476" spans="3:4" x14ac:dyDescent="0.2">
      <c r="C3476" s="14"/>
      <c r="D3476" s="14"/>
    </row>
    <row r="3477" spans="3:4" x14ac:dyDescent="0.2">
      <c r="C3477" s="14"/>
      <c r="D3477" s="14"/>
    </row>
    <row r="3478" spans="3:4" x14ac:dyDescent="0.2">
      <c r="C3478" s="14"/>
      <c r="D3478" s="14"/>
    </row>
    <row r="3479" spans="3:4" x14ac:dyDescent="0.2">
      <c r="C3479" s="14"/>
      <c r="D3479" s="14"/>
    </row>
    <row r="3480" spans="3:4" x14ac:dyDescent="0.2">
      <c r="C3480" s="14"/>
      <c r="D3480" s="14"/>
    </row>
    <row r="3481" spans="3:4" x14ac:dyDescent="0.2">
      <c r="C3481" s="14"/>
      <c r="D3481" s="14"/>
    </row>
    <row r="3482" spans="3:4" x14ac:dyDescent="0.2">
      <c r="C3482" s="14"/>
      <c r="D3482" s="14"/>
    </row>
    <row r="3483" spans="3:4" x14ac:dyDescent="0.2">
      <c r="C3483" s="14"/>
      <c r="D3483" s="14"/>
    </row>
    <row r="3484" spans="3:4" x14ac:dyDescent="0.2">
      <c r="C3484" s="14"/>
      <c r="D3484" s="14"/>
    </row>
    <row r="3485" spans="3:4" x14ac:dyDescent="0.2">
      <c r="C3485" s="14"/>
      <c r="D3485" s="14"/>
    </row>
    <row r="3486" spans="3:4" x14ac:dyDescent="0.2">
      <c r="C3486" s="14"/>
      <c r="D3486" s="14"/>
    </row>
    <row r="3487" spans="3:4" x14ac:dyDescent="0.2">
      <c r="C3487" s="14"/>
      <c r="D3487" s="14"/>
    </row>
    <row r="3488" spans="3:4" x14ac:dyDescent="0.2">
      <c r="C3488" s="14"/>
      <c r="D3488" s="14"/>
    </row>
    <row r="3489" spans="3:4" x14ac:dyDescent="0.2">
      <c r="C3489" s="14"/>
      <c r="D3489" s="14"/>
    </row>
    <row r="3490" spans="3:4" x14ac:dyDescent="0.2">
      <c r="C3490" s="14"/>
      <c r="D3490" s="14"/>
    </row>
    <row r="3491" spans="3:4" x14ac:dyDescent="0.2">
      <c r="C3491" s="14"/>
      <c r="D3491" s="14"/>
    </row>
    <row r="3492" spans="3:4" x14ac:dyDescent="0.2">
      <c r="C3492" s="14"/>
      <c r="D3492" s="14"/>
    </row>
    <row r="3493" spans="3:4" x14ac:dyDescent="0.2">
      <c r="C3493" s="14"/>
      <c r="D3493" s="14"/>
    </row>
    <row r="3494" spans="3:4" x14ac:dyDescent="0.2">
      <c r="C3494" s="14"/>
      <c r="D3494" s="14"/>
    </row>
    <row r="3495" spans="3:4" x14ac:dyDescent="0.2">
      <c r="C3495" s="14"/>
      <c r="D3495" s="14"/>
    </row>
    <row r="3496" spans="3:4" x14ac:dyDescent="0.2">
      <c r="C3496" s="14"/>
      <c r="D3496" s="14"/>
    </row>
    <row r="3497" spans="3:4" x14ac:dyDescent="0.2">
      <c r="C3497" s="14"/>
      <c r="D3497" s="14"/>
    </row>
    <row r="3498" spans="3:4" x14ac:dyDescent="0.2">
      <c r="C3498" s="14"/>
      <c r="D3498" s="14"/>
    </row>
    <row r="3499" spans="3:4" x14ac:dyDescent="0.2">
      <c r="C3499" s="14"/>
      <c r="D3499" s="14"/>
    </row>
    <row r="3500" spans="3:4" x14ac:dyDescent="0.2">
      <c r="C3500" s="14"/>
      <c r="D3500" s="14"/>
    </row>
    <row r="3501" spans="3:4" x14ac:dyDescent="0.2">
      <c r="C3501" s="14"/>
      <c r="D3501" s="14"/>
    </row>
    <row r="3502" spans="3:4" x14ac:dyDescent="0.2">
      <c r="C3502" s="14"/>
      <c r="D3502" s="14"/>
    </row>
    <row r="3503" spans="3:4" x14ac:dyDescent="0.2">
      <c r="C3503" s="14"/>
      <c r="D3503" s="14"/>
    </row>
    <row r="3504" spans="3:4" x14ac:dyDescent="0.2">
      <c r="C3504" s="14"/>
      <c r="D3504" s="14"/>
    </row>
    <row r="3505" spans="3:4" x14ac:dyDescent="0.2">
      <c r="C3505" s="14"/>
      <c r="D3505" s="14"/>
    </row>
    <row r="3506" spans="3:4" x14ac:dyDescent="0.2">
      <c r="C3506" s="14"/>
      <c r="D3506" s="14"/>
    </row>
    <row r="3507" spans="3:4" x14ac:dyDescent="0.2">
      <c r="C3507" s="14"/>
      <c r="D3507" s="14"/>
    </row>
    <row r="3508" spans="3:4" x14ac:dyDescent="0.2">
      <c r="C3508" s="14"/>
      <c r="D3508" s="14"/>
    </row>
    <row r="3509" spans="3:4" x14ac:dyDescent="0.2">
      <c r="C3509" s="14"/>
      <c r="D3509" s="14"/>
    </row>
    <row r="3510" spans="3:4" x14ac:dyDescent="0.2">
      <c r="C3510" s="14"/>
      <c r="D3510" s="14"/>
    </row>
    <row r="3511" spans="3:4" x14ac:dyDescent="0.2">
      <c r="C3511" s="14"/>
      <c r="D3511" s="14"/>
    </row>
    <row r="3512" spans="3:4" x14ac:dyDescent="0.2">
      <c r="C3512" s="14"/>
      <c r="D3512" s="14"/>
    </row>
    <row r="3513" spans="3:4" x14ac:dyDescent="0.2">
      <c r="C3513" s="14"/>
      <c r="D3513" s="14"/>
    </row>
    <row r="3514" spans="3:4" x14ac:dyDescent="0.2">
      <c r="C3514" s="14"/>
      <c r="D3514" s="14"/>
    </row>
    <row r="3515" spans="3:4" x14ac:dyDescent="0.2">
      <c r="C3515" s="14"/>
      <c r="D3515" s="14"/>
    </row>
    <row r="3516" spans="3:4" x14ac:dyDescent="0.2">
      <c r="C3516" s="14"/>
      <c r="D3516" s="14"/>
    </row>
    <row r="3517" spans="3:4" x14ac:dyDescent="0.2">
      <c r="C3517" s="14"/>
      <c r="D3517" s="14"/>
    </row>
    <row r="3518" spans="3:4" x14ac:dyDescent="0.2">
      <c r="C3518" s="14"/>
      <c r="D3518" s="14"/>
    </row>
    <row r="3519" spans="3:4" x14ac:dyDescent="0.2">
      <c r="C3519" s="14"/>
      <c r="D3519" s="14"/>
    </row>
    <row r="3520" spans="3:4" x14ac:dyDescent="0.2">
      <c r="C3520" s="14"/>
      <c r="D3520" s="14"/>
    </row>
    <row r="3521" spans="3:4" x14ac:dyDescent="0.2">
      <c r="C3521" s="14"/>
      <c r="D3521" s="14"/>
    </row>
    <row r="3522" spans="3:4" x14ac:dyDescent="0.2">
      <c r="C3522" s="14"/>
      <c r="D3522" s="14"/>
    </row>
    <row r="3523" spans="3:4" x14ac:dyDescent="0.2">
      <c r="C3523" s="14"/>
      <c r="D3523" s="14"/>
    </row>
    <row r="3524" spans="3:4" x14ac:dyDescent="0.2">
      <c r="C3524" s="14"/>
      <c r="D3524" s="14"/>
    </row>
    <row r="3525" spans="3:4" x14ac:dyDescent="0.2">
      <c r="C3525" s="14"/>
      <c r="D3525" s="14"/>
    </row>
    <row r="3526" spans="3:4" x14ac:dyDescent="0.2">
      <c r="C3526" s="14"/>
      <c r="D3526" s="14"/>
    </row>
    <row r="3527" spans="3:4" x14ac:dyDescent="0.2">
      <c r="C3527" s="14"/>
      <c r="D3527" s="14"/>
    </row>
    <row r="3528" spans="3:4" x14ac:dyDescent="0.2">
      <c r="C3528" s="14"/>
      <c r="D3528" s="14"/>
    </row>
    <row r="3529" spans="3:4" x14ac:dyDescent="0.2">
      <c r="C3529" s="14"/>
      <c r="D3529" s="14"/>
    </row>
    <row r="3530" spans="3:4" x14ac:dyDescent="0.2">
      <c r="C3530" s="14"/>
      <c r="D3530" s="14"/>
    </row>
    <row r="3531" spans="3:4" x14ac:dyDescent="0.2">
      <c r="C3531" s="14"/>
      <c r="D3531" s="14"/>
    </row>
    <row r="3532" spans="3:4" x14ac:dyDescent="0.2">
      <c r="C3532" s="14"/>
      <c r="D3532" s="14"/>
    </row>
    <row r="3533" spans="3:4" x14ac:dyDescent="0.2">
      <c r="C3533" s="14"/>
      <c r="D3533" s="14"/>
    </row>
    <row r="3534" spans="3:4" x14ac:dyDescent="0.2">
      <c r="C3534" s="14"/>
      <c r="D3534" s="14"/>
    </row>
    <row r="3535" spans="3:4" x14ac:dyDescent="0.2">
      <c r="C3535" s="14"/>
      <c r="D3535" s="14"/>
    </row>
    <row r="3536" spans="3:4" x14ac:dyDescent="0.2">
      <c r="C3536" s="14"/>
      <c r="D3536" s="14"/>
    </row>
    <row r="3537" spans="3:4" x14ac:dyDescent="0.2">
      <c r="C3537" s="14"/>
      <c r="D3537" s="14"/>
    </row>
    <row r="3538" spans="3:4" x14ac:dyDescent="0.2">
      <c r="C3538" s="14"/>
      <c r="D3538" s="14"/>
    </row>
    <row r="3539" spans="3:4" x14ac:dyDescent="0.2">
      <c r="C3539" s="14"/>
      <c r="D3539" s="14"/>
    </row>
    <row r="3540" spans="3:4" x14ac:dyDescent="0.2">
      <c r="C3540" s="14"/>
      <c r="D3540" s="14"/>
    </row>
    <row r="3541" spans="3:4" x14ac:dyDescent="0.2">
      <c r="C3541" s="14"/>
      <c r="D3541" s="14"/>
    </row>
    <row r="3542" spans="3:4" x14ac:dyDescent="0.2">
      <c r="C3542" s="14"/>
      <c r="D3542" s="14"/>
    </row>
    <row r="3543" spans="3:4" x14ac:dyDescent="0.2">
      <c r="C3543" s="14"/>
      <c r="D3543" s="14"/>
    </row>
    <row r="3544" spans="3:4" x14ac:dyDescent="0.2">
      <c r="C3544" s="14"/>
      <c r="D3544" s="14"/>
    </row>
    <row r="3545" spans="3:4" x14ac:dyDescent="0.2">
      <c r="C3545" s="14"/>
      <c r="D3545" s="14"/>
    </row>
    <row r="3546" spans="3:4" x14ac:dyDescent="0.2">
      <c r="C3546" s="14"/>
      <c r="D3546" s="14"/>
    </row>
    <row r="3547" spans="3:4" x14ac:dyDescent="0.2">
      <c r="C3547" s="14"/>
      <c r="D3547" s="14"/>
    </row>
    <row r="3548" spans="3:4" x14ac:dyDescent="0.2">
      <c r="C3548" s="14"/>
      <c r="D3548" s="14"/>
    </row>
    <row r="3549" spans="3:4" x14ac:dyDescent="0.2">
      <c r="C3549" s="14"/>
      <c r="D3549" s="14"/>
    </row>
    <row r="3550" spans="3:4" x14ac:dyDescent="0.2">
      <c r="C3550" s="14"/>
      <c r="D3550" s="14"/>
    </row>
    <row r="3551" spans="3:4" x14ac:dyDescent="0.2">
      <c r="C3551" s="14"/>
      <c r="D3551" s="14"/>
    </row>
    <row r="3552" spans="3:4" x14ac:dyDescent="0.2">
      <c r="C3552" s="14"/>
      <c r="D3552" s="14"/>
    </row>
    <row r="3553" spans="3:4" x14ac:dyDescent="0.2">
      <c r="C3553" s="14"/>
      <c r="D3553" s="14"/>
    </row>
    <row r="3554" spans="3:4" x14ac:dyDescent="0.2">
      <c r="C3554" s="14"/>
      <c r="D3554" s="14"/>
    </row>
    <row r="3555" spans="3:4" x14ac:dyDescent="0.2">
      <c r="C3555" s="14"/>
      <c r="D3555" s="14"/>
    </row>
    <row r="3556" spans="3:4" x14ac:dyDescent="0.2">
      <c r="C3556" s="14"/>
      <c r="D3556" s="14"/>
    </row>
    <row r="3557" spans="3:4" x14ac:dyDescent="0.2">
      <c r="C3557" s="14"/>
      <c r="D3557" s="14"/>
    </row>
    <row r="3558" spans="3:4" x14ac:dyDescent="0.2">
      <c r="C3558" s="14"/>
      <c r="D3558" s="14"/>
    </row>
    <row r="3559" spans="3:4" x14ac:dyDescent="0.2">
      <c r="C3559" s="14"/>
      <c r="D3559" s="14"/>
    </row>
    <row r="3560" spans="3:4" x14ac:dyDescent="0.2">
      <c r="C3560" s="14"/>
      <c r="D3560" s="14"/>
    </row>
    <row r="3561" spans="3:4" x14ac:dyDescent="0.2">
      <c r="C3561" s="14"/>
      <c r="D3561" s="14"/>
    </row>
    <row r="3562" spans="3:4" x14ac:dyDescent="0.2">
      <c r="C3562" s="14"/>
      <c r="D3562" s="14"/>
    </row>
    <row r="3563" spans="3:4" x14ac:dyDescent="0.2">
      <c r="C3563" s="14"/>
      <c r="D3563" s="14"/>
    </row>
    <row r="3564" spans="3:4" x14ac:dyDescent="0.2">
      <c r="C3564" s="14"/>
      <c r="D3564" s="14"/>
    </row>
    <row r="3565" spans="3:4" x14ac:dyDescent="0.2">
      <c r="C3565" s="14"/>
      <c r="D3565" s="14"/>
    </row>
    <row r="3566" spans="3:4" x14ac:dyDescent="0.2">
      <c r="C3566" s="14"/>
      <c r="D3566" s="14"/>
    </row>
    <row r="3567" spans="3:4" x14ac:dyDescent="0.2">
      <c r="C3567" s="14"/>
      <c r="D3567" s="14"/>
    </row>
    <row r="3568" spans="3:4" x14ac:dyDescent="0.2">
      <c r="C3568" s="14"/>
      <c r="D3568" s="14"/>
    </row>
    <row r="3569" spans="3:4" x14ac:dyDescent="0.2">
      <c r="C3569" s="14"/>
      <c r="D3569" s="14"/>
    </row>
    <row r="3570" spans="3:4" x14ac:dyDescent="0.2">
      <c r="C3570" s="14"/>
      <c r="D3570" s="14"/>
    </row>
    <row r="3571" spans="3:4" x14ac:dyDescent="0.2">
      <c r="C3571" s="14"/>
      <c r="D3571" s="14"/>
    </row>
    <row r="3572" spans="3:4" x14ac:dyDescent="0.2">
      <c r="C3572" s="14"/>
      <c r="D3572" s="14"/>
    </row>
    <row r="3573" spans="3:4" x14ac:dyDescent="0.2">
      <c r="C3573" s="14"/>
      <c r="D3573" s="14"/>
    </row>
    <row r="3574" spans="3:4" x14ac:dyDescent="0.2">
      <c r="C3574" s="14"/>
      <c r="D3574" s="14"/>
    </row>
    <row r="3575" spans="3:4" x14ac:dyDescent="0.2">
      <c r="C3575" s="14"/>
      <c r="D3575" s="14"/>
    </row>
    <row r="3576" spans="3:4" x14ac:dyDescent="0.2">
      <c r="C3576" s="14"/>
      <c r="D3576" s="14"/>
    </row>
    <row r="3577" spans="3:4" x14ac:dyDescent="0.2">
      <c r="C3577" s="14"/>
      <c r="D3577" s="14"/>
    </row>
    <row r="3578" spans="3:4" x14ac:dyDescent="0.2">
      <c r="C3578" s="14"/>
      <c r="D3578" s="14"/>
    </row>
    <row r="3579" spans="3:4" x14ac:dyDescent="0.2">
      <c r="C3579" s="14"/>
      <c r="D3579" s="14"/>
    </row>
    <row r="3580" spans="3:4" x14ac:dyDescent="0.2">
      <c r="C3580" s="14"/>
      <c r="D3580" s="14"/>
    </row>
    <row r="3581" spans="3:4" x14ac:dyDescent="0.2">
      <c r="C3581" s="14"/>
      <c r="D3581" s="14"/>
    </row>
    <row r="3582" spans="3:4" x14ac:dyDescent="0.2">
      <c r="C3582" s="14"/>
      <c r="D3582" s="14"/>
    </row>
    <row r="3583" spans="3:4" x14ac:dyDescent="0.2">
      <c r="C3583" s="14"/>
      <c r="D3583" s="14"/>
    </row>
    <row r="3584" spans="3:4" x14ac:dyDescent="0.2">
      <c r="C3584" s="14"/>
      <c r="D3584" s="14"/>
    </row>
    <row r="3585" spans="3:4" x14ac:dyDescent="0.2">
      <c r="C3585" s="14"/>
      <c r="D3585" s="14"/>
    </row>
    <row r="3586" spans="3:4" x14ac:dyDescent="0.2">
      <c r="C3586" s="14"/>
      <c r="D3586" s="14"/>
    </row>
    <row r="3587" spans="3:4" x14ac:dyDescent="0.2">
      <c r="C3587" s="14"/>
      <c r="D3587" s="14"/>
    </row>
    <row r="3588" spans="3:4" x14ac:dyDescent="0.2">
      <c r="C3588" s="14"/>
      <c r="D3588" s="14"/>
    </row>
    <row r="3589" spans="3:4" x14ac:dyDescent="0.2">
      <c r="C3589" s="14"/>
      <c r="D3589" s="14"/>
    </row>
    <row r="3590" spans="3:4" x14ac:dyDescent="0.2">
      <c r="C3590" s="14"/>
      <c r="D3590" s="14"/>
    </row>
    <row r="3591" spans="3:4" x14ac:dyDescent="0.2">
      <c r="C3591" s="14"/>
      <c r="D3591" s="14"/>
    </row>
    <row r="3592" spans="3:4" x14ac:dyDescent="0.2">
      <c r="C3592" s="14"/>
      <c r="D3592" s="14"/>
    </row>
    <row r="3593" spans="3:4" x14ac:dyDescent="0.2">
      <c r="C3593" s="14"/>
      <c r="D3593" s="14"/>
    </row>
    <row r="3594" spans="3:4" x14ac:dyDescent="0.2">
      <c r="C3594" s="14"/>
      <c r="D3594" s="14"/>
    </row>
    <row r="3595" spans="3:4" x14ac:dyDescent="0.2">
      <c r="C3595" s="14"/>
      <c r="D3595" s="14"/>
    </row>
    <row r="3596" spans="3:4" x14ac:dyDescent="0.2">
      <c r="C3596" s="14"/>
      <c r="D3596" s="14"/>
    </row>
    <row r="3597" spans="3:4" x14ac:dyDescent="0.2">
      <c r="C3597" s="14"/>
      <c r="D3597" s="14"/>
    </row>
    <row r="3598" spans="3:4" x14ac:dyDescent="0.2">
      <c r="C3598" s="14"/>
      <c r="D3598" s="14"/>
    </row>
    <row r="3599" spans="3:4" x14ac:dyDescent="0.2">
      <c r="C3599" s="14"/>
      <c r="D3599" s="14"/>
    </row>
    <row r="3600" spans="3:4" x14ac:dyDescent="0.2">
      <c r="C3600" s="14"/>
      <c r="D3600" s="14"/>
    </row>
    <row r="3601" spans="3:4" x14ac:dyDescent="0.2">
      <c r="C3601" s="14"/>
      <c r="D3601" s="14"/>
    </row>
    <row r="3602" spans="3:4" x14ac:dyDescent="0.2">
      <c r="C3602" s="14"/>
      <c r="D3602" s="14"/>
    </row>
    <row r="3603" spans="3:4" x14ac:dyDescent="0.2">
      <c r="C3603" s="14"/>
      <c r="D3603" s="14"/>
    </row>
    <row r="3604" spans="3:4" x14ac:dyDescent="0.2">
      <c r="C3604" s="14"/>
      <c r="D3604" s="14"/>
    </row>
    <row r="3605" spans="3:4" x14ac:dyDescent="0.2">
      <c r="C3605" s="14"/>
      <c r="D3605" s="14"/>
    </row>
    <row r="3606" spans="3:4" x14ac:dyDescent="0.2">
      <c r="C3606" s="14"/>
      <c r="D3606" s="14"/>
    </row>
    <row r="3607" spans="3:4" x14ac:dyDescent="0.2">
      <c r="C3607" s="14"/>
      <c r="D3607" s="14"/>
    </row>
    <row r="3608" spans="3:4" x14ac:dyDescent="0.2">
      <c r="C3608" s="14"/>
      <c r="D3608" s="14"/>
    </row>
    <row r="3609" spans="3:4" x14ac:dyDescent="0.2">
      <c r="C3609" s="14"/>
      <c r="D3609" s="14"/>
    </row>
    <row r="3610" spans="3:4" x14ac:dyDescent="0.2">
      <c r="C3610" s="14"/>
      <c r="D3610" s="14"/>
    </row>
    <row r="3611" spans="3:4" x14ac:dyDescent="0.2">
      <c r="C3611" s="14"/>
      <c r="D3611" s="14"/>
    </row>
    <row r="3612" spans="3:4" x14ac:dyDescent="0.2">
      <c r="C3612" s="14"/>
      <c r="D3612" s="14"/>
    </row>
    <row r="3613" spans="3:4" x14ac:dyDescent="0.2">
      <c r="C3613" s="14"/>
      <c r="D3613" s="14"/>
    </row>
    <row r="3614" spans="3:4" x14ac:dyDescent="0.2">
      <c r="C3614" s="14"/>
      <c r="D3614" s="14"/>
    </row>
    <row r="3615" spans="3:4" x14ac:dyDescent="0.2">
      <c r="C3615" s="14"/>
      <c r="D3615" s="14"/>
    </row>
    <row r="3616" spans="3:4" x14ac:dyDescent="0.2">
      <c r="C3616" s="14"/>
      <c r="D3616" s="14"/>
    </row>
    <row r="3617" spans="3:4" x14ac:dyDescent="0.2">
      <c r="C3617" s="14"/>
      <c r="D3617" s="14"/>
    </row>
    <row r="3618" spans="3:4" x14ac:dyDescent="0.2">
      <c r="C3618" s="14"/>
      <c r="D3618" s="14"/>
    </row>
    <row r="3619" spans="3:4" x14ac:dyDescent="0.2">
      <c r="C3619" s="14"/>
      <c r="D3619" s="14"/>
    </row>
    <row r="3620" spans="3:4" x14ac:dyDescent="0.2">
      <c r="C3620" s="14"/>
      <c r="D3620" s="14"/>
    </row>
    <row r="3621" spans="3:4" x14ac:dyDescent="0.2">
      <c r="C3621" s="14"/>
      <c r="D3621" s="14"/>
    </row>
    <row r="3622" spans="3:4" x14ac:dyDescent="0.2">
      <c r="C3622" s="14"/>
      <c r="D3622" s="14"/>
    </row>
    <row r="3623" spans="3:4" x14ac:dyDescent="0.2">
      <c r="C3623" s="14"/>
      <c r="D3623" s="14"/>
    </row>
    <row r="3624" spans="3:4" x14ac:dyDescent="0.2">
      <c r="C3624" s="14"/>
      <c r="D3624" s="14"/>
    </row>
    <row r="3625" spans="3:4" x14ac:dyDescent="0.2">
      <c r="C3625" s="14"/>
      <c r="D3625" s="14"/>
    </row>
    <row r="3626" spans="3:4" x14ac:dyDescent="0.2">
      <c r="C3626" s="14"/>
      <c r="D3626" s="14"/>
    </row>
    <row r="3627" spans="3:4" x14ac:dyDescent="0.2">
      <c r="C3627" s="14"/>
      <c r="D3627" s="14"/>
    </row>
    <row r="3628" spans="3:4" x14ac:dyDescent="0.2">
      <c r="C3628" s="14"/>
      <c r="D3628" s="14"/>
    </row>
    <row r="3629" spans="3:4" x14ac:dyDescent="0.2">
      <c r="C3629" s="14"/>
      <c r="D3629" s="14"/>
    </row>
    <row r="3630" spans="3:4" x14ac:dyDescent="0.2">
      <c r="C3630" s="14"/>
      <c r="D3630" s="14"/>
    </row>
    <row r="3631" spans="3:4" x14ac:dyDescent="0.2">
      <c r="C3631" s="14"/>
      <c r="D3631" s="14"/>
    </row>
    <row r="3632" spans="3:4" x14ac:dyDescent="0.2">
      <c r="C3632" s="14"/>
      <c r="D3632" s="14"/>
    </row>
    <row r="3633" spans="3:4" x14ac:dyDescent="0.2">
      <c r="C3633" s="14"/>
      <c r="D3633" s="14"/>
    </row>
    <row r="3634" spans="3:4" x14ac:dyDescent="0.2">
      <c r="C3634" s="14"/>
      <c r="D3634" s="14"/>
    </row>
    <row r="3635" spans="3:4" x14ac:dyDescent="0.2">
      <c r="C3635" s="14"/>
      <c r="D3635" s="14"/>
    </row>
    <row r="3636" spans="3:4" x14ac:dyDescent="0.2">
      <c r="C3636" s="14"/>
      <c r="D3636" s="14"/>
    </row>
    <row r="3637" spans="3:4" x14ac:dyDescent="0.2">
      <c r="C3637" s="14"/>
      <c r="D3637" s="14"/>
    </row>
    <row r="3638" spans="3:4" x14ac:dyDescent="0.2">
      <c r="C3638" s="14"/>
      <c r="D3638" s="14"/>
    </row>
    <row r="3639" spans="3:4" x14ac:dyDescent="0.2">
      <c r="C3639" s="14"/>
      <c r="D3639" s="14"/>
    </row>
    <row r="3640" spans="3:4" x14ac:dyDescent="0.2">
      <c r="C3640" s="14"/>
      <c r="D3640" s="14"/>
    </row>
    <row r="3641" spans="3:4" x14ac:dyDescent="0.2">
      <c r="C3641" s="14"/>
      <c r="D3641" s="14"/>
    </row>
    <row r="3642" spans="3:4" x14ac:dyDescent="0.2">
      <c r="C3642" s="14"/>
      <c r="D3642" s="14"/>
    </row>
    <row r="3643" spans="3:4" x14ac:dyDescent="0.2">
      <c r="C3643" s="14"/>
      <c r="D3643" s="14"/>
    </row>
    <row r="3644" spans="3:4" x14ac:dyDescent="0.2">
      <c r="C3644" s="14"/>
      <c r="D3644" s="14"/>
    </row>
    <row r="3645" spans="3:4" x14ac:dyDescent="0.2">
      <c r="C3645" s="14"/>
      <c r="D3645" s="14"/>
    </row>
    <row r="3646" spans="3:4" x14ac:dyDescent="0.2">
      <c r="C3646" s="14"/>
      <c r="D3646" s="14"/>
    </row>
    <row r="3647" spans="3:4" x14ac:dyDescent="0.2">
      <c r="C3647" s="14"/>
      <c r="D3647" s="14"/>
    </row>
    <row r="3648" spans="3:4" x14ac:dyDescent="0.2">
      <c r="C3648" s="14"/>
      <c r="D3648" s="14"/>
    </row>
    <row r="3649" spans="3:4" x14ac:dyDescent="0.2">
      <c r="C3649" s="14"/>
      <c r="D3649" s="14"/>
    </row>
    <row r="3650" spans="3:4" x14ac:dyDescent="0.2">
      <c r="C3650" s="14"/>
      <c r="D3650" s="14"/>
    </row>
    <row r="3651" spans="3:4" x14ac:dyDescent="0.2">
      <c r="C3651" s="14"/>
      <c r="D3651" s="14"/>
    </row>
    <row r="3652" spans="3:4" x14ac:dyDescent="0.2">
      <c r="C3652" s="14"/>
      <c r="D3652" s="14"/>
    </row>
    <row r="3653" spans="3:4" x14ac:dyDescent="0.2">
      <c r="C3653" s="14"/>
      <c r="D3653" s="14"/>
    </row>
    <row r="3654" spans="3:4" x14ac:dyDescent="0.2">
      <c r="C3654" s="14"/>
      <c r="D3654" s="14"/>
    </row>
    <row r="3655" spans="3:4" x14ac:dyDescent="0.2">
      <c r="C3655" s="14"/>
      <c r="D3655" s="14"/>
    </row>
    <row r="3656" spans="3:4" x14ac:dyDescent="0.2">
      <c r="C3656" s="14"/>
      <c r="D3656" s="14"/>
    </row>
    <row r="3657" spans="3:4" x14ac:dyDescent="0.2">
      <c r="C3657" s="14"/>
      <c r="D3657" s="14"/>
    </row>
    <row r="3658" spans="3:4" x14ac:dyDescent="0.2">
      <c r="C3658" s="14"/>
      <c r="D3658" s="14"/>
    </row>
    <row r="3659" spans="3:4" x14ac:dyDescent="0.2">
      <c r="C3659" s="14"/>
      <c r="D3659" s="14"/>
    </row>
    <row r="3660" spans="3:4" x14ac:dyDescent="0.2">
      <c r="C3660" s="14"/>
      <c r="D3660" s="14"/>
    </row>
    <row r="3661" spans="3:4" x14ac:dyDescent="0.2">
      <c r="C3661" s="14"/>
      <c r="D3661" s="14"/>
    </row>
    <row r="3662" spans="3:4" x14ac:dyDescent="0.2">
      <c r="C3662" s="14"/>
      <c r="D3662" s="14"/>
    </row>
    <row r="3663" spans="3:4" x14ac:dyDescent="0.2">
      <c r="C3663" s="14"/>
      <c r="D3663" s="14"/>
    </row>
    <row r="3664" spans="3:4" x14ac:dyDescent="0.2">
      <c r="C3664" s="14"/>
      <c r="D3664" s="14"/>
    </row>
    <row r="3665" spans="3:4" x14ac:dyDescent="0.2">
      <c r="C3665" s="14"/>
      <c r="D3665" s="14"/>
    </row>
    <row r="3666" spans="3:4" x14ac:dyDescent="0.2">
      <c r="C3666" s="14"/>
      <c r="D3666" s="14"/>
    </row>
    <row r="3667" spans="3:4" x14ac:dyDescent="0.2">
      <c r="C3667" s="14"/>
      <c r="D3667" s="14"/>
    </row>
    <row r="3668" spans="3:4" x14ac:dyDescent="0.2">
      <c r="C3668" s="14"/>
      <c r="D3668" s="14"/>
    </row>
    <row r="3669" spans="3:4" x14ac:dyDescent="0.2">
      <c r="C3669" s="14"/>
      <c r="D3669" s="14"/>
    </row>
    <row r="3670" spans="3:4" x14ac:dyDescent="0.2">
      <c r="C3670" s="14"/>
      <c r="D3670" s="14"/>
    </row>
    <row r="3671" spans="3:4" x14ac:dyDescent="0.2">
      <c r="C3671" s="14"/>
      <c r="D3671" s="14"/>
    </row>
    <row r="3672" spans="3:4" x14ac:dyDescent="0.2">
      <c r="C3672" s="14"/>
      <c r="D3672" s="14"/>
    </row>
    <row r="3673" spans="3:4" x14ac:dyDescent="0.2">
      <c r="C3673" s="14"/>
      <c r="D3673" s="14"/>
    </row>
    <row r="3674" spans="3:4" x14ac:dyDescent="0.2">
      <c r="C3674" s="14"/>
      <c r="D3674" s="14"/>
    </row>
    <row r="3675" spans="3:4" x14ac:dyDescent="0.2">
      <c r="C3675" s="14"/>
      <c r="D3675" s="14"/>
    </row>
    <row r="3676" spans="3:4" x14ac:dyDescent="0.2">
      <c r="C3676" s="14"/>
      <c r="D3676" s="14"/>
    </row>
    <row r="3677" spans="3:4" x14ac:dyDescent="0.2">
      <c r="C3677" s="14"/>
      <c r="D3677" s="14"/>
    </row>
    <row r="3678" spans="3:4" x14ac:dyDescent="0.2">
      <c r="C3678" s="14"/>
      <c r="D3678" s="14"/>
    </row>
    <row r="3679" spans="3:4" x14ac:dyDescent="0.2">
      <c r="C3679" s="14"/>
      <c r="D3679" s="14"/>
    </row>
    <row r="3680" spans="3:4" x14ac:dyDescent="0.2">
      <c r="C3680" s="14"/>
      <c r="D3680" s="14"/>
    </row>
    <row r="3681" spans="3:4" x14ac:dyDescent="0.2">
      <c r="C3681" s="14"/>
      <c r="D3681" s="14"/>
    </row>
    <row r="3682" spans="3:4" x14ac:dyDescent="0.2">
      <c r="C3682" s="14"/>
      <c r="D3682" s="14"/>
    </row>
    <row r="3683" spans="3:4" x14ac:dyDescent="0.2">
      <c r="C3683" s="14"/>
      <c r="D3683" s="14"/>
    </row>
    <row r="3684" spans="3:4" x14ac:dyDescent="0.2">
      <c r="C3684" s="14"/>
      <c r="D3684" s="14"/>
    </row>
    <row r="3685" spans="3:4" x14ac:dyDescent="0.2">
      <c r="C3685" s="14"/>
      <c r="D3685" s="14"/>
    </row>
    <row r="3686" spans="3:4" x14ac:dyDescent="0.2">
      <c r="C3686" s="14"/>
      <c r="D3686" s="14"/>
    </row>
    <row r="3687" spans="3:4" x14ac:dyDescent="0.2">
      <c r="C3687" s="14"/>
      <c r="D3687" s="14"/>
    </row>
    <row r="3688" spans="3:4" x14ac:dyDescent="0.2">
      <c r="C3688" s="14"/>
      <c r="D3688" s="14"/>
    </row>
    <row r="3689" spans="3:4" x14ac:dyDescent="0.2">
      <c r="C3689" s="14"/>
      <c r="D3689" s="14"/>
    </row>
    <row r="3690" spans="3:4" x14ac:dyDescent="0.2">
      <c r="C3690" s="14"/>
      <c r="D3690" s="14"/>
    </row>
    <row r="3691" spans="3:4" x14ac:dyDescent="0.2">
      <c r="C3691" s="14"/>
      <c r="D3691" s="14"/>
    </row>
    <row r="3692" spans="3:4" x14ac:dyDescent="0.2">
      <c r="C3692" s="14"/>
      <c r="D3692" s="14"/>
    </row>
    <row r="3693" spans="3:4" x14ac:dyDescent="0.2">
      <c r="C3693" s="14"/>
      <c r="D3693" s="14"/>
    </row>
    <row r="3694" spans="3:4" x14ac:dyDescent="0.2">
      <c r="C3694" s="14"/>
      <c r="D3694" s="14"/>
    </row>
    <row r="3695" spans="3:4" x14ac:dyDescent="0.2">
      <c r="C3695" s="14"/>
      <c r="D3695" s="14"/>
    </row>
    <row r="3696" spans="3:4" x14ac:dyDescent="0.2">
      <c r="C3696" s="14"/>
      <c r="D3696" s="14"/>
    </row>
    <row r="3697" spans="3:4" x14ac:dyDescent="0.2">
      <c r="C3697" s="14"/>
      <c r="D3697" s="14"/>
    </row>
    <row r="3698" spans="3:4" x14ac:dyDescent="0.2">
      <c r="C3698" s="14"/>
      <c r="D3698" s="14"/>
    </row>
    <row r="3699" spans="3:4" x14ac:dyDescent="0.2">
      <c r="C3699" s="14"/>
      <c r="D3699" s="14"/>
    </row>
    <row r="3700" spans="3:4" x14ac:dyDescent="0.2">
      <c r="C3700" s="14"/>
      <c r="D3700" s="14"/>
    </row>
    <row r="3701" spans="3:4" x14ac:dyDescent="0.2">
      <c r="C3701" s="14"/>
      <c r="D3701" s="14"/>
    </row>
    <row r="3702" spans="3:4" x14ac:dyDescent="0.2">
      <c r="C3702" s="14"/>
      <c r="D3702" s="14"/>
    </row>
    <row r="3703" spans="3:4" x14ac:dyDescent="0.2">
      <c r="C3703" s="14"/>
      <c r="D3703" s="14"/>
    </row>
    <row r="3704" spans="3:4" x14ac:dyDescent="0.2">
      <c r="C3704" s="14"/>
      <c r="D3704" s="14"/>
    </row>
    <row r="3705" spans="3:4" x14ac:dyDescent="0.2">
      <c r="C3705" s="14"/>
      <c r="D3705" s="14"/>
    </row>
    <row r="3706" spans="3:4" x14ac:dyDescent="0.2">
      <c r="C3706" s="14"/>
      <c r="D3706" s="14"/>
    </row>
    <row r="3707" spans="3:4" x14ac:dyDescent="0.2">
      <c r="C3707" s="14"/>
      <c r="D3707" s="14"/>
    </row>
    <row r="3708" spans="3:4" x14ac:dyDescent="0.2">
      <c r="C3708" s="14"/>
      <c r="D3708" s="14"/>
    </row>
    <row r="3709" spans="3:4" x14ac:dyDescent="0.2">
      <c r="C3709" s="14"/>
      <c r="D3709" s="14"/>
    </row>
    <row r="3710" spans="3:4" x14ac:dyDescent="0.2">
      <c r="C3710" s="14"/>
      <c r="D3710" s="14"/>
    </row>
    <row r="3711" spans="3:4" x14ac:dyDescent="0.2">
      <c r="C3711" s="14"/>
      <c r="D3711" s="14"/>
    </row>
    <row r="3712" spans="3:4" x14ac:dyDescent="0.2">
      <c r="C3712" s="14"/>
      <c r="D3712" s="14"/>
    </row>
    <row r="3713" spans="3:4" x14ac:dyDescent="0.2">
      <c r="C3713" s="14"/>
      <c r="D3713" s="14"/>
    </row>
    <row r="3714" spans="3:4" x14ac:dyDescent="0.2">
      <c r="C3714" s="14"/>
      <c r="D3714" s="14"/>
    </row>
    <row r="3715" spans="3:4" x14ac:dyDescent="0.2">
      <c r="C3715" s="14"/>
      <c r="D3715" s="14"/>
    </row>
    <row r="3716" spans="3:4" x14ac:dyDescent="0.2">
      <c r="C3716" s="14"/>
      <c r="D3716" s="14"/>
    </row>
    <row r="3717" spans="3:4" x14ac:dyDescent="0.2">
      <c r="C3717" s="14"/>
      <c r="D3717" s="14"/>
    </row>
    <row r="3718" spans="3:4" x14ac:dyDescent="0.2">
      <c r="C3718" s="14"/>
      <c r="D3718" s="14"/>
    </row>
    <row r="3719" spans="3:4" x14ac:dyDescent="0.2">
      <c r="C3719" s="14"/>
      <c r="D3719" s="14"/>
    </row>
    <row r="3720" spans="3:4" x14ac:dyDescent="0.2">
      <c r="C3720" s="14"/>
      <c r="D3720" s="14"/>
    </row>
    <row r="3721" spans="3:4" x14ac:dyDescent="0.2">
      <c r="C3721" s="14"/>
      <c r="D3721" s="14"/>
    </row>
    <row r="3722" spans="3:4" x14ac:dyDescent="0.2">
      <c r="C3722" s="14"/>
      <c r="D3722" s="14"/>
    </row>
    <row r="3723" spans="3:4" x14ac:dyDescent="0.2">
      <c r="C3723" s="14"/>
      <c r="D3723" s="14"/>
    </row>
    <row r="3724" spans="3:4" x14ac:dyDescent="0.2">
      <c r="C3724" s="14"/>
      <c r="D3724" s="14"/>
    </row>
    <row r="3725" spans="3:4" x14ac:dyDescent="0.2">
      <c r="C3725" s="14"/>
      <c r="D3725" s="14"/>
    </row>
    <row r="3726" spans="3:4" x14ac:dyDescent="0.2">
      <c r="C3726" s="14"/>
      <c r="D3726" s="14"/>
    </row>
    <row r="3727" spans="3:4" x14ac:dyDescent="0.2">
      <c r="C3727" s="14"/>
      <c r="D3727" s="14"/>
    </row>
    <row r="3728" spans="3:4" x14ac:dyDescent="0.2">
      <c r="C3728" s="14"/>
      <c r="D3728" s="14"/>
    </row>
    <row r="3729" spans="3:4" x14ac:dyDescent="0.2">
      <c r="C3729" s="14"/>
      <c r="D3729" s="14"/>
    </row>
    <row r="3730" spans="3:4" x14ac:dyDescent="0.2">
      <c r="C3730" s="14"/>
      <c r="D3730" s="14"/>
    </row>
    <row r="3731" spans="3:4" x14ac:dyDescent="0.2">
      <c r="C3731" s="14"/>
      <c r="D3731" s="14"/>
    </row>
    <row r="3732" spans="3:4" x14ac:dyDescent="0.2">
      <c r="C3732" s="14"/>
      <c r="D3732" s="14"/>
    </row>
    <row r="3733" spans="3:4" x14ac:dyDescent="0.2">
      <c r="C3733" s="14"/>
      <c r="D3733" s="14"/>
    </row>
    <row r="3734" spans="3:4" x14ac:dyDescent="0.2">
      <c r="C3734" s="14"/>
      <c r="D3734" s="14"/>
    </row>
    <row r="3735" spans="3:4" x14ac:dyDescent="0.2">
      <c r="C3735" s="14"/>
      <c r="D3735" s="14"/>
    </row>
    <row r="3736" spans="3:4" x14ac:dyDescent="0.2">
      <c r="C3736" s="14"/>
      <c r="D3736" s="14"/>
    </row>
    <row r="3737" spans="3:4" x14ac:dyDescent="0.2">
      <c r="C3737" s="14"/>
      <c r="D3737" s="14"/>
    </row>
    <row r="3738" spans="3:4" x14ac:dyDescent="0.2">
      <c r="C3738" s="14"/>
      <c r="D3738" s="14"/>
    </row>
    <row r="3739" spans="3:4" x14ac:dyDescent="0.2">
      <c r="C3739" s="14"/>
      <c r="D3739" s="14"/>
    </row>
    <row r="3740" spans="3:4" x14ac:dyDescent="0.2">
      <c r="C3740" s="14"/>
      <c r="D3740" s="14"/>
    </row>
    <row r="3741" spans="3:4" x14ac:dyDescent="0.2">
      <c r="C3741" s="14"/>
      <c r="D3741" s="14"/>
    </row>
    <row r="3742" spans="3:4" x14ac:dyDescent="0.2">
      <c r="C3742" s="14"/>
      <c r="D3742" s="14"/>
    </row>
    <row r="3743" spans="3:4" x14ac:dyDescent="0.2">
      <c r="C3743" s="14"/>
      <c r="D3743" s="14"/>
    </row>
    <row r="3744" spans="3:4" x14ac:dyDescent="0.2">
      <c r="C3744" s="14"/>
      <c r="D3744" s="14"/>
    </row>
    <row r="3745" spans="3:4" x14ac:dyDescent="0.2">
      <c r="C3745" s="14"/>
      <c r="D3745" s="14"/>
    </row>
    <row r="3746" spans="3:4" x14ac:dyDescent="0.2">
      <c r="C3746" s="14"/>
      <c r="D3746" s="14"/>
    </row>
    <row r="3747" spans="3:4" x14ac:dyDescent="0.2">
      <c r="C3747" s="14"/>
      <c r="D3747" s="14"/>
    </row>
    <row r="3748" spans="3:4" x14ac:dyDescent="0.2">
      <c r="C3748" s="14"/>
      <c r="D3748" s="14"/>
    </row>
    <row r="3749" spans="3:4" x14ac:dyDescent="0.2">
      <c r="C3749" s="14"/>
      <c r="D3749" s="14"/>
    </row>
    <row r="3750" spans="3:4" x14ac:dyDescent="0.2">
      <c r="C3750" s="14"/>
      <c r="D3750" s="14"/>
    </row>
    <row r="3751" spans="3:4" x14ac:dyDescent="0.2">
      <c r="C3751" s="14"/>
      <c r="D3751" s="14"/>
    </row>
    <row r="3752" spans="3:4" x14ac:dyDescent="0.2">
      <c r="C3752" s="14"/>
      <c r="D3752" s="14"/>
    </row>
    <row r="3753" spans="3:4" x14ac:dyDescent="0.2">
      <c r="C3753" s="14"/>
      <c r="D3753" s="14"/>
    </row>
    <row r="3754" spans="3:4" x14ac:dyDescent="0.2">
      <c r="C3754" s="14"/>
      <c r="D3754" s="14"/>
    </row>
    <row r="3755" spans="3:4" x14ac:dyDescent="0.2">
      <c r="C3755" s="14"/>
      <c r="D3755" s="14"/>
    </row>
    <row r="3756" spans="3:4" x14ac:dyDescent="0.2">
      <c r="C3756" s="14"/>
      <c r="D3756" s="14"/>
    </row>
    <row r="3757" spans="3:4" x14ac:dyDescent="0.2">
      <c r="C3757" s="14"/>
      <c r="D3757" s="14"/>
    </row>
    <row r="3758" spans="3:4" x14ac:dyDescent="0.2">
      <c r="C3758" s="14"/>
      <c r="D3758" s="14"/>
    </row>
    <row r="3759" spans="3:4" x14ac:dyDescent="0.2">
      <c r="C3759" s="14"/>
      <c r="D3759" s="14"/>
    </row>
    <row r="3760" spans="3:4" x14ac:dyDescent="0.2">
      <c r="C3760" s="14"/>
      <c r="D3760" s="14"/>
    </row>
    <row r="3761" spans="3:4" x14ac:dyDescent="0.2">
      <c r="C3761" s="14"/>
      <c r="D3761" s="14"/>
    </row>
    <row r="3762" spans="3:4" x14ac:dyDescent="0.2">
      <c r="C3762" s="14"/>
      <c r="D3762" s="14"/>
    </row>
    <row r="3763" spans="3:4" x14ac:dyDescent="0.2">
      <c r="C3763" s="14"/>
      <c r="D3763" s="14"/>
    </row>
    <row r="3764" spans="3:4" x14ac:dyDescent="0.2">
      <c r="C3764" s="14"/>
      <c r="D3764" s="14"/>
    </row>
    <row r="3765" spans="3:4" x14ac:dyDescent="0.2">
      <c r="C3765" s="14"/>
      <c r="D3765" s="14"/>
    </row>
    <row r="3766" spans="3:4" x14ac:dyDescent="0.2">
      <c r="C3766" s="14"/>
      <c r="D3766" s="14"/>
    </row>
    <row r="3767" spans="3:4" x14ac:dyDescent="0.2">
      <c r="C3767" s="14"/>
      <c r="D3767" s="14"/>
    </row>
    <row r="3768" spans="3:4" x14ac:dyDescent="0.2">
      <c r="C3768" s="14"/>
      <c r="D3768" s="14"/>
    </row>
    <row r="3769" spans="3:4" x14ac:dyDescent="0.2">
      <c r="C3769" s="14"/>
      <c r="D3769" s="14"/>
    </row>
    <row r="3770" spans="3:4" x14ac:dyDescent="0.2">
      <c r="C3770" s="14"/>
      <c r="D3770" s="14"/>
    </row>
    <row r="3771" spans="3:4" x14ac:dyDescent="0.2">
      <c r="C3771" s="14"/>
      <c r="D3771" s="14"/>
    </row>
    <row r="3772" spans="3:4" x14ac:dyDescent="0.2">
      <c r="C3772" s="14"/>
      <c r="D3772" s="14"/>
    </row>
    <row r="3773" spans="3:4" x14ac:dyDescent="0.2">
      <c r="C3773" s="14"/>
      <c r="D3773" s="14"/>
    </row>
    <row r="3774" spans="3:4" x14ac:dyDescent="0.2">
      <c r="C3774" s="14"/>
      <c r="D3774" s="14"/>
    </row>
    <row r="3775" spans="3:4" x14ac:dyDescent="0.2">
      <c r="C3775" s="14"/>
      <c r="D3775" s="14"/>
    </row>
    <row r="3776" spans="3:4" x14ac:dyDescent="0.2">
      <c r="C3776" s="14"/>
      <c r="D3776" s="14"/>
    </row>
    <row r="3777" spans="3:4" x14ac:dyDescent="0.2">
      <c r="C3777" s="14"/>
      <c r="D3777" s="14"/>
    </row>
    <row r="3778" spans="3:4" x14ac:dyDescent="0.2">
      <c r="C3778" s="14"/>
      <c r="D3778" s="14"/>
    </row>
    <row r="3779" spans="3:4" x14ac:dyDescent="0.2">
      <c r="C3779" s="14"/>
      <c r="D3779" s="14"/>
    </row>
    <row r="3780" spans="3:4" x14ac:dyDescent="0.2">
      <c r="C3780" s="14"/>
      <c r="D3780" s="14"/>
    </row>
    <row r="3781" spans="3:4" x14ac:dyDescent="0.2">
      <c r="C3781" s="14"/>
      <c r="D3781" s="14"/>
    </row>
    <row r="3782" spans="3:4" x14ac:dyDescent="0.2">
      <c r="C3782" s="14"/>
      <c r="D3782" s="14"/>
    </row>
    <row r="3783" spans="3:4" x14ac:dyDescent="0.2">
      <c r="C3783" s="14"/>
      <c r="D3783" s="14"/>
    </row>
    <row r="3784" spans="3:4" x14ac:dyDescent="0.2">
      <c r="C3784" s="14"/>
      <c r="D3784" s="14"/>
    </row>
    <row r="3785" spans="3:4" x14ac:dyDescent="0.2">
      <c r="C3785" s="14"/>
      <c r="D3785" s="14"/>
    </row>
    <row r="3786" spans="3:4" x14ac:dyDescent="0.2">
      <c r="C3786" s="14"/>
      <c r="D3786" s="14"/>
    </row>
    <row r="3787" spans="3:4" x14ac:dyDescent="0.2">
      <c r="C3787" s="14"/>
      <c r="D3787" s="14"/>
    </row>
    <row r="3788" spans="3:4" x14ac:dyDescent="0.2">
      <c r="C3788" s="14"/>
      <c r="D3788" s="14"/>
    </row>
    <row r="3789" spans="3:4" x14ac:dyDescent="0.2">
      <c r="C3789" s="14"/>
      <c r="D3789" s="14"/>
    </row>
    <row r="3790" spans="3:4" x14ac:dyDescent="0.2">
      <c r="C3790" s="14"/>
      <c r="D3790" s="14"/>
    </row>
    <row r="3791" spans="3:4" x14ac:dyDescent="0.2">
      <c r="C3791" s="14"/>
      <c r="D3791" s="14"/>
    </row>
    <row r="3792" spans="3:4" x14ac:dyDescent="0.2">
      <c r="C3792" s="14"/>
      <c r="D3792" s="14"/>
    </row>
    <row r="3793" spans="3:4" x14ac:dyDescent="0.2">
      <c r="C3793" s="14"/>
      <c r="D3793" s="14"/>
    </row>
    <row r="3794" spans="3:4" x14ac:dyDescent="0.2">
      <c r="C3794" s="14"/>
      <c r="D3794" s="14"/>
    </row>
    <row r="3795" spans="3:4" x14ac:dyDescent="0.2">
      <c r="C3795" s="14"/>
      <c r="D3795" s="14"/>
    </row>
    <row r="3796" spans="3:4" x14ac:dyDescent="0.2">
      <c r="C3796" s="14"/>
      <c r="D3796" s="14"/>
    </row>
    <row r="3797" spans="3:4" x14ac:dyDescent="0.2">
      <c r="C3797" s="14"/>
      <c r="D3797" s="14"/>
    </row>
    <row r="3798" spans="3:4" x14ac:dyDescent="0.2">
      <c r="C3798" s="14"/>
      <c r="D3798" s="14"/>
    </row>
    <row r="3799" spans="3:4" x14ac:dyDescent="0.2">
      <c r="C3799" s="14"/>
      <c r="D3799" s="14"/>
    </row>
    <row r="3800" spans="3:4" x14ac:dyDescent="0.2">
      <c r="C3800" s="14"/>
      <c r="D3800" s="14"/>
    </row>
    <row r="3801" spans="3:4" x14ac:dyDescent="0.2">
      <c r="C3801" s="14"/>
      <c r="D3801" s="14"/>
    </row>
    <row r="3802" spans="3:4" x14ac:dyDescent="0.2">
      <c r="C3802" s="14"/>
      <c r="D3802" s="14"/>
    </row>
    <row r="3803" spans="3:4" x14ac:dyDescent="0.2">
      <c r="C3803" s="14"/>
      <c r="D3803" s="14"/>
    </row>
    <row r="3804" spans="3:4" x14ac:dyDescent="0.2">
      <c r="C3804" s="14"/>
      <c r="D3804" s="14"/>
    </row>
    <row r="3805" spans="3:4" x14ac:dyDescent="0.2">
      <c r="C3805" s="14"/>
      <c r="D3805" s="14"/>
    </row>
    <row r="3806" spans="3:4" x14ac:dyDescent="0.2">
      <c r="C3806" s="14"/>
      <c r="D3806" s="14"/>
    </row>
    <row r="3807" spans="3:4" x14ac:dyDescent="0.2">
      <c r="C3807" s="14"/>
      <c r="D3807" s="14"/>
    </row>
    <row r="3808" spans="3:4" x14ac:dyDescent="0.2">
      <c r="C3808" s="14"/>
      <c r="D3808" s="14"/>
    </row>
    <row r="3809" spans="3:4" x14ac:dyDescent="0.2">
      <c r="C3809" s="14"/>
      <c r="D3809" s="14"/>
    </row>
    <row r="3810" spans="3:4" x14ac:dyDescent="0.2">
      <c r="C3810" s="14"/>
      <c r="D3810" s="14"/>
    </row>
    <row r="3811" spans="3:4" x14ac:dyDescent="0.2">
      <c r="C3811" s="14"/>
      <c r="D3811" s="14"/>
    </row>
    <row r="3812" spans="3:4" x14ac:dyDescent="0.2">
      <c r="C3812" s="14"/>
      <c r="D3812" s="14"/>
    </row>
    <row r="3813" spans="3:4" x14ac:dyDescent="0.2">
      <c r="C3813" s="14"/>
      <c r="D3813" s="14"/>
    </row>
    <row r="3814" spans="3:4" x14ac:dyDescent="0.2">
      <c r="C3814" s="14"/>
      <c r="D3814" s="14"/>
    </row>
    <row r="3815" spans="3:4" x14ac:dyDescent="0.2">
      <c r="C3815" s="14"/>
      <c r="D3815" s="14"/>
    </row>
    <row r="3816" spans="3:4" x14ac:dyDescent="0.2">
      <c r="C3816" s="14"/>
      <c r="D3816" s="14"/>
    </row>
    <row r="3817" spans="3:4" x14ac:dyDescent="0.2">
      <c r="C3817" s="14"/>
      <c r="D3817" s="14"/>
    </row>
    <row r="3818" spans="3:4" x14ac:dyDescent="0.2">
      <c r="C3818" s="14"/>
      <c r="D3818" s="14"/>
    </row>
    <row r="3819" spans="3:4" x14ac:dyDescent="0.2">
      <c r="C3819" s="14"/>
      <c r="D3819" s="14"/>
    </row>
    <row r="3820" spans="3:4" x14ac:dyDescent="0.2">
      <c r="C3820" s="14"/>
      <c r="D3820" s="14"/>
    </row>
    <row r="3821" spans="3:4" x14ac:dyDescent="0.2">
      <c r="C3821" s="14"/>
      <c r="D3821" s="14"/>
    </row>
    <row r="3822" spans="3:4" x14ac:dyDescent="0.2">
      <c r="C3822" s="14"/>
      <c r="D3822" s="14"/>
    </row>
    <row r="3823" spans="3:4" x14ac:dyDescent="0.2">
      <c r="C3823" s="14"/>
      <c r="D3823" s="14"/>
    </row>
    <row r="3824" spans="3:4" x14ac:dyDescent="0.2">
      <c r="C3824" s="14"/>
      <c r="D3824" s="14"/>
    </row>
    <row r="3825" spans="3:4" x14ac:dyDescent="0.2">
      <c r="C3825" s="14"/>
      <c r="D3825" s="14"/>
    </row>
    <row r="3826" spans="3:4" x14ac:dyDescent="0.2">
      <c r="C3826" s="14"/>
      <c r="D3826" s="14"/>
    </row>
    <row r="3827" spans="3:4" x14ac:dyDescent="0.2">
      <c r="C3827" s="14"/>
      <c r="D3827" s="14"/>
    </row>
    <row r="3828" spans="3:4" x14ac:dyDescent="0.2">
      <c r="C3828" s="14"/>
      <c r="D3828" s="14"/>
    </row>
    <row r="3829" spans="3:4" x14ac:dyDescent="0.2">
      <c r="C3829" s="14"/>
      <c r="D3829" s="14"/>
    </row>
    <row r="3830" spans="3:4" x14ac:dyDescent="0.2">
      <c r="C3830" s="14"/>
      <c r="D3830" s="14"/>
    </row>
    <row r="3831" spans="3:4" x14ac:dyDescent="0.2">
      <c r="C3831" s="14"/>
      <c r="D3831" s="14"/>
    </row>
    <row r="3832" spans="3:4" x14ac:dyDescent="0.2">
      <c r="C3832" s="14"/>
      <c r="D3832" s="14"/>
    </row>
    <row r="3833" spans="3:4" x14ac:dyDescent="0.2">
      <c r="C3833" s="14"/>
      <c r="D3833" s="14"/>
    </row>
    <row r="3834" spans="3:4" x14ac:dyDescent="0.2">
      <c r="C3834" s="14"/>
      <c r="D3834" s="14"/>
    </row>
    <row r="3835" spans="3:4" x14ac:dyDescent="0.2">
      <c r="C3835" s="14"/>
      <c r="D3835" s="14"/>
    </row>
    <row r="3836" spans="3:4" x14ac:dyDescent="0.2">
      <c r="C3836" s="14"/>
      <c r="D3836" s="14"/>
    </row>
    <row r="3837" spans="3:4" x14ac:dyDescent="0.2">
      <c r="C3837" s="14"/>
      <c r="D3837" s="14"/>
    </row>
    <row r="3838" spans="3:4" x14ac:dyDescent="0.2">
      <c r="C3838" s="14"/>
      <c r="D3838" s="14"/>
    </row>
    <row r="3839" spans="3:4" x14ac:dyDescent="0.2">
      <c r="C3839" s="14"/>
      <c r="D3839" s="14"/>
    </row>
    <row r="3840" spans="3:4" x14ac:dyDescent="0.2">
      <c r="C3840" s="14"/>
      <c r="D3840" s="14"/>
    </row>
    <row r="3841" spans="3:4" x14ac:dyDescent="0.2">
      <c r="C3841" s="14"/>
      <c r="D3841" s="14"/>
    </row>
    <row r="3842" spans="3:4" x14ac:dyDescent="0.2">
      <c r="C3842" s="14"/>
      <c r="D3842" s="14"/>
    </row>
    <row r="3843" spans="3:4" x14ac:dyDescent="0.2">
      <c r="C3843" s="14"/>
      <c r="D3843" s="14"/>
    </row>
    <row r="3844" spans="3:4" x14ac:dyDescent="0.2">
      <c r="C3844" s="14"/>
      <c r="D3844" s="14"/>
    </row>
    <row r="3845" spans="3:4" x14ac:dyDescent="0.2">
      <c r="C3845" s="14"/>
      <c r="D3845" s="14"/>
    </row>
    <row r="3846" spans="3:4" x14ac:dyDescent="0.2">
      <c r="C3846" s="14"/>
      <c r="D3846" s="14"/>
    </row>
    <row r="3847" spans="3:4" x14ac:dyDescent="0.2">
      <c r="C3847" s="14"/>
      <c r="D3847" s="14"/>
    </row>
    <row r="3848" spans="3:4" x14ac:dyDescent="0.2">
      <c r="C3848" s="14"/>
      <c r="D3848" s="14"/>
    </row>
    <row r="3849" spans="3:4" x14ac:dyDescent="0.2">
      <c r="C3849" s="14"/>
      <c r="D3849" s="14"/>
    </row>
    <row r="3850" spans="3:4" x14ac:dyDescent="0.2">
      <c r="C3850" s="14"/>
      <c r="D3850" s="14"/>
    </row>
    <row r="3851" spans="3:4" x14ac:dyDescent="0.2">
      <c r="C3851" s="14"/>
      <c r="D3851" s="14"/>
    </row>
    <row r="3852" spans="3:4" x14ac:dyDescent="0.2">
      <c r="C3852" s="14"/>
      <c r="D3852" s="14"/>
    </row>
    <row r="3853" spans="3:4" x14ac:dyDescent="0.2">
      <c r="C3853" s="14"/>
      <c r="D3853" s="14"/>
    </row>
    <row r="3854" spans="3:4" x14ac:dyDescent="0.2">
      <c r="C3854" s="14"/>
      <c r="D3854" s="14"/>
    </row>
    <row r="3855" spans="3:4" x14ac:dyDescent="0.2">
      <c r="C3855" s="14"/>
      <c r="D3855" s="14"/>
    </row>
    <row r="3856" spans="3:4" x14ac:dyDescent="0.2">
      <c r="C3856" s="14"/>
      <c r="D3856" s="14"/>
    </row>
    <row r="3857" spans="3:4" x14ac:dyDescent="0.2">
      <c r="C3857" s="14"/>
      <c r="D3857" s="14"/>
    </row>
    <row r="3858" spans="3:4" x14ac:dyDescent="0.2">
      <c r="C3858" s="14"/>
      <c r="D3858" s="14"/>
    </row>
    <row r="3859" spans="3:4" x14ac:dyDescent="0.2">
      <c r="C3859" s="14"/>
      <c r="D3859" s="14"/>
    </row>
    <row r="3860" spans="3:4" x14ac:dyDescent="0.2">
      <c r="C3860" s="14"/>
      <c r="D3860" s="14"/>
    </row>
    <row r="3861" spans="3:4" x14ac:dyDescent="0.2">
      <c r="C3861" s="14"/>
      <c r="D3861" s="14"/>
    </row>
    <row r="3862" spans="3:4" x14ac:dyDescent="0.2">
      <c r="C3862" s="14"/>
      <c r="D3862" s="14"/>
    </row>
    <row r="3863" spans="3:4" x14ac:dyDescent="0.2">
      <c r="C3863" s="14"/>
      <c r="D3863" s="14"/>
    </row>
    <row r="3864" spans="3:4" x14ac:dyDescent="0.2">
      <c r="C3864" s="14"/>
      <c r="D3864" s="14"/>
    </row>
    <row r="3865" spans="3:4" x14ac:dyDescent="0.2">
      <c r="C3865" s="14"/>
      <c r="D3865" s="14"/>
    </row>
    <row r="3866" spans="3:4" x14ac:dyDescent="0.2">
      <c r="C3866" s="14"/>
      <c r="D3866" s="14"/>
    </row>
    <row r="3867" spans="3:4" x14ac:dyDescent="0.2">
      <c r="C3867" s="14"/>
      <c r="D3867" s="14"/>
    </row>
    <row r="3868" spans="3:4" x14ac:dyDescent="0.2">
      <c r="C3868" s="14"/>
      <c r="D3868" s="14"/>
    </row>
    <row r="3869" spans="3:4" x14ac:dyDescent="0.2">
      <c r="C3869" s="14"/>
      <c r="D3869" s="14"/>
    </row>
    <row r="3870" spans="3:4" x14ac:dyDescent="0.2">
      <c r="C3870" s="14"/>
      <c r="D3870" s="14"/>
    </row>
    <row r="3871" spans="3:4" x14ac:dyDescent="0.2">
      <c r="C3871" s="14"/>
      <c r="D3871" s="14"/>
    </row>
    <row r="3872" spans="3:4" x14ac:dyDescent="0.2">
      <c r="C3872" s="14"/>
      <c r="D3872" s="14"/>
    </row>
    <row r="3873" spans="3:4" x14ac:dyDescent="0.2">
      <c r="C3873" s="14"/>
      <c r="D3873" s="14"/>
    </row>
    <row r="3874" spans="3:4" x14ac:dyDescent="0.2">
      <c r="C3874" s="14"/>
      <c r="D3874" s="14"/>
    </row>
    <row r="3875" spans="3:4" x14ac:dyDescent="0.2">
      <c r="C3875" s="14"/>
      <c r="D3875" s="14"/>
    </row>
    <row r="3876" spans="3:4" x14ac:dyDescent="0.2">
      <c r="C3876" s="14"/>
      <c r="D3876" s="14"/>
    </row>
    <row r="3877" spans="3:4" x14ac:dyDescent="0.2">
      <c r="C3877" s="14"/>
      <c r="D3877" s="14"/>
    </row>
    <row r="3878" spans="3:4" x14ac:dyDescent="0.2">
      <c r="C3878" s="14"/>
      <c r="D3878" s="14"/>
    </row>
    <row r="3879" spans="3:4" x14ac:dyDescent="0.2">
      <c r="C3879" s="14"/>
      <c r="D3879" s="14"/>
    </row>
    <row r="3880" spans="3:4" x14ac:dyDescent="0.2">
      <c r="C3880" s="14"/>
      <c r="D3880" s="14"/>
    </row>
    <row r="3881" spans="3:4" x14ac:dyDescent="0.2">
      <c r="C3881" s="14"/>
      <c r="D3881" s="14"/>
    </row>
    <row r="3882" spans="3:4" x14ac:dyDescent="0.2">
      <c r="C3882" s="14"/>
      <c r="D3882" s="14"/>
    </row>
    <row r="3883" spans="3:4" x14ac:dyDescent="0.2">
      <c r="C3883" s="14"/>
      <c r="D3883" s="14"/>
    </row>
    <row r="3884" spans="3:4" x14ac:dyDescent="0.2">
      <c r="C3884" s="14"/>
      <c r="D3884" s="14"/>
    </row>
    <row r="3885" spans="3:4" x14ac:dyDescent="0.2">
      <c r="C3885" s="14"/>
      <c r="D3885" s="14"/>
    </row>
    <row r="3886" spans="3:4" x14ac:dyDescent="0.2">
      <c r="C3886" s="14"/>
      <c r="D3886" s="14"/>
    </row>
    <row r="3887" spans="3:4" x14ac:dyDescent="0.2">
      <c r="C3887" s="14"/>
      <c r="D3887" s="14"/>
    </row>
    <row r="3888" spans="3:4" x14ac:dyDescent="0.2">
      <c r="C3888" s="14"/>
      <c r="D3888" s="14"/>
    </row>
    <row r="3889" spans="3:4" x14ac:dyDescent="0.2">
      <c r="C3889" s="14"/>
      <c r="D3889" s="14"/>
    </row>
    <row r="3890" spans="3:4" x14ac:dyDescent="0.2">
      <c r="C3890" s="14"/>
      <c r="D3890" s="14"/>
    </row>
    <row r="3891" spans="3:4" x14ac:dyDescent="0.2">
      <c r="C3891" s="14"/>
      <c r="D3891" s="14"/>
    </row>
    <row r="3892" spans="3:4" x14ac:dyDescent="0.2">
      <c r="C3892" s="14"/>
      <c r="D3892" s="14"/>
    </row>
    <row r="3893" spans="3:4" x14ac:dyDescent="0.2">
      <c r="C3893" s="14"/>
      <c r="D3893" s="14"/>
    </row>
    <row r="3894" spans="3:4" x14ac:dyDescent="0.2">
      <c r="C3894" s="14"/>
      <c r="D3894" s="14"/>
    </row>
    <row r="3895" spans="3:4" x14ac:dyDescent="0.2">
      <c r="C3895" s="14"/>
      <c r="D3895" s="14"/>
    </row>
    <row r="3896" spans="3:4" x14ac:dyDescent="0.2">
      <c r="C3896" s="14"/>
      <c r="D3896" s="14"/>
    </row>
    <row r="3897" spans="3:4" x14ac:dyDescent="0.2">
      <c r="C3897" s="14"/>
      <c r="D3897" s="14"/>
    </row>
    <row r="3898" spans="3:4" x14ac:dyDescent="0.2">
      <c r="C3898" s="14"/>
      <c r="D3898" s="14"/>
    </row>
    <row r="3899" spans="3:4" x14ac:dyDescent="0.2">
      <c r="C3899" s="14"/>
      <c r="D3899" s="14"/>
    </row>
    <row r="3900" spans="3:4" x14ac:dyDescent="0.2">
      <c r="C3900" s="14"/>
      <c r="D3900" s="14"/>
    </row>
    <row r="3901" spans="3:4" x14ac:dyDescent="0.2">
      <c r="C3901" s="14"/>
      <c r="D3901" s="14"/>
    </row>
    <row r="3902" spans="3:4" x14ac:dyDescent="0.2">
      <c r="C3902" s="14"/>
      <c r="D3902" s="14"/>
    </row>
    <row r="3903" spans="3:4" x14ac:dyDescent="0.2">
      <c r="C3903" s="14"/>
      <c r="D3903" s="14"/>
    </row>
    <row r="3904" spans="3:4" x14ac:dyDescent="0.2">
      <c r="C3904" s="14"/>
      <c r="D3904" s="14"/>
    </row>
    <row r="3905" spans="3:4" x14ac:dyDescent="0.2">
      <c r="C3905" s="14"/>
      <c r="D3905" s="14"/>
    </row>
    <row r="3906" spans="3:4" x14ac:dyDescent="0.2">
      <c r="C3906" s="14"/>
      <c r="D3906" s="14"/>
    </row>
    <row r="3907" spans="3:4" x14ac:dyDescent="0.2">
      <c r="C3907" s="14"/>
      <c r="D3907" s="14"/>
    </row>
    <row r="3908" spans="3:4" x14ac:dyDescent="0.2">
      <c r="C3908" s="14"/>
      <c r="D3908" s="14"/>
    </row>
    <row r="3909" spans="3:4" x14ac:dyDescent="0.2">
      <c r="C3909" s="14"/>
      <c r="D3909" s="14"/>
    </row>
    <row r="3910" spans="3:4" x14ac:dyDescent="0.2">
      <c r="C3910" s="14"/>
      <c r="D3910" s="14"/>
    </row>
    <row r="3911" spans="3:4" x14ac:dyDescent="0.2">
      <c r="C3911" s="14"/>
      <c r="D3911" s="14"/>
    </row>
    <row r="3912" spans="3:4" x14ac:dyDescent="0.2">
      <c r="C3912" s="14"/>
      <c r="D3912" s="14"/>
    </row>
    <row r="3913" spans="3:4" x14ac:dyDescent="0.2">
      <c r="C3913" s="14"/>
      <c r="D3913" s="14"/>
    </row>
    <row r="3914" spans="3:4" x14ac:dyDescent="0.2">
      <c r="C3914" s="14"/>
      <c r="D3914" s="14"/>
    </row>
    <row r="3915" spans="3:4" x14ac:dyDescent="0.2">
      <c r="C3915" s="14"/>
      <c r="D3915" s="14"/>
    </row>
    <row r="3916" spans="3:4" x14ac:dyDescent="0.2">
      <c r="C3916" s="14"/>
      <c r="D3916" s="14"/>
    </row>
    <row r="3917" spans="3:4" x14ac:dyDescent="0.2">
      <c r="C3917" s="14"/>
      <c r="D3917" s="14"/>
    </row>
    <row r="3918" spans="3:4" x14ac:dyDescent="0.2">
      <c r="C3918" s="14"/>
      <c r="D3918" s="14"/>
    </row>
    <row r="3919" spans="3:4" x14ac:dyDescent="0.2">
      <c r="C3919" s="14"/>
      <c r="D3919" s="14"/>
    </row>
    <row r="3920" spans="3:4" x14ac:dyDescent="0.2">
      <c r="C3920" s="14"/>
      <c r="D3920" s="14"/>
    </row>
    <row r="3921" spans="3:4" x14ac:dyDescent="0.2">
      <c r="C3921" s="14"/>
      <c r="D3921" s="14"/>
    </row>
    <row r="3922" spans="3:4" x14ac:dyDescent="0.2">
      <c r="C3922" s="14"/>
      <c r="D3922" s="14"/>
    </row>
    <row r="3923" spans="3:4" x14ac:dyDescent="0.2">
      <c r="C3923" s="14"/>
      <c r="D3923" s="14"/>
    </row>
    <row r="3924" spans="3:4" x14ac:dyDescent="0.2">
      <c r="C3924" s="14"/>
      <c r="D3924" s="14"/>
    </row>
    <row r="3925" spans="3:4" x14ac:dyDescent="0.2">
      <c r="C3925" s="14"/>
      <c r="D3925" s="14"/>
    </row>
    <row r="3926" spans="3:4" x14ac:dyDescent="0.2">
      <c r="C3926" s="14"/>
      <c r="D3926" s="14"/>
    </row>
    <row r="3927" spans="3:4" x14ac:dyDescent="0.2">
      <c r="C3927" s="14"/>
      <c r="D3927" s="14"/>
    </row>
    <row r="3928" spans="3:4" x14ac:dyDescent="0.2">
      <c r="C3928" s="14"/>
      <c r="D3928" s="14"/>
    </row>
    <row r="3929" spans="3:4" x14ac:dyDescent="0.2">
      <c r="C3929" s="14"/>
      <c r="D3929" s="14"/>
    </row>
    <row r="3930" spans="3:4" x14ac:dyDescent="0.2">
      <c r="C3930" s="14"/>
      <c r="D3930" s="14"/>
    </row>
    <row r="3931" spans="3:4" x14ac:dyDescent="0.2">
      <c r="C3931" s="14"/>
      <c r="D3931" s="14"/>
    </row>
    <row r="3932" spans="3:4" x14ac:dyDescent="0.2">
      <c r="C3932" s="14"/>
      <c r="D3932" s="14"/>
    </row>
    <row r="3933" spans="3:4" x14ac:dyDescent="0.2">
      <c r="C3933" s="14"/>
      <c r="D3933" s="14"/>
    </row>
    <row r="3934" spans="3:4" x14ac:dyDescent="0.2">
      <c r="C3934" s="14"/>
      <c r="D3934" s="14"/>
    </row>
    <row r="3935" spans="3:4" x14ac:dyDescent="0.2">
      <c r="C3935" s="14"/>
      <c r="D3935" s="14"/>
    </row>
    <row r="3936" spans="3:4" x14ac:dyDescent="0.2">
      <c r="C3936" s="14"/>
      <c r="D3936" s="14"/>
    </row>
    <row r="3937" spans="3:4" x14ac:dyDescent="0.2">
      <c r="C3937" s="14"/>
      <c r="D3937" s="14"/>
    </row>
    <row r="3938" spans="3:4" x14ac:dyDescent="0.2">
      <c r="C3938" s="14"/>
      <c r="D3938" s="14"/>
    </row>
    <row r="3939" spans="3:4" x14ac:dyDescent="0.2">
      <c r="C3939" s="14"/>
      <c r="D3939" s="14"/>
    </row>
    <row r="3940" spans="3:4" x14ac:dyDescent="0.2">
      <c r="C3940" s="14"/>
      <c r="D3940" s="14"/>
    </row>
    <row r="3941" spans="3:4" x14ac:dyDescent="0.2">
      <c r="C3941" s="14"/>
      <c r="D3941" s="14"/>
    </row>
    <row r="3942" spans="3:4" x14ac:dyDescent="0.2">
      <c r="C3942" s="14"/>
      <c r="D3942" s="14"/>
    </row>
    <row r="3943" spans="3:4" x14ac:dyDescent="0.2">
      <c r="C3943" s="14"/>
      <c r="D3943" s="14"/>
    </row>
    <row r="3944" spans="3:4" x14ac:dyDescent="0.2">
      <c r="C3944" s="14"/>
      <c r="D3944" s="14"/>
    </row>
    <row r="3945" spans="3:4" x14ac:dyDescent="0.2">
      <c r="C3945" s="14"/>
      <c r="D3945" s="14"/>
    </row>
    <row r="3946" spans="3:4" x14ac:dyDescent="0.2">
      <c r="C3946" s="14"/>
      <c r="D3946" s="14"/>
    </row>
    <row r="3947" spans="3:4" x14ac:dyDescent="0.2">
      <c r="C3947" s="14"/>
      <c r="D3947" s="14"/>
    </row>
    <row r="3948" spans="3:4" x14ac:dyDescent="0.2">
      <c r="C3948" s="14"/>
      <c r="D3948" s="14"/>
    </row>
    <row r="3949" spans="3:4" x14ac:dyDescent="0.2">
      <c r="C3949" s="14"/>
      <c r="D3949" s="14"/>
    </row>
    <row r="3950" spans="3:4" x14ac:dyDescent="0.2">
      <c r="C3950" s="14"/>
      <c r="D3950" s="14"/>
    </row>
    <row r="3951" spans="3:4" x14ac:dyDescent="0.2">
      <c r="C3951" s="14"/>
      <c r="D3951" s="14"/>
    </row>
    <row r="3952" spans="3:4" x14ac:dyDescent="0.2">
      <c r="C3952" s="14"/>
      <c r="D3952" s="14"/>
    </row>
    <row r="3953" spans="3:4" x14ac:dyDescent="0.2">
      <c r="C3953" s="14"/>
      <c r="D3953" s="14"/>
    </row>
    <row r="3954" spans="3:4" x14ac:dyDescent="0.2">
      <c r="C3954" s="14"/>
      <c r="D3954" s="14"/>
    </row>
    <row r="3955" spans="3:4" x14ac:dyDescent="0.2">
      <c r="C3955" s="14"/>
      <c r="D3955" s="14"/>
    </row>
    <row r="3956" spans="3:4" x14ac:dyDescent="0.2">
      <c r="C3956" s="14"/>
      <c r="D3956" s="14"/>
    </row>
    <row r="3957" spans="3:4" x14ac:dyDescent="0.2">
      <c r="C3957" s="14"/>
      <c r="D3957" s="14"/>
    </row>
    <row r="3958" spans="3:4" x14ac:dyDescent="0.2">
      <c r="C3958" s="14"/>
      <c r="D3958" s="14"/>
    </row>
    <row r="3959" spans="3:4" x14ac:dyDescent="0.2">
      <c r="C3959" s="14"/>
      <c r="D3959" s="14"/>
    </row>
    <row r="3960" spans="3:4" x14ac:dyDescent="0.2">
      <c r="C3960" s="14"/>
      <c r="D3960" s="14"/>
    </row>
    <row r="3961" spans="3:4" x14ac:dyDescent="0.2">
      <c r="C3961" s="14"/>
      <c r="D3961" s="14"/>
    </row>
    <row r="3962" spans="3:4" x14ac:dyDescent="0.2">
      <c r="C3962" s="14"/>
      <c r="D3962" s="14"/>
    </row>
    <row r="3963" spans="3:4" x14ac:dyDescent="0.2">
      <c r="C3963" s="14"/>
      <c r="D3963" s="14"/>
    </row>
    <row r="3964" spans="3:4" x14ac:dyDescent="0.2">
      <c r="C3964" s="14"/>
      <c r="D3964" s="14"/>
    </row>
    <row r="3965" spans="3:4" x14ac:dyDescent="0.2">
      <c r="C3965" s="14"/>
      <c r="D3965" s="14"/>
    </row>
    <row r="3966" spans="3:4" x14ac:dyDescent="0.2">
      <c r="C3966" s="14"/>
      <c r="D3966" s="14"/>
    </row>
    <row r="3967" spans="3:4" x14ac:dyDescent="0.2">
      <c r="C3967" s="14"/>
      <c r="D3967" s="14"/>
    </row>
    <row r="3968" spans="3:4" x14ac:dyDescent="0.2">
      <c r="C3968" s="14"/>
      <c r="D3968" s="14"/>
    </row>
    <row r="3969" spans="3:4" x14ac:dyDescent="0.2">
      <c r="C3969" s="14"/>
      <c r="D3969" s="14"/>
    </row>
    <row r="3970" spans="3:4" x14ac:dyDescent="0.2">
      <c r="C3970" s="14"/>
      <c r="D3970" s="14"/>
    </row>
    <row r="3971" spans="3:4" x14ac:dyDescent="0.2">
      <c r="C3971" s="14"/>
      <c r="D3971" s="14"/>
    </row>
    <row r="3972" spans="3:4" x14ac:dyDescent="0.2">
      <c r="C3972" s="14"/>
      <c r="D3972" s="14"/>
    </row>
    <row r="3973" spans="3:4" x14ac:dyDescent="0.2">
      <c r="C3973" s="14"/>
      <c r="D3973" s="14"/>
    </row>
    <row r="3974" spans="3:4" x14ac:dyDescent="0.2">
      <c r="C3974" s="14"/>
      <c r="D3974" s="14"/>
    </row>
    <row r="3975" spans="3:4" x14ac:dyDescent="0.2">
      <c r="C3975" s="14"/>
      <c r="D3975" s="14"/>
    </row>
    <row r="3976" spans="3:4" x14ac:dyDescent="0.2">
      <c r="C3976" s="14"/>
      <c r="D3976" s="14"/>
    </row>
    <row r="3977" spans="3:4" x14ac:dyDescent="0.2">
      <c r="C3977" s="14"/>
      <c r="D3977" s="14"/>
    </row>
    <row r="3978" spans="3:4" x14ac:dyDescent="0.2">
      <c r="C3978" s="14"/>
      <c r="D3978" s="14"/>
    </row>
    <row r="3979" spans="3:4" x14ac:dyDescent="0.2">
      <c r="C3979" s="14"/>
      <c r="D3979" s="14"/>
    </row>
    <row r="3980" spans="3:4" x14ac:dyDescent="0.2">
      <c r="C3980" s="14"/>
      <c r="D3980" s="14"/>
    </row>
    <row r="3981" spans="3:4" x14ac:dyDescent="0.2">
      <c r="C3981" s="14"/>
      <c r="D3981" s="14"/>
    </row>
    <row r="3982" spans="3:4" x14ac:dyDescent="0.2">
      <c r="C3982" s="14"/>
      <c r="D3982" s="14"/>
    </row>
    <row r="3983" spans="3:4" x14ac:dyDescent="0.2">
      <c r="C3983" s="14"/>
      <c r="D3983" s="14"/>
    </row>
    <row r="3984" spans="3:4" x14ac:dyDescent="0.2">
      <c r="C3984" s="14"/>
      <c r="D3984" s="14"/>
    </row>
    <row r="3985" spans="3:4" x14ac:dyDescent="0.2">
      <c r="C3985" s="14"/>
      <c r="D3985" s="14"/>
    </row>
    <row r="3986" spans="3:4" x14ac:dyDescent="0.2">
      <c r="C3986" s="14"/>
      <c r="D3986" s="14"/>
    </row>
    <row r="3987" spans="3:4" x14ac:dyDescent="0.2">
      <c r="C3987" s="14"/>
      <c r="D3987" s="14"/>
    </row>
    <row r="3988" spans="3:4" x14ac:dyDescent="0.2">
      <c r="C3988" s="14"/>
      <c r="D3988" s="14"/>
    </row>
    <row r="3989" spans="3:4" x14ac:dyDescent="0.2">
      <c r="C3989" s="14"/>
      <c r="D3989" s="14"/>
    </row>
    <row r="3990" spans="3:4" x14ac:dyDescent="0.2">
      <c r="C3990" s="14"/>
      <c r="D3990" s="14"/>
    </row>
    <row r="3991" spans="3:4" x14ac:dyDescent="0.2">
      <c r="C3991" s="14"/>
      <c r="D3991" s="14"/>
    </row>
    <row r="3992" spans="3:4" x14ac:dyDescent="0.2">
      <c r="C3992" s="14"/>
      <c r="D3992" s="14"/>
    </row>
    <row r="3993" spans="3:4" x14ac:dyDescent="0.2">
      <c r="C3993" s="14"/>
      <c r="D3993" s="14"/>
    </row>
    <row r="3994" spans="3:4" x14ac:dyDescent="0.2">
      <c r="C3994" s="14"/>
      <c r="D3994" s="14"/>
    </row>
    <row r="3995" spans="3:4" x14ac:dyDescent="0.2">
      <c r="C3995" s="14"/>
      <c r="D3995" s="14"/>
    </row>
    <row r="3996" spans="3:4" x14ac:dyDescent="0.2">
      <c r="C3996" s="14"/>
      <c r="D3996" s="14"/>
    </row>
    <row r="3997" spans="3:4" x14ac:dyDescent="0.2">
      <c r="C3997" s="14"/>
      <c r="D3997" s="14"/>
    </row>
    <row r="3998" spans="3:4" x14ac:dyDescent="0.2">
      <c r="C3998" s="14"/>
      <c r="D3998" s="14"/>
    </row>
    <row r="3999" spans="3:4" x14ac:dyDescent="0.2">
      <c r="C3999" s="14"/>
      <c r="D3999" s="14"/>
    </row>
    <row r="4000" spans="3:4" x14ac:dyDescent="0.2">
      <c r="C4000" s="14"/>
      <c r="D4000" s="14"/>
    </row>
    <row r="4001" spans="3:4" x14ac:dyDescent="0.2">
      <c r="C4001" s="14"/>
      <c r="D4001" s="14"/>
    </row>
    <row r="4002" spans="3:4" x14ac:dyDescent="0.2">
      <c r="C4002" s="14"/>
      <c r="D4002" s="14"/>
    </row>
    <row r="4003" spans="3:4" x14ac:dyDescent="0.2">
      <c r="C4003" s="14"/>
      <c r="D4003" s="14"/>
    </row>
    <row r="4004" spans="3:4" x14ac:dyDescent="0.2">
      <c r="C4004" s="14"/>
      <c r="D4004" s="14"/>
    </row>
    <row r="4005" spans="3:4" x14ac:dyDescent="0.2">
      <c r="C4005" s="14"/>
      <c r="D4005" s="14"/>
    </row>
    <row r="4006" spans="3:4" x14ac:dyDescent="0.2">
      <c r="C4006" s="14"/>
      <c r="D4006" s="14"/>
    </row>
    <row r="4007" spans="3:4" x14ac:dyDescent="0.2">
      <c r="C4007" s="14"/>
      <c r="D4007" s="14"/>
    </row>
    <row r="4008" spans="3:4" x14ac:dyDescent="0.2">
      <c r="C4008" s="14"/>
      <c r="D4008" s="14"/>
    </row>
    <row r="4009" spans="3:4" x14ac:dyDescent="0.2">
      <c r="C4009" s="14"/>
      <c r="D4009" s="14"/>
    </row>
    <row r="4010" spans="3:4" x14ac:dyDescent="0.2">
      <c r="C4010" s="14"/>
      <c r="D4010" s="14"/>
    </row>
    <row r="4011" spans="3:4" x14ac:dyDescent="0.2">
      <c r="C4011" s="14"/>
      <c r="D4011" s="14"/>
    </row>
    <row r="4012" spans="3:4" x14ac:dyDescent="0.2">
      <c r="C4012" s="14"/>
      <c r="D4012" s="14"/>
    </row>
    <row r="4013" spans="3:4" x14ac:dyDescent="0.2">
      <c r="C4013" s="14"/>
      <c r="D4013" s="14"/>
    </row>
    <row r="4014" spans="3:4" x14ac:dyDescent="0.2">
      <c r="C4014" s="14"/>
      <c r="D4014" s="14"/>
    </row>
    <row r="4015" spans="3:4" x14ac:dyDescent="0.2">
      <c r="C4015" s="14"/>
      <c r="D4015" s="14"/>
    </row>
    <row r="4016" spans="3:4" x14ac:dyDescent="0.2">
      <c r="C4016" s="14"/>
      <c r="D4016" s="14"/>
    </row>
    <row r="4017" spans="3:4" x14ac:dyDescent="0.2">
      <c r="C4017" s="14"/>
      <c r="D4017" s="14"/>
    </row>
    <row r="4018" spans="3:4" x14ac:dyDescent="0.2">
      <c r="C4018" s="14"/>
      <c r="D4018" s="14"/>
    </row>
    <row r="4019" spans="3:4" x14ac:dyDescent="0.2">
      <c r="C4019" s="14"/>
      <c r="D4019" s="14"/>
    </row>
    <row r="4020" spans="3:4" x14ac:dyDescent="0.2">
      <c r="C4020" s="14"/>
      <c r="D4020" s="14"/>
    </row>
    <row r="4021" spans="3:4" x14ac:dyDescent="0.2">
      <c r="C4021" s="14"/>
      <c r="D4021" s="14"/>
    </row>
    <row r="4022" spans="3:4" x14ac:dyDescent="0.2">
      <c r="C4022" s="14"/>
      <c r="D4022" s="14"/>
    </row>
    <row r="4023" spans="3:4" x14ac:dyDescent="0.2">
      <c r="C4023" s="14"/>
      <c r="D4023" s="14"/>
    </row>
    <row r="4024" spans="3:4" x14ac:dyDescent="0.2">
      <c r="C4024" s="14"/>
      <c r="D4024" s="14"/>
    </row>
    <row r="4025" spans="3:4" x14ac:dyDescent="0.2">
      <c r="C4025" s="14"/>
      <c r="D4025" s="14"/>
    </row>
    <row r="4026" spans="3:4" x14ac:dyDescent="0.2">
      <c r="C4026" s="14"/>
      <c r="D4026" s="14"/>
    </row>
    <row r="4027" spans="3:4" x14ac:dyDescent="0.2">
      <c r="C4027" s="14"/>
      <c r="D4027" s="14"/>
    </row>
    <row r="4028" spans="3:4" x14ac:dyDescent="0.2">
      <c r="C4028" s="14"/>
      <c r="D4028" s="14"/>
    </row>
    <row r="4029" spans="3:4" x14ac:dyDescent="0.2">
      <c r="C4029" s="14"/>
      <c r="D4029" s="14"/>
    </row>
    <row r="4030" spans="3:4" x14ac:dyDescent="0.2">
      <c r="C4030" s="14"/>
      <c r="D4030" s="14"/>
    </row>
    <row r="4031" spans="3:4" x14ac:dyDescent="0.2">
      <c r="C4031" s="14"/>
      <c r="D4031" s="14"/>
    </row>
    <row r="4032" spans="3:4" x14ac:dyDescent="0.2">
      <c r="C4032" s="14"/>
      <c r="D4032" s="14"/>
    </row>
    <row r="4033" spans="3:4" x14ac:dyDescent="0.2">
      <c r="C4033" s="14"/>
      <c r="D4033" s="14"/>
    </row>
    <row r="4034" spans="3:4" x14ac:dyDescent="0.2">
      <c r="C4034" s="14"/>
      <c r="D4034" s="14"/>
    </row>
    <row r="4035" spans="3:4" x14ac:dyDescent="0.2">
      <c r="C4035" s="14"/>
      <c r="D4035" s="14"/>
    </row>
    <row r="4036" spans="3:4" x14ac:dyDescent="0.2">
      <c r="C4036" s="14"/>
      <c r="D4036" s="14"/>
    </row>
    <row r="4037" spans="3:4" x14ac:dyDescent="0.2">
      <c r="C4037" s="14"/>
      <c r="D4037" s="14"/>
    </row>
    <row r="4038" spans="3:4" x14ac:dyDescent="0.2">
      <c r="C4038" s="14"/>
      <c r="D4038" s="14"/>
    </row>
    <row r="4039" spans="3:4" x14ac:dyDescent="0.2">
      <c r="C4039" s="14"/>
      <c r="D4039" s="14"/>
    </row>
    <row r="4040" spans="3:4" x14ac:dyDescent="0.2">
      <c r="C4040" s="14"/>
      <c r="D4040" s="14"/>
    </row>
    <row r="4041" spans="3:4" x14ac:dyDescent="0.2">
      <c r="C4041" s="14"/>
      <c r="D4041" s="14"/>
    </row>
    <row r="4042" spans="3:4" x14ac:dyDescent="0.2">
      <c r="C4042" s="14"/>
      <c r="D4042" s="14"/>
    </row>
    <row r="4043" spans="3:4" x14ac:dyDescent="0.2">
      <c r="C4043" s="14"/>
      <c r="D4043" s="14"/>
    </row>
    <row r="4044" spans="3:4" x14ac:dyDescent="0.2">
      <c r="C4044" s="14"/>
      <c r="D4044" s="14"/>
    </row>
    <row r="4045" spans="3:4" x14ac:dyDescent="0.2">
      <c r="C4045" s="14"/>
      <c r="D4045" s="14"/>
    </row>
    <row r="4046" spans="3:4" x14ac:dyDescent="0.2">
      <c r="C4046" s="14"/>
      <c r="D4046" s="14"/>
    </row>
    <row r="4047" spans="3:4" x14ac:dyDescent="0.2">
      <c r="C4047" s="14"/>
      <c r="D4047" s="14"/>
    </row>
    <row r="4048" spans="3:4" x14ac:dyDescent="0.2">
      <c r="C4048" s="14"/>
      <c r="D4048" s="14"/>
    </row>
    <row r="4049" spans="3:4" x14ac:dyDescent="0.2">
      <c r="C4049" s="14"/>
      <c r="D4049" s="14"/>
    </row>
    <row r="4050" spans="3:4" x14ac:dyDescent="0.2">
      <c r="C4050" s="14"/>
      <c r="D4050" s="14"/>
    </row>
    <row r="4051" spans="3:4" x14ac:dyDescent="0.2">
      <c r="C4051" s="14"/>
      <c r="D4051" s="14"/>
    </row>
    <row r="4052" spans="3:4" x14ac:dyDescent="0.2">
      <c r="C4052" s="14"/>
      <c r="D4052" s="14"/>
    </row>
    <row r="4053" spans="3:4" x14ac:dyDescent="0.2">
      <c r="C4053" s="14"/>
      <c r="D4053" s="14"/>
    </row>
    <row r="4054" spans="3:4" x14ac:dyDescent="0.2">
      <c r="C4054" s="14"/>
      <c r="D4054" s="14"/>
    </row>
    <row r="4055" spans="3:4" x14ac:dyDescent="0.2">
      <c r="C4055" s="14"/>
      <c r="D4055" s="14"/>
    </row>
    <row r="4056" spans="3:4" x14ac:dyDescent="0.2">
      <c r="C4056" s="14"/>
      <c r="D4056" s="14"/>
    </row>
    <row r="4057" spans="3:4" x14ac:dyDescent="0.2">
      <c r="C4057" s="14"/>
      <c r="D4057" s="14"/>
    </row>
    <row r="4058" spans="3:4" x14ac:dyDescent="0.2">
      <c r="C4058" s="14"/>
      <c r="D4058" s="14"/>
    </row>
    <row r="4059" spans="3:4" x14ac:dyDescent="0.2">
      <c r="C4059" s="14"/>
      <c r="D4059" s="14"/>
    </row>
    <row r="4060" spans="3:4" x14ac:dyDescent="0.2">
      <c r="C4060" s="14"/>
      <c r="D4060" s="14"/>
    </row>
    <row r="4061" spans="3:4" x14ac:dyDescent="0.2">
      <c r="C4061" s="14"/>
      <c r="D4061" s="14"/>
    </row>
    <row r="4062" spans="3:4" x14ac:dyDescent="0.2">
      <c r="C4062" s="14"/>
      <c r="D4062" s="14"/>
    </row>
    <row r="4063" spans="3:4" x14ac:dyDescent="0.2">
      <c r="C4063" s="14"/>
      <c r="D4063" s="14"/>
    </row>
    <row r="4064" spans="3:4" x14ac:dyDescent="0.2">
      <c r="C4064" s="14"/>
      <c r="D4064" s="14"/>
    </row>
    <row r="4065" spans="3:4" x14ac:dyDescent="0.2">
      <c r="C4065" s="14"/>
      <c r="D4065" s="14"/>
    </row>
    <row r="4066" spans="3:4" x14ac:dyDescent="0.2">
      <c r="C4066" s="14"/>
      <c r="D4066" s="14"/>
    </row>
    <row r="4067" spans="3:4" x14ac:dyDescent="0.2">
      <c r="C4067" s="14"/>
      <c r="D4067" s="14"/>
    </row>
    <row r="4068" spans="3:4" x14ac:dyDescent="0.2">
      <c r="C4068" s="14"/>
      <c r="D4068" s="14"/>
    </row>
    <row r="4069" spans="3:4" x14ac:dyDescent="0.2">
      <c r="C4069" s="14"/>
      <c r="D4069" s="14"/>
    </row>
    <row r="4070" spans="3:4" x14ac:dyDescent="0.2">
      <c r="C4070" s="14"/>
      <c r="D4070" s="14"/>
    </row>
    <row r="4071" spans="3:4" x14ac:dyDescent="0.2">
      <c r="C4071" s="14"/>
      <c r="D4071" s="14"/>
    </row>
    <row r="4072" spans="3:4" x14ac:dyDescent="0.2">
      <c r="C4072" s="14"/>
      <c r="D4072" s="14"/>
    </row>
    <row r="4073" spans="3:4" x14ac:dyDescent="0.2">
      <c r="C4073" s="14"/>
      <c r="D4073" s="14"/>
    </row>
    <row r="4074" spans="3:4" x14ac:dyDescent="0.2">
      <c r="C4074" s="14"/>
      <c r="D4074" s="14"/>
    </row>
    <row r="4075" spans="3:4" x14ac:dyDescent="0.2">
      <c r="C4075" s="14"/>
      <c r="D4075" s="14"/>
    </row>
    <row r="4076" spans="3:4" x14ac:dyDescent="0.2">
      <c r="C4076" s="14"/>
      <c r="D4076" s="14"/>
    </row>
    <row r="4077" spans="3:4" x14ac:dyDescent="0.2">
      <c r="C4077" s="14"/>
      <c r="D4077" s="14"/>
    </row>
    <row r="4078" spans="3:4" x14ac:dyDescent="0.2">
      <c r="C4078" s="14"/>
      <c r="D4078" s="14"/>
    </row>
    <row r="4079" spans="3:4" x14ac:dyDescent="0.2">
      <c r="C4079" s="14"/>
      <c r="D4079" s="14"/>
    </row>
    <row r="4080" spans="3:4" x14ac:dyDescent="0.2">
      <c r="C4080" s="14"/>
      <c r="D4080" s="14"/>
    </row>
    <row r="4081" spans="3:4" x14ac:dyDescent="0.2">
      <c r="C4081" s="14"/>
      <c r="D4081" s="14"/>
    </row>
    <row r="4082" spans="3:4" x14ac:dyDescent="0.2">
      <c r="C4082" s="14"/>
      <c r="D4082" s="14"/>
    </row>
    <row r="4083" spans="3:4" x14ac:dyDescent="0.2">
      <c r="C4083" s="14"/>
      <c r="D4083" s="14"/>
    </row>
    <row r="4084" spans="3:4" x14ac:dyDescent="0.2">
      <c r="C4084" s="14"/>
      <c r="D4084" s="14"/>
    </row>
    <row r="4085" spans="3:4" x14ac:dyDescent="0.2">
      <c r="C4085" s="14"/>
      <c r="D4085" s="14"/>
    </row>
    <row r="4086" spans="3:4" x14ac:dyDescent="0.2">
      <c r="C4086" s="14"/>
      <c r="D4086" s="14"/>
    </row>
    <row r="4087" spans="3:4" x14ac:dyDescent="0.2">
      <c r="C4087" s="14"/>
      <c r="D4087" s="14"/>
    </row>
    <row r="4088" spans="3:4" x14ac:dyDescent="0.2">
      <c r="C4088" s="14"/>
      <c r="D4088" s="14"/>
    </row>
    <row r="4089" spans="3:4" x14ac:dyDescent="0.2">
      <c r="C4089" s="14"/>
      <c r="D4089" s="14"/>
    </row>
    <row r="4090" spans="3:4" x14ac:dyDescent="0.2">
      <c r="C4090" s="14"/>
      <c r="D4090" s="14"/>
    </row>
    <row r="4091" spans="3:4" x14ac:dyDescent="0.2">
      <c r="C4091" s="14"/>
      <c r="D4091" s="14"/>
    </row>
    <row r="4092" spans="3:4" x14ac:dyDescent="0.2">
      <c r="C4092" s="14"/>
      <c r="D4092" s="14"/>
    </row>
    <row r="4093" spans="3:4" x14ac:dyDescent="0.2">
      <c r="C4093" s="14"/>
      <c r="D4093" s="14"/>
    </row>
    <row r="4094" spans="3:4" x14ac:dyDescent="0.2">
      <c r="C4094" s="14"/>
      <c r="D4094" s="14"/>
    </row>
    <row r="4095" spans="3:4" x14ac:dyDescent="0.2">
      <c r="C4095" s="14"/>
      <c r="D4095" s="14"/>
    </row>
    <row r="4096" spans="3:4" x14ac:dyDescent="0.2">
      <c r="C4096" s="14"/>
      <c r="D4096" s="14"/>
    </row>
    <row r="4097" spans="3:4" x14ac:dyDescent="0.2">
      <c r="C4097" s="14"/>
      <c r="D4097" s="14"/>
    </row>
    <row r="4098" spans="3:4" x14ac:dyDescent="0.2">
      <c r="C4098" s="14"/>
      <c r="D4098" s="14"/>
    </row>
    <row r="4099" spans="3:4" x14ac:dyDescent="0.2">
      <c r="C4099" s="14"/>
      <c r="D4099" s="14"/>
    </row>
    <row r="4100" spans="3:4" x14ac:dyDescent="0.2">
      <c r="C4100" s="14"/>
      <c r="D4100" s="14"/>
    </row>
    <row r="4101" spans="3:4" x14ac:dyDescent="0.2">
      <c r="C4101" s="14"/>
      <c r="D4101" s="14"/>
    </row>
    <row r="4102" spans="3:4" x14ac:dyDescent="0.2">
      <c r="C4102" s="14"/>
      <c r="D4102" s="14"/>
    </row>
    <row r="4103" spans="3:4" x14ac:dyDescent="0.2">
      <c r="C4103" s="14"/>
      <c r="D4103" s="14"/>
    </row>
    <row r="4104" spans="3:4" x14ac:dyDescent="0.2">
      <c r="C4104" s="14"/>
      <c r="D4104" s="14"/>
    </row>
    <row r="4105" spans="3:4" x14ac:dyDescent="0.2">
      <c r="C4105" s="14"/>
      <c r="D4105" s="14"/>
    </row>
    <row r="4106" spans="3:4" x14ac:dyDescent="0.2">
      <c r="C4106" s="14"/>
      <c r="D4106" s="14"/>
    </row>
    <row r="4107" spans="3:4" x14ac:dyDescent="0.2">
      <c r="C4107" s="14"/>
      <c r="D4107" s="14"/>
    </row>
    <row r="4108" spans="3:4" x14ac:dyDescent="0.2">
      <c r="C4108" s="14"/>
      <c r="D4108" s="14"/>
    </row>
    <row r="4109" spans="3:4" x14ac:dyDescent="0.2">
      <c r="C4109" s="14"/>
      <c r="D4109" s="14"/>
    </row>
    <row r="4110" spans="3:4" x14ac:dyDescent="0.2">
      <c r="C4110" s="14"/>
      <c r="D4110" s="14"/>
    </row>
    <row r="4111" spans="3:4" x14ac:dyDescent="0.2">
      <c r="C4111" s="14"/>
      <c r="D4111" s="14"/>
    </row>
    <row r="4112" spans="3:4" x14ac:dyDescent="0.2">
      <c r="C4112" s="14"/>
      <c r="D4112" s="14"/>
    </row>
    <row r="4113" spans="3:4" x14ac:dyDescent="0.2">
      <c r="C4113" s="14"/>
      <c r="D4113" s="14"/>
    </row>
    <row r="4114" spans="3:4" x14ac:dyDescent="0.2">
      <c r="C4114" s="14"/>
      <c r="D4114" s="14"/>
    </row>
    <row r="4115" spans="3:4" x14ac:dyDescent="0.2">
      <c r="C4115" s="14"/>
      <c r="D4115" s="14"/>
    </row>
    <row r="4116" spans="3:4" x14ac:dyDescent="0.2">
      <c r="C4116" s="14"/>
      <c r="D4116" s="14"/>
    </row>
    <row r="4117" spans="3:4" x14ac:dyDescent="0.2">
      <c r="C4117" s="14"/>
      <c r="D4117" s="14"/>
    </row>
    <row r="4118" spans="3:4" x14ac:dyDescent="0.2">
      <c r="C4118" s="14"/>
      <c r="D4118" s="14"/>
    </row>
    <row r="4119" spans="3:4" x14ac:dyDescent="0.2">
      <c r="C4119" s="14"/>
      <c r="D4119" s="14"/>
    </row>
    <row r="4120" spans="3:4" x14ac:dyDescent="0.2">
      <c r="C4120" s="14"/>
      <c r="D4120" s="14"/>
    </row>
    <row r="4121" spans="3:4" x14ac:dyDescent="0.2">
      <c r="C4121" s="14"/>
      <c r="D4121" s="14"/>
    </row>
    <row r="4122" spans="3:4" x14ac:dyDescent="0.2">
      <c r="C4122" s="14"/>
      <c r="D4122" s="14"/>
    </row>
    <row r="4123" spans="3:4" x14ac:dyDescent="0.2">
      <c r="C4123" s="14"/>
      <c r="D4123" s="14"/>
    </row>
    <row r="4124" spans="3:4" x14ac:dyDescent="0.2">
      <c r="C4124" s="14"/>
      <c r="D4124" s="14"/>
    </row>
    <row r="4125" spans="3:4" x14ac:dyDescent="0.2">
      <c r="C4125" s="14"/>
      <c r="D4125" s="14"/>
    </row>
    <row r="4126" spans="3:4" x14ac:dyDescent="0.2">
      <c r="C4126" s="14"/>
      <c r="D4126" s="14"/>
    </row>
    <row r="4127" spans="3:4" x14ac:dyDescent="0.2">
      <c r="C4127" s="14"/>
      <c r="D4127" s="14"/>
    </row>
    <row r="4128" spans="3:4" x14ac:dyDescent="0.2">
      <c r="C4128" s="14"/>
      <c r="D4128" s="14"/>
    </row>
    <row r="4129" spans="3:4" x14ac:dyDescent="0.2">
      <c r="C4129" s="14"/>
      <c r="D4129" s="14"/>
    </row>
    <row r="4130" spans="3:4" x14ac:dyDescent="0.2">
      <c r="C4130" s="14"/>
      <c r="D4130" s="14"/>
    </row>
    <row r="4131" spans="3:4" x14ac:dyDescent="0.2">
      <c r="C4131" s="14"/>
      <c r="D4131" s="14"/>
    </row>
    <row r="4132" spans="3:4" x14ac:dyDescent="0.2">
      <c r="C4132" s="14"/>
      <c r="D4132" s="14"/>
    </row>
    <row r="4133" spans="3:4" x14ac:dyDescent="0.2">
      <c r="C4133" s="14"/>
      <c r="D4133" s="14"/>
    </row>
    <row r="4134" spans="3:4" x14ac:dyDescent="0.2">
      <c r="C4134" s="14"/>
      <c r="D4134" s="14"/>
    </row>
    <row r="4135" spans="3:4" x14ac:dyDescent="0.2">
      <c r="C4135" s="14"/>
      <c r="D4135" s="14"/>
    </row>
    <row r="4136" spans="3:4" x14ac:dyDescent="0.2">
      <c r="C4136" s="14"/>
      <c r="D4136" s="14"/>
    </row>
    <row r="4137" spans="3:4" x14ac:dyDescent="0.2">
      <c r="C4137" s="14"/>
      <c r="D4137" s="14"/>
    </row>
    <row r="4138" spans="3:4" x14ac:dyDescent="0.2">
      <c r="C4138" s="14"/>
      <c r="D4138" s="14"/>
    </row>
    <row r="4139" spans="3:4" x14ac:dyDescent="0.2">
      <c r="C4139" s="14"/>
      <c r="D4139" s="14"/>
    </row>
    <row r="4140" spans="3:4" x14ac:dyDescent="0.2">
      <c r="C4140" s="14"/>
      <c r="D4140" s="14"/>
    </row>
    <row r="4141" spans="3:4" x14ac:dyDescent="0.2">
      <c r="C4141" s="14"/>
      <c r="D4141" s="14"/>
    </row>
    <row r="4142" spans="3:4" x14ac:dyDescent="0.2">
      <c r="C4142" s="14"/>
      <c r="D4142" s="14"/>
    </row>
    <row r="4143" spans="3:4" x14ac:dyDescent="0.2">
      <c r="C4143" s="14"/>
      <c r="D4143" s="14"/>
    </row>
    <row r="4144" spans="3:4" x14ac:dyDescent="0.2">
      <c r="C4144" s="14"/>
      <c r="D4144" s="14"/>
    </row>
    <row r="4145" spans="3:4" x14ac:dyDescent="0.2">
      <c r="C4145" s="14"/>
      <c r="D4145" s="14"/>
    </row>
    <row r="4146" spans="3:4" x14ac:dyDescent="0.2">
      <c r="C4146" s="14"/>
      <c r="D4146" s="14"/>
    </row>
    <row r="4147" spans="3:4" x14ac:dyDescent="0.2">
      <c r="C4147" s="14"/>
      <c r="D4147" s="14"/>
    </row>
    <row r="4148" spans="3:4" x14ac:dyDescent="0.2">
      <c r="C4148" s="14"/>
      <c r="D4148" s="14"/>
    </row>
    <row r="4149" spans="3:4" x14ac:dyDescent="0.2">
      <c r="C4149" s="14"/>
      <c r="D4149" s="14"/>
    </row>
    <row r="4150" spans="3:4" x14ac:dyDescent="0.2">
      <c r="C4150" s="14"/>
      <c r="D4150" s="14"/>
    </row>
    <row r="4151" spans="3:4" x14ac:dyDescent="0.2">
      <c r="C4151" s="14"/>
      <c r="D4151" s="14"/>
    </row>
    <row r="4152" spans="3:4" x14ac:dyDescent="0.2">
      <c r="C4152" s="14"/>
      <c r="D4152" s="14"/>
    </row>
    <row r="4153" spans="3:4" x14ac:dyDescent="0.2">
      <c r="C4153" s="14"/>
      <c r="D4153" s="14"/>
    </row>
    <row r="4154" spans="3:4" x14ac:dyDescent="0.2">
      <c r="C4154" s="14"/>
      <c r="D4154" s="14"/>
    </row>
    <row r="4155" spans="3:4" x14ac:dyDescent="0.2">
      <c r="C4155" s="14"/>
      <c r="D4155" s="14"/>
    </row>
    <row r="4156" spans="3:4" x14ac:dyDescent="0.2">
      <c r="C4156" s="14"/>
      <c r="D4156" s="14"/>
    </row>
    <row r="4157" spans="3:4" x14ac:dyDescent="0.2">
      <c r="C4157" s="14"/>
      <c r="D4157" s="14"/>
    </row>
    <row r="4158" spans="3:4" x14ac:dyDescent="0.2">
      <c r="C4158" s="14"/>
      <c r="D4158" s="14"/>
    </row>
    <row r="4159" spans="3:4" x14ac:dyDescent="0.2">
      <c r="C4159" s="14"/>
      <c r="D4159" s="14"/>
    </row>
    <row r="4160" spans="3:4" x14ac:dyDescent="0.2">
      <c r="C4160" s="14"/>
      <c r="D4160" s="14"/>
    </row>
    <row r="4161" spans="3:4" x14ac:dyDescent="0.2">
      <c r="C4161" s="14"/>
      <c r="D4161" s="14"/>
    </row>
    <row r="4162" spans="3:4" x14ac:dyDescent="0.2">
      <c r="C4162" s="14"/>
      <c r="D4162" s="14"/>
    </row>
    <row r="4163" spans="3:4" x14ac:dyDescent="0.2">
      <c r="C4163" s="14"/>
      <c r="D4163" s="14"/>
    </row>
    <row r="4164" spans="3:4" x14ac:dyDescent="0.2">
      <c r="C4164" s="14"/>
      <c r="D4164" s="14"/>
    </row>
    <row r="4165" spans="3:4" x14ac:dyDescent="0.2">
      <c r="C4165" s="14"/>
      <c r="D4165" s="14"/>
    </row>
    <row r="4166" spans="3:4" x14ac:dyDescent="0.2">
      <c r="C4166" s="14"/>
      <c r="D4166" s="14"/>
    </row>
    <row r="4167" spans="3:4" x14ac:dyDescent="0.2">
      <c r="C4167" s="14"/>
      <c r="D4167" s="14"/>
    </row>
    <row r="4168" spans="3:4" x14ac:dyDescent="0.2">
      <c r="C4168" s="14"/>
      <c r="D4168" s="14"/>
    </row>
    <row r="4169" spans="3:4" x14ac:dyDescent="0.2">
      <c r="C4169" s="14"/>
      <c r="D4169" s="14"/>
    </row>
    <row r="4170" spans="3:4" x14ac:dyDescent="0.2">
      <c r="C4170" s="14"/>
      <c r="D4170" s="14"/>
    </row>
    <row r="4171" spans="3:4" x14ac:dyDescent="0.2">
      <c r="C4171" s="14"/>
      <c r="D4171" s="14"/>
    </row>
    <row r="4172" spans="3:4" x14ac:dyDescent="0.2">
      <c r="C4172" s="14"/>
      <c r="D4172" s="14"/>
    </row>
    <row r="4173" spans="3:4" x14ac:dyDescent="0.2">
      <c r="C4173" s="14"/>
      <c r="D4173" s="14"/>
    </row>
    <row r="4174" spans="3:4" x14ac:dyDescent="0.2">
      <c r="C4174" s="14"/>
      <c r="D4174" s="14"/>
    </row>
    <row r="4175" spans="3:4" x14ac:dyDescent="0.2">
      <c r="C4175" s="14"/>
      <c r="D4175" s="14"/>
    </row>
    <row r="4176" spans="3:4" x14ac:dyDescent="0.2">
      <c r="C4176" s="14"/>
      <c r="D4176" s="14"/>
    </row>
    <row r="4177" spans="3:4" x14ac:dyDescent="0.2">
      <c r="C4177" s="14"/>
      <c r="D4177" s="14"/>
    </row>
    <row r="4178" spans="3:4" x14ac:dyDescent="0.2">
      <c r="C4178" s="14"/>
      <c r="D4178" s="14"/>
    </row>
    <row r="4179" spans="3:4" x14ac:dyDescent="0.2">
      <c r="C4179" s="14"/>
      <c r="D4179" s="14"/>
    </row>
    <row r="4180" spans="3:4" x14ac:dyDescent="0.2">
      <c r="C4180" s="14"/>
      <c r="D4180" s="14"/>
    </row>
    <row r="4181" spans="3:4" x14ac:dyDescent="0.2">
      <c r="C4181" s="14"/>
      <c r="D4181" s="14"/>
    </row>
    <row r="4182" spans="3:4" x14ac:dyDescent="0.2">
      <c r="C4182" s="14"/>
      <c r="D4182" s="14"/>
    </row>
    <row r="4183" spans="3:4" x14ac:dyDescent="0.2">
      <c r="C4183" s="14"/>
      <c r="D4183" s="14"/>
    </row>
    <row r="4184" spans="3:4" x14ac:dyDescent="0.2">
      <c r="C4184" s="14"/>
      <c r="D4184" s="14"/>
    </row>
    <row r="4185" spans="3:4" x14ac:dyDescent="0.2">
      <c r="C4185" s="14"/>
      <c r="D4185" s="14"/>
    </row>
    <row r="4186" spans="3:4" x14ac:dyDescent="0.2">
      <c r="C4186" s="14"/>
      <c r="D4186" s="14"/>
    </row>
    <row r="4187" spans="3:4" x14ac:dyDescent="0.2">
      <c r="C4187" s="14"/>
      <c r="D4187" s="14"/>
    </row>
    <row r="4188" spans="3:4" x14ac:dyDescent="0.2">
      <c r="C4188" s="14"/>
      <c r="D4188" s="14"/>
    </row>
    <row r="4189" spans="3:4" x14ac:dyDescent="0.2">
      <c r="C4189" s="14"/>
      <c r="D4189" s="14"/>
    </row>
    <row r="4190" spans="3:4" x14ac:dyDescent="0.2">
      <c r="C4190" s="14"/>
      <c r="D4190" s="14"/>
    </row>
    <row r="4191" spans="3:4" x14ac:dyDescent="0.2">
      <c r="C4191" s="14"/>
      <c r="D4191" s="14"/>
    </row>
    <row r="4192" spans="3:4" x14ac:dyDescent="0.2">
      <c r="C4192" s="14"/>
      <c r="D4192" s="14"/>
    </row>
    <row r="4193" spans="3:4" x14ac:dyDescent="0.2">
      <c r="C4193" s="14"/>
      <c r="D4193" s="14"/>
    </row>
    <row r="4194" spans="3:4" x14ac:dyDescent="0.2">
      <c r="C4194" s="14"/>
      <c r="D4194" s="14"/>
    </row>
    <row r="4195" spans="3:4" x14ac:dyDescent="0.2">
      <c r="C4195" s="14"/>
      <c r="D4195" s="14"/>
    </row>
    <row r="4196" spans="3:4" x14ac:dyDescent="0.2">
      <c r="C4196" s="14"/>
      <c r="D4196" s="14"/>
    </row>
    <row r="4197" spans="3:4" x14ac:dyDescent="0.2">
      <c r="C4197" s="14"/>
      <c r="D4197" s="14"/>
    </row>
    <row r="4198" spans="3:4" x14ac:dyDescent="0.2">
      <c r="C4198" s="14"/>
      <c r="D4198" s="14"/>
    </row>
    <row r="4199" spans="3:4" x14ac:dyDescent="0.2">
      <c r="C4199" s="14"/>
      <c r="D4199" s="14"/>
    </row>
    <row r="4200" spans="3:4" x14ac:dyDescent="0.2">
      <c r="C4200" s="14"/>
      <c r="D4200" s="14"/>
    </row>
    <row r="4201" spans="3:4" x14ac:dyDescent="0.2">
      <c r="C4201" s="14"/>
      <c r="D4201" s="14"/>
    </row>
    <row r="4202" spans="3:4" x14ac:dyDescent="0.2">
      <c r="C4202" s="14"/>
      <c r="D4202" s="14"/>
    </row>
    <row r="4203" spans="3:4" x14ac:dyDescent="0.2">
      <c r="C4203" s="14"/>
      <c r="D4203" s="14"/>
    </row>
    <row r="4204" spans="3:4" x14ac:dyDescent="0.2">
      <c r="C4204" s="14"/>
      <c r="D4204" s="14"/>
    </row>
    <row r="4205" spans="3:4" x14ac:dyDescent="0.2">
      <c r="C4205" s="14"/>
      <c r="D4205" s="14"/>
    </row>
    <row r="4206" spans="3:4" x14ac:dyDescent="0.2">
      <c r="C4206" s="14"/>
      <c r="D4206" s="14"/>
    </row>
    <row r="4207" spans="3:4" x14ac:dyDescent="0.2">
      <c r="C4207" s="14"/>
      <c r="D4207" s="14"/>
    </row>
    <row r="4208" spans="3:4" x14ac:dyDescent="0.2">
      <c r="C4208" s="14"/>
      <c r="D4208" s="14"/>
    </row>
    <row r="4209" spans="3:4" x14ac:dyDescent="0.2">
      <c r="C4209" s="14"/>
      <c r="D4209" s="14"/>
    </row>
    <row r="4210" spans="3:4" x14ac:dyDescent="0.2">
      <c r="C4210" s="14"/>
      <c r="D4210" s="14"/>
    </row>
    <row r="4211" spans="3:4" x14ac:dyDescent="0.2">
      <c r="C4211" s="14"/>
      <c r="D4211" s="14"/>
    </row>
    <row r="4212" spans="3:4" x14ac:dyDescent="0.2">
      <c r="C4212" s="14"/>
      <c r="D4212" s="14"/>
    </row>
    <row r="4213" spans="3:4" x14ac:dyDescent="0.2">
      <c r="C4213" s="14"/>
      <c r="D4213" s="14"/>
    </row>
    <row r="4214" spans="3:4" x14ac:dyDescent="0.2">
      <c r="C4214" s="14"/>
      <c r="D4214" s="14"/>
    </row>
    <row r="4215" spans="3:4" x14ac:dyDescent="0.2">
      <c r="C4215" s="14"/>
      <c r="D4215" s="14"/>
    </row>
    <row r="4216" spans="3:4" x14ac:dyDescent="0.2">
      <c r="C4216" s="14"/>
      <c r="D4216" s="14"/>
    </row>
    <row r="4217" spans="3:4" x14ac:dyDescent="0.2">
      <c r="C4217" s="14"/>
      <c r="D4217" s="14"/>
    </row>
    <row r="4218" spans="3:4" x14ac:dyDescent="0.2">
      <c r="C4218" s="14"/>
      <c r="D4218" s="14"/>
    </row>
    <row r="4219" spans="3:4" x14ac:dyDescent="0.2">
      <c r="C4219" s="14"/>
      <c r="D4219" s="14"/>
    </row>
    <row r="4220" spans="3:4" x14ac:dyDescent="0.2">
      <c r="C4220" s="14"/>
      <c r="D4220" s="14"/>
    </row>
    <row r="4221" spans="3:4" x14ac:dyDescent="0.2">
      <c r="C4221" s="14"/>
      <c r="D4221" s="14"/>
    </row>
    <row r="4222" spans="3:4" x14ac:dyDescent="0.2">
      <c r="C4222" s="14"/>
      <c r="D4222" s="14"/>
    </row>
    <row r="4223" spans="3:4" x14ac:dyDescent="0.2">
      <c r="C4223" s="14"/>
      <c r="D4223" s="14"/>
    </row>
    <row r="4224" spans="3:4" x14ac:dyDescent="0.2">
      <c r="C4224" s="14"/>
      <c r="D4224" s="14"/>
    </row>
    <row r="4225" spans="3:4" x14ac:dyDescent="0.2">
      <c r="C4225" s="14"/>
      <c r="D4225" s="14"/>
    </row>
    <row r="4226" spans="3:4" x14ac:dyDescent="0.2">
      <c r="C4226" s="14"/>
      <c r="D4226" s="14"/>
    </row>
    <row r="4227" spans="3:4" x14ac:dyDescent="0.2">
      <c r="C4227" s="14"/>
      <c r="D4227" s="14"/>
    </row>
    <row r="4228" spans="3:4" x14ac:dyDescent="0.2">
      <c r="C4228" s="14"/>
      <c r="D4228" s="14"/>
    </row>
    <row r="4229" spans="3:4" x14ac:dyDescent="0.2">
      <c r="C4229" s="14"/>
      <c r="D4229" s="14"/>
    </row>
    <row r="4230" spans="3:4" x14ac:dyDescent="0.2">
      <c r="C4230" s="14"/>
      <c r="D4230" s="14"/>
    </row>
    <row r="4231" spans="3:4" x14ac:dyDescent="0.2">
      <c r="C4231" s="14"/>
      <c r="D4231" s="14"/>
    </row>
    <row r="4232" spans="3:4" x14ac:dyDescent="0.2">
      <c r="C4232" s="14"/>
      <c r="D4232" s="14"/>
    </row>
    <row r="4233" spans="3:4" x14ac:dyDescent="0.2">
      <c r="C4233" s="14"/>
      <c r="D4233" s="14"/>
    </row>
    <row r="4234" spans="3:4" x14ac:dyDescent="0.2">
      <c r="C4234" s="14"/>
      <c r="D4234" s="14"/>
    </row>
  </sheetData>
  <protectedRanges>
    <protectedRange sqref="A395:D399" name="Range1"/>
  </protectedRanges>
  <sortState xmlns:xlrd2="http://schemas.microsoft.com/office/spreadsheetml/2017/richdata2" ref="A21:AK405">
    <sortCondition ref="C21:C405"/>
  </sortState>
  <phoneticPr fontId="0" type="noConversion"/>
  <hyperlinks>
    <hyperlink ref="I63350" r:id="rId1" display="http://vsolj.cetus-net.org/bulletin.html" xr:uid="{00000000-0004-0000-0000-000000000000}"/>
    <hyperlink ref="I63343" r:id="rId2" display="http://vsolj.cetus-net.org/bulletin.html" xr:uid="{00000000-0004-0000-0000-000001000000}"/>
    <hyperlink ref="AQ840" r:id="rId3" display="http://cdsbib.u-strasbg.fr/cgi-bin/cdsbib?1990RMxAA..21..381G" xr:uid="{00000000-0004-0000-0000-000002000000}"/>
    <hyperlink ref="AQ843" r:id="rId4" display="http://cdsbib.u-strasbg.fr/cgi-bin/cdsbib?1990RMxAA..21..381G" xr:uid="{00000000-0004-0000-0000-000003000000}"/>
    <hyperlink ref="AQ841" r:id="rId5" display="http://cdsbib.u-strasbg.fr/cgi-bin/cdsbib?1990RMxAA..21..381G" xr:uid="{00000000-0004-0000-0000-000004000000}"/>
    <hyperlink ref="AQ819" r:id="rId6" display="http://cdsbib.u-strasbg.fr/cgi-bin/cdsbib?1990RMxAA..21..381G" xr:uid="{00000000-0004-0000-0000-000005000000}"/>
    <hyperlink ref="J63350" r:id="rId7" display="http://vsolj.cetus-net.org/bulletin.html" xr:uid="{00000000-0004-0000-0000-000006000000}"/>
    <hyperlink ref="AR953" r:id="rId8" display="http://cdsbib.u-strasbg.fr/cgi-bin/cdsbib?1990RMxAA..21..381G" xr:uid="{00000000-0004-0000-0000-000007000000}"/>
    <hyperlink ref="AR64758" r:id="rId9" display="http://cdsbib.u-strasbg.fr/cgi-bin/cdsbib?1990RMxAA..21..381G" xr:uid="{00000000-0004-0000-0000-000008000000}"/>
    <hyperlink ref="AR954" r:id="rId10" display="http://cdsbib.u-strasbg.fr/cgi-bin/cdsbib?1990RMxAA..21..381G" xr:uid="{00000000-0004-0000-0000-000009000000}"/>
    <hyperlink ref="I63347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D339" workbookViewId="0">
      <selection activeCell="I365" sqref="I1:Q365"/>
    </sheetView>
  </sheetViews>
  <sheetFormatPr defaultRowHeight="12.75" x14ac:dyDescent="0.2"/>
  <cols>
    <col min="1" max="1" width="19.7109375" style="56" customWidth="1"/>
    <col min="2" max="2" width="4.42578125" style="2" customWidth="1"/>
    <col min="3" max="3" width="12.7109375" style="56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56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 x14ac:dyDescent="0.25">
      <c r="A1" s="55" t="s">
        <v>250</v>
      </c>
      <c r="I1" s="57" t="s">
        <v>165</v>
      </c>
      <c r="J1" s="58" t="s">
        <v>251</v>
      </c>
    </row>
    <row r="2" spans="1:16" x14ac:dyDescent="0.2">
      <c r="I2" s="59" t="s">
        <v>176</v>
      </c>
      <c r="J2" s="60" t="s">
        <v>228</v>
      </c>
    </row>
    <row r="3" spans="1:16" x14ac:dyDescent="0.2">
      <c r="A3" s="61" t="s">
        <v>252</v>
      </c>
      <c r="I3" s="59" t="s">
        <v>180</v>
      </c>
      <c r="J3" s="60" t="s">
        <v>253</v>
      </c>
    </row>
    <row r="4" spans="1:16" x14ac:dyDescent="0.2">
      <c r="I4" s="59" t="s">
        <v>194</v>
      </c>
      <c r="J4" s="60" t="s">
        <v>253</v>
      </c>
    </row>
    <row r="5" spans="1:16" ht="13.5" thickBot="1" x14ac:dyDescent="0.25">
      <c r="I5" s="62" t="s">
        <v>223</v>
      </c>
      <c r="J5" s="63" t="s">
        <v>254</v>
      </c>
    </row>
    <row r="10" spans="1:16" ht="13.5" thickBot="1" x14ac:dyDescent="0.25"/>
    <row r="11" spans="1:16" ht="12.75" customHeight="1" thickBot="1" x14ac:dyDescent="0.25">
      <c r="A11" s="56" t="str">
        <f t="shared" ref="A11:A74" si="0">P11</f>
        <v> AAC 4.146 </v>
      </c>
      <c r="B11" s="42" t="str">
        <f t="shared" ref="B11:B74" si="1">IF(H11=INT(H11),"I","II")</f>
        <v>I</v>
      </c>
      <c r="C11" s="56">
        <f t="shared" ref="C11:C74" si="2">1*G11</f>
        <v>24117.5383</v>
      </c>
      <c r="D11" s="2" t="str">
        <f t="shared" ref="D11:D74" si="3">VLOOKUP(F11,I$1:J$5,2,FALSE)</f>
        <v>vis</v>
      </c>
      <c r="E11" s="64">
        <f>VLOOKUP(C11,Active!C$21:E$968,3,FALSE)</f>
        <v>-5017.0186769161228</v>
      </c>
      <c r="F11" s="42" t="s">
        <v>223</v>
      </c>
      <c r="G11" s="2" t="str">
        <f t="shared" ref="G11:G74" si="4">MID(I11,3,LEN(I11)-3)</f>
        <v>24117.5383</v>
      </c>
      <c r="H11" s="56">
        <f t="shared" ref="H11:H74" si="5">1*K11</f>
        <v>-5017</v>
      </c>
      <c r="I11" s="65" t="s">
        <v>370</v>
      </c>
      <c r="J11" s="66" t="s">
        <v>371</v>
      </c>
      <c r="K11" s="65">
        <v>-5017</v>
      </c>
      <c r="L11" s="65" t="s">
        <v>372</v>
      </c>
      <c r="M11" s="66" t="s">
        <v>272</v>
      </c>
      <c r="N11" s="66"/>
      <c r="O11" s="67" t="s">
        <v>368</v>
      </c>
      <c r="P11" s="67" t="s">
        <v>369</v>
      </c>
    </row>
    <row r="12" spans="1:16" ht="12.75" customHeight="1" thickBot="1" x14ac:dyDescent="0.25">
      <c r="A12" s="56" t="str">
        <f t="shared" si="0"/>
        <v> AAC 4.146 </v>
      </c>
      <c r="B12" s="42" t="str">
        <f t="shared" si="1"/>
        <v>I</v>
      </c>
      <c r="C12" s="56">
        <f t="shared" si="2"/>
        <v>24136.606400000001</v>
      </c>
      <c r="D12" s="2" t="str">
        <f t="shared" si="3"/>
        <v>vis</v>
      </c>
      <c r="E12" s="64">
        <f>VLOOKUP(C12,Active!C$21:E$968,3,FALSE)</f>
        <v>-5007.0149211729386</v>
      </c>
      <c r="F12" s="42" t="s">
        <v>223</v>
      </c>
      <c r="G12" s="2" t="str">
        <f t="shared" si="4"/>
        <v>24136.6064</v>
      </c>
      <c r="H12" s="56">
        <f t="shared" si="5"/>
        <v>-5007</v>
      </c>
      <c r="I12" s="65" t="s">
        <v>373</v>
      </c>
      <c r="J12" s="66" t="s">
        <v>374</v>
      </c>
      <c r="K12" s="65">
        <v>-5007</v>
      </c>
      <c r="L12" s="65" t="s">
        <v>375</v>
      </c>
      <c r="M12" s="66" t="s">
        <v>272</v>
      </c>
      <c r="N12" s="66"/>
      <c r="O12" s="67" t="s">
        <v>368</v>
      </c>
      <c r="P12" s="67" t="s">
        <v>369</v>
      </c>
    </row>
    <row r="13" spans="1:16" ht="12.75" customHeight="1" thickBot="1" x14ac:dyDescent="0.25">
      <c r="A13" s="56" t="str">
        <f t="shared" si="0"/>
        <v> AAC 1.11 </v>
      </c>
      <c r="B13" s="42" t="str">
        <f t="shared" si="1"/>
        <v>I</v>
      </c>
      <c r="C13" s="56">
        <f t="shared" si="2"/>
        <v>24201.409</v>
      </c>
      <c r="D13" s="2" t="str">
        <f t="shared" si="3"/>
        <v>vis</v>
      </c>
      <c r="E13" s="64">
        <f>VLOOKUP(C13,Active!C$21:E$968,3,FALSE)</f>
        <v>-4973.0173345270077</v>
      </c>
      <c r="F13" s="42" t="s">
        <v>223</v>
      </c>
      <c r="G13" s="2" t="str">
        <f t="shared" si="4"/>
        <v>24201.409</v>
      </c>
      <c r="H13" s="56">
        <f t="shared" si="5"/>
        <v>-4973</v>
      </c>
      <c r="I13" s="65" t="s">
        <v>376</v>
      </c>
      <c r="J13" s="66" t="s">
        <v>377</v>
      </c>
      <c r="K13" s="65">
        <v>-4973</v>
      </c>
      <c r="L13" s="65" t="s">
        <v>304</v>
      </c>
      <c r="M13" s="66" t="s">
        <v>272</v>
      </c>
      <c r="N13" s="66"/>
      <c r="O13" s="67" t="s">
        <v>378</v>
      </c>
      <c r="P13" s="67" t="s">
        <v>379</v>
      </c>
    </row>
    <row r="14" spans="1:16" ht="12.75" customHeight="1" thickBot="1" x14ac:dyDescent="0.25">
      <c r="A14" s="56" t="str">
        <f t="shared" si="0"/>
        <v> AAC 4.146 </v>
      </c>
      <c r="B14" s="42" t="str">
        <f t="shared" si="1"/>
        <v>I</v>
      </c>
      <c r="C14" s="56">
        <f t="shared" si="2"/>
        <v>25619.557799999999</v>
      </c>
      <c r="D14" s="2" t="str">
        <f t="shared" si="3"/>
        <v>vis</v>
      </c>
      <c r="E14" s="64">
        <f>VLOOKUP(C14,Active!C$21:E$968,3,FALSE)</f>
        <v>-4229.0095832203724</v>
      </c>
      <c r="F14" s="42" t="s">
        <v>223</v>
      </c>
      <c r="G14" s="2" t="str">
        <f t="shared" si="4"/>
        <v>25619.5578</v>
      </c>
      <c r="H14" s="56">
        <f t="shared" si="5"/>
        <v>-4229</v>
      </c>
      <c r="I14" s="65" t="s">
        <v>388</v>
      </c>
      <c r="J14" s="66" t="s">
        <v>389</v>
      </c>
      <c r="K14" s="65">
        <v>-4229</v>
      </c>
      <c r="L14" s="65" t="s">
        <v>390</v>
      </c>
      <c r="M14" s="66" t="s">
        <v>272</v>
      </c>
      <c r="N14" s="66"/>
      <c r="O14" s="67" t="s">
        <v>368</v>
      </c>
      <c r="P14" s="67" t="s">
        <v>369</v>
      </c>
    </row>
    <row r="15" spans="1:16" ht="12.75" customHeight="1" thickBot="1" x14ac:dyDescent="0.25">
      <c r="A15" s="56" t="str">
        <f t="shared" si="0"/>
        <v> AAC 4.146 </v>
      </c>
      <c r="B15" s="42" t="str">
        <f t="shared" si="1"/>
        <v>I</v>
      </c>
      <c r="C15" s="56">
        <f t="shared" si="2"/>
        <v>25621.4529</v>
      </c>
      <c r="D15" s="2" t="str">
        <f t="shared" si="3"/>
        <v>vis</v>
      </c>
      <c r="E15" s="64">
        <f>VLOOKUP(C15,Active!C$21:E$968,3,FALSE)</f>
        <v>-4228.0153510992423</v>
      </c>
      <c r="F15" s="42" t="s">
        <v>223</v>
      </c>
      <c r="G15" s="2" t="str">
        <f t="shared" si="4"/>
        <v>25621.4529</v>
      </c>
      <c r="H15" s="56">
        <f t="shared" si="5"/>
        <v>-4228</v>
      </c>
      <c r="I15" s="65" t="s">
        <v>391</v>
      </c>
      <c r="J15" s="66" t="s">
        <v>392</v>
      </c>
      <c r="K15" s="65">
        <v>-4228</v>
      </c>
      <c r="L15" s="65" t="s">
        <v>393</v>
      </c>
      <c r="M15" s="66" t="s">
        <v>272</v>
      </c>
      <c r="N15" s="66"/>
      <c r="O15" s="67" t="s">
        <v>368</v>
      </c>
      <c r="P15" s="67" t="s">
        <v>369</v>
      </c>
    </row>
    <row r="16" spans="1:16" ht="12.75" customHeight="1" thickBot="1" x14ac:dyDescent="0.25">
      <c r="A16" s="56" t="str">
        <f t="shared" si="0"/>
        <v> AAC 4.146 </v>
      </c>
      <c r="B16" s="42" t="str">
        <f t="shared" si="1"/>
        <v>I</v>
      </c>
      <c r="C16" s="56">
        <f t="shared" si="2"/>
        <v>25623.3655</v>
      </c>
      <c r="D16" s="2" t="str">
        <f t="shared" si="3"/>
        <v>vis</v>
      </c>
      <c r="E16" s="64">
        <f>VLOOKUP(C16,Active!C$21:E$968,3,FALSE)</f>
        <v>-4227.0119378994787</v>
      </c>
      <c r="F16" s="42" t="s">
        <v>223</v>
      </c>
      <c r="G16" s="2" t="str">
        <f t="shared" si="4"/>
        <v>25623.3655</v>
      </c>
      <c r="H16" s="56">
        <f t="shared" si="5"/>
        <v>-4227</v>
      </c>
      <c r="I16" s="65" t="s">
        <v>394</v>
      </c>
      <c r="J16" s="66" t="s">
        <v>395</v>
      </c>
      <c r="K16" s="65">
        <v>-4227</v>
      </c>
      <c r="L16" s="65" t="s">
        <v>396</v>
      </c>
      <c r="M16" s="66" t="s">
        <v>272</v>
      </c>
      <c r="N16" s="66"/>
      <c r="O16" s="67" t="s">
        <v>368</v>
      </c>
      <c r="P16" s="67" t="s">
        <v>369</v>
      </c>
    </row>
    <row r="17" spans="1:16" ht="12.75" customHeight="1" thickBot="1" x14ac:dyDescent="0.25">
      <c r="A17" s="56" t="str">
        <f t="shared" si="0"/>
        <v> AAC 4.146 </v>
      </c>
      <c r="B17" s="42" t="str">
        <f t="shared" si="1"/>
        <v>I</v>
      </c>
      <c r="C17" s="56">
        <f t="shared" si="2"/>
        <v>27146.335999999999</v>
      </c>
      <c r="D17" s="2" t="str">
        <f t="shared" si="3"/>
        <v>vis</v>
      </c>
      <c r="E17" s="64">
        <f>VLOOKUP(C17,Active!C$21:E$968,3,FALSE)</f>
        <v>-3428.0112568628051</v>
      </c>
      <c r="F17" s="42" t="s">
        <v>223</v>
      </c>
      <c r="G17" s="2" t="str">
        <f t="shared" si="4"/>
        <v>27146.3360</v>
      </c>
      <c r="H17" s="56">
        <f t="shared" si="5"/>
        <v>-3428</v>
      </c>
      <c r="I17" s="65" t="s">
        <v>402</v>
      </c>
      <c r="J17" s="66" t="s">
        <v>403</v>
      </c>
      <c r="K17" s="65">
        <v>-3428</v>
      </c>
      <c r="L17" s="65" t="s">
        <v>404</v>
      </c>
      <c r="M17" s="66" t="s">
        <v>272</v>
      </c>
      <c r="N17" s="66"/>
      <c r="O17" s="67" t="s">
        <v>405</v>
      </c>
      <c r="P17" s="67" t="s">
        <v>369</v>
      </c>
    </row>
    <row r="18" spans="1:16" ht="12.75" customHeight="1" thickBot="1" x14ac:dyDescent="0.25">
      <c r="A18" s="56" t="str">
        <f t="shared" si="0"/>
        <v> AAC 4.146 </v>
      </c>
      <c r="B18" s="42" t="str">
        <f t="shared" si="1"/>
        <v>I</v>
      </c>
      <c r="C18" s="56">
        <f t="shared" si="2"/>
        <v>27188.272000000001</v>
      </c>
      <c r="D18" s="2" t="str">
        <f t="shared" si="3"/>
        <v>vis</v>
      </c>
      <c r="E18" s="64">
        <f>VLOOKUP(C18,Active!C$21:E$968,3,FALSE)</f>
        <v>-3406.0102446567544</v>
      </c>
      <c r="F18" s="42" t="s">
        <v>223</v>
      </c>
      <c r="G18" s="2" t="str">
        <f t="shared" si="4"/>
        <v>27188.2720</v>
      </c>
      <c r="H18" s="56">
        <f t="shared" si="5"/>
        <v>-3406</v>
      </c>
      <c r="I18" s="65" t="s">
        <v>406</v>
      </c>
      <c r="J18" s="66" t="s">
        <v>407</v>
      </c>
      <c r="K18" s="65">
        <v>-3406</v>
      </c>
      <c r="L18" s="65" t="s">
        <v>408</v>
      </c>
      <c r="M18" s="66" t="s">
        <v>272</v>
      </c>
      <c r="N18" s="66"/>
      <c r="O18" s="67" t="s">
        <v>405</v>
      </c>
      <c r="P18" s="67" t="s">
        <v>369</v>
      </c>
    </row>
    <row r="19" spans="1:16" ht="12.75" customHeight="1" thickBot="1" x14ac:dyDescent="0.25">
      <c r="A19" s="56" t="str">
        <f t="shared" si="0"/>
        <v> AAC 4.146 </v>
      </c>
      <c r="B19" s="42" t="str">
        <f t="shared" si="1"/>
        <v>I</v>
      </c>
      <c r="C19" s="56">
        <f t="shared" si="2"/>
        <v>27838.261299999998</v>
      </c>
      <c r="D19" s="2" t="str">
        <f t="shared" si="3"/>
        <v>vis</v>
      </c>
      <c r="E19" s="64">
        <f>VLOOKUP(C19,Active!C$21:E$968,3,FALSE)</f>
        <v>-3065.0043661012937</v>
      </c>
      <c r="F19" s="42" t="s">
        <v>223</v>
      </c>
      <c r="G19" s="2" t="str">
        <f t="shared" si="4"/>
        <v>27838.2613</v>
      </c>
      <c r="H19" s="56">
        <f t="shared" si="5"/>
        <v>-3065</v>
      </c>
      <c r="I19" s="65" t="s">
        <v>443</v>
      </c>
      <c r="J19" s="66" t="s">
        <v>444</v>
      </c>
      <c r="K19" s="65">
        <v>-3065</v>
      </c>
      <c r="L19" s="65" t="s">
        <v>445</v>
      </c>
      <c r="M19" s="66" t="s">
        <v>272</v>
      </c>
      <c r="N19" s="66"/>
      <c r="O19" s="67" t="s">
        <v>405</v>
      </c>
      <c r="P19" s="67" t="s">
        <v>369</v>
      </c>
    </row>
    <row r="20" spans="1:16" ht="12.75" customHeight="1" thickBot="1" x14ac:dyDescent="0.25">
      <c r="A20" s="56" t="str">
        <f t="shared" si="0"/>
        <v> AAC 4.146 </v>
      </c>
      <c r="B20" s="42" t="str">
        <f t="shared" si="1"/>
        <v>I</v>
      </c>
      <c r="C20" s="56">
        <f t="shared" si="2"/>
        <v>27855.408899999999</v>
      </c>
      <c r="D20" s="2" t="str">
        <f t="shared" si="3"/>
        <v>vis</v>
      </c>
      <c r="E20" s="64">
        <f>VLOOKUP(C20,Active!C$21:E$968,3,FALSE)</f>
        <v>-3056.008168159085</v>
      </c>
      <c r="F20" s="42" t="s">
        <v>223</v>
      </c>
      <c r="G20" s="2" t="str">
        <f t="shared" si="4"/>
        <v>27855.4089</v>
      </c>
      <c r="H20" s="56">
        <f t="shared" si="5"/>
        <v>-3056</v>
      </c>
      <c r="I20" s="65" t="s">
        <v>446</v>
      </c>
      <c r="J20" s="66" t="s">
        <v>447</v>
      </c>
      <c r="K20" s="65">
        <v>-3056</v>
      </c>
      <c r="L20" s="65" t="s">
        <v>448</v>
      </c>
      <c r="M20" s="66" t="s">
        <v>272</v>
      </c>
      <c r="N20" s="66"/>
      <c r="O20" s="67" t="s">
        <v>405</v>
      </c>
      <c r="P20" s="67" t="s">
        <v>369</v>
      </c>
    </row>
    <row r="21" spans="1:16" ht="12.75" customHeight="1" thickBot="1" x14ac:dyDescent="0.25">
      <c r="A21" s="56" t="str">
        <f t="shared" si="0"/>
        <v> AAC 4.146 </v>
      </c>
      <c r="B21" s="42" t="str">
        <f t="shared" si="1"/>
        <v>I</v>
      </c>
      <c r="C21" s="56">
        <f t="shared" si="2"/>
        <v>27878.2863</v>
      </c>
      <c r="D21" s="2" t="str">
        <f t="shared" si="3"/>
        <v>vis</v>
      </c>
      <c r="E21" s="64">
        <f>VLOOKUP(C21,Active!C$21:E$968,3,FALSE)</f>
        <v>-3044.005927682103</v>
      </c>
      <c r="F21" s="42" t="s">
        <v>223</v>
      </c>
      <c r="G21" s="2" t="str">
        <f t="shared" si="4"/>
        <v>27878.2863</v>
      </c>
      <c r="H21" s="56">
        <f t="shared" si="5"/>
        <v>-3044</v>
      </c>
      <c r="I21" s="65" t="s">
        <v>449</v>
      </c>
      <c r="J21" s="66" t="s">
        <v>450</v>
      </c>
      <c r="K21" s="65">
        <v>-3044</v>
      </c>
      <c r="L21" s="65" t="s">
        <v>451</v>
      </c>
      <c r="M21" s="66" t="s">
        <v>272</v>
      </c>
      <c r="N21" s="66"/>
      <c r="O21" s="67" t="s">
        <v>405</v>
      </c>
      <c r="P21" s="67" t="s">
        <v>369</v>
      </c>
    </row>
    <row r="22" spans="1:16" ht="12.75" customHeight="1" thickBot="1" x14ac:dyDescent="0.25">
      <c r="A22" s="56" t="str">
        <f t="shared" si="0"/>
        <v> AAC 4.146 </v>
      </c>
      <c r="B22" s="42" t="str">
        <f t="shared" si="1"/>
        <v>I</v>
      </c>
      <c r="C22" s="56">
        <f t="shared" si="2"/>
        <v>28181.356400000001</v>
      </c>
      <c r="D22" s="2" t="str">
        <f t="shared" si="3"/>
        <v>vis</v>
      </c>
      <c r="E22" s="64">
        <f>VLOOKUP(C22,Active!C$21:E$968,3,FALSE)</f>
        <v>-2885.0053322655449</v>
      </c>
      <c r="F22" s="42" t="s">
        <v>223</v>
      </c>
      <c r="G22" s="2" t="str">
        <f t="shared" si="4"/>
        <v>28181.3564</v>
      </c>
      <c r="H22" s="56">
        <f t="shared" si="5"/>
        <v>-2885</v>
      </c>
      <c r="I22" s="65" t="s">
        <v>458</v>
      </c>
      <c r="J22" s="66" t="s">
        <v>459</v>
      </c>
      <c r="K22" s="65">
        <v>-2885</v>
      </c>
      <c r="L22" s="65" t="s">
        <v>460</v>
      </c>
      <c r="M22" s="66" t="s">
        <v>272</v>
      </c>
      <c r="N22" s="66"/>
      <c r="O22" s="67" t="s">
        <v>405</v>
      </c>
      <c r="P22" s="67" t="s">
        <v>369</v>
      </c>
    </row>
    <row r="23" spans="1:16" ht="12.75" customHeight="1" thickBot="1" x14ac:dyDescent="0.25">
      <c r="A23" s="56" t="str">
        <f t="shared" si="0"/>
        <v> AAC 4.146 </v>
      </c>
      <c r="B23" s="42" t="str">
        <f t="shared" si="1"/>
        <v>I</v>
      </c>
      <c r="C23" s="56">
        <f t="shared" si="2"/>
        <v>28183.264299999999</v>
      </c>
      <c r="D23" s="2" t="str">
        <f t="shared" si="3"/>
        <v>vis</v>
      </c>
      <c r="E23" s="64">
        <f>VLOOKUP(C23,Active!C$21:E$968,3,FALSE)</f>
        <v>-2884.0043848411865</v>
      </c>
      <c r="F23" s="42" t="s">
        <v>223</v>
      </c>
      <c r="G23" s="2" t="str">
        <f t="shared" si="4"/>
        <v>28183.2643</v>
      </c>
      <c r="H23" s="56">
        <f t="shared" si="5"/>
        <v>-2884</v>
      </c>
      <c r="I23" s="65" t="s">
        <v>461</v>
      </c>
      <c r="J23" s="66" t="s">
        <v>462</v>
      </c>
      <c r="K23" s="65">
        <v>-2884</v>
      </c>
      <c r="L23" s="65" t="s">
        <v>463</v>
      </c>
      <c r="M23" s="66" t="s">
        <v>272</v>
      </c>
      <c r="N23" s="66"/>
      <c r="O23" s="67" t="s">
        <v>405</v>
      </c>
      <c r="P23" s="67" t="s">
        <v>369</v>
      </c>
    </row>
    <row r="24" spans="1:16" ht="12.75" customHeight="1" thickBot="1" x14ac:dyDescent="0.25">
      <c r="A24" s="56" t="str">
        <f t="shared" si="0"/>
        <v> AAC 4.146 </v>
      </c>
      <c r="B24" s="42" t="str">
        <f t="shared" si="1"/>
        <v>I</v>
      </c>
      <c r="C24" s="56">
        <f t="shared" si="2"/>
        <v>28549.237799999999</v>
      </c>
      <c r="D24" s="2" t="str">
        <f t="shared" si="3"/>
        <v>vis</v>
      </c>
      <c r="E24" s="64">
        <f>VLOOKUP(C24,Active!C$21:E$968,3,FALSE)</f>
        <v>-2692.0025858953927</v>
      </c>
      <c r="F24" s="42" t="s">
        <v>223</v>
      </c>
      <c r="G24" s="2" t="str">
        <f t="shared" si="4"/>
        <v>28549.2378</v>
      </c>
      <c r="H24" s="56">
        <f t="shared" si="5"/>
        <v>-2692</v>
      </c>
      <c r="I24" s="65" t="s">
        <v>476</v>
      </c>
      <c r="J24" s="66" t="s">
        <v>477</v>
      </c>
      <c r="K24" s="65">
        <v>-2692</v>
      </c>
      <c r="L24" s="65" t="s">
        <v>478</v>
      </c>
      <c r="M24" s="66" t="s">
        <v>272</v>
      </c>
      <c r="N24" s="66"/>
      <c r="O24" s="67" t="s">
        <v>368</v>
      </c>
      <c r="P24" s="67" t="s">
        <v>369</v>
      </c>
    </row>
    <row r="25" spans="1:16" ht="12.75" customHeight="1" thickBot="1" x14ac:dyDescent="0.25">
      <c r="A25" s="56" t="str">
        <f t="shared" si="0"/>
        <v> AAC 4.146 </v>
      </c>
      <c r="B25" s="42" t="str">
        <f t="shared" si="1"/>
        <v>I</v>
      </c>
      <c r="C25" s="56">
        <f t="shared" si="2"/>
        <v>28604.511299999998</v>
      </c>
      <c r="D25" s="2" t="str">
        <f t="shared" si="3"/>
        <v>vis</v>
      </c>
      <c r="E25" s="64">
        <f>VLOOKUP(C25,Active!C$21:E$968,3,FALSE)</f>
        <v>-2663.0042801873833</v>
      </c>
      <c r="F25" s="42" t="s">
        <v>223</v>
      </c>
      <c r="G25" s="2" t="str">
        <f t="shared" si="4"/>
        <v>28604.5113</v>
      </c>
      <c r="H25" s="56">
        <f t="shared" si="5"/>
        <v>-2663</v>
      </c>
      <c r="I25" s="65" t="s">
        <v>484</v>
      </c>
      <c r="J25" s="66" t="s">
        <v>485</v>
      </c>
      <c r="K25" s="65">
        <v>-2663</v>
      </c>
      <c r="L25" s="65" t="s">
        <v>486</v>
      </c>
      <c r="M25" s="66" t="s">
        <v>272</v>
      </c>
      <c r="N25" s="66"/>
      <c r="O25" s="67" t="s">
        <v>487</v>
      </c>
      <c r="P25" s="67" t="s">
        <v>369</v>
      </c>
    </row>
    <row r="26" spans="1:16" ht="12.75" customHeight="1" thickBot="1" x14ac:dyDescent="0.25">
      <c r="A26" s="56" t="str">
        <f t="shared" si="0"/>
        <v> AAC 4.146 </v>
      </c>
      <c r="B26" s="42" t="str">
        <f t="shared" si="1"/>
        <v>I</v>
      </c>
      <c r="C26" s="56">
        <f t="shared" si="2"/>
        <v>28606.417700000002</v>
      </c>
      <c r="D26" s="2" t="str">
        <f t="shared" si="3"/>
        <v>vis</v>
      </c>
      <c r="E26" s="64">
        <f>VLOOKUP(C26,Active!C$21:E$968,3,FALSE)</f>
        <v>-2662.0041197126193</v>
      </c>
      <c r="F26" s="42" t="s">
        <v>223</v>
      </c>
      <c r="G26" s="2" t="str">
        <f t="shared" si="4"/>
        <v>28606.4177</v>
      </c>
      <c r="H26" s="56">
        <f t="shared" si="5"/>
        <v>-2662</v>
      </c>
      <c r="I26" s="65" t="s">
        <v>491</v>
      </c>
      <c r="J26" s="66" t="s">
        <v>492</v>
      </c>
      <c r="K26" s="65">
        <v>-2662</v>
      </c>
      <c r="L26" s="65" t="s">
        <v>493</v>
      </c>
      <c r="M26" s="66" t="s">
        <v>272</v>
      </c>
      <c r="N26" s="66"/>
      <c r="O26" s="67" t="s">
        <v>487</v>
      </c>
      <c r="P26" s="67" t="s">
        <v>369</v>
      </c>
    </row>
    <row r="27" spans="1:16" ht="12.75" customHeight="1" thickBot="1" x14ac:dyDescent="0.25">
      <c r="A27" s="56" t="str">
        <f t="shared" si="0"/>
        <v> AAC 4.146 </v>
      </c>
      <c r="B27" s="42" t="str">
        <f t="shared" si="1"/>
        <v>I</v>
      </c>
      <c r="C27" s="56">
        <f t="shared" si="2"/>
        <v>28608.322899999999</v>
      </c>
      <c r="D27" s="2" t="str">
        <f t="shared" si="3"/>
        <v>vis</v>
      </c>
      <c r="E27" s="64">
        <f>VLOOKUP(C27,Active!C$21:E$968,3,FALSE)</f>
        <v>-2661.0045887975366</v>
      </c>
      <c r="F27" s="42" t="s">
        <v>223</v>
      </c>
      <c r="G27" s="2" t="str">
        <f t="shared" si="4"/>
        <v>28608.3229</v>
      </c>
      <c r="H27" s="56">
        <f t="shared" si="5"/>
        <v>-2661</v>
      </c>
      <c r="I27" s="65" t="s">
        <v>494</v>
      </c>
      <c r="J27" s="66" t="s">
        <v>495</v>
      </c>
      <c r="K27" s="65">
        <v>-2661</v>
      </c>
      <c r="L27" s="65" t="s">
        <v>496</v>
      </c>
      <c r="M27" s="66" t="s">
        <v>272</v>
      </c>
      <c r="N27" s="66"/>
      <c r="O27" s="67" t="s">
        <v>487</v>
      </c>
      <c r="P27" s="67" t="s">
        <v>369</v>
      </c>
    </row>
    <row r="28" spans="1:16" ht="12.75" customHeight="1" thickBot="1" x14ac:dyDescent="0.25">
      <c r="A28" s="56" t="str">
        <f t="shared" si="0"/>
        <v> AAC 4.146 </v>
      </c>
      <c r="B28" s="42" t="str">
        <f t="shared" si="1"/>
        <v>I</v>
      </c>
      <c r="C28" s="56">
        <f t="shared" si="2"/>
        <v>28930.451499999999</v>
      </c>
      <c r="D28" s="2" t="str">
        <f t="shared" si="3"/>
        <v>vis</v>
      </c>
      <c r="E28" s="64">
        <f>VLOOKUP(C28,Active!C$21:E$968,3,FALSE)</f>
        <v>-2492.0052741152167</v>
      </c>
      <c r="F28" s="42" t="s">
        <v>223</v>
      </c>
      <c r="G28" s="2" t="str">
        <f t="shared" si="4"/>
        <v>28930.4515</v>
      </c>
      <c r="H28" s="56">
        <f t="shared" si="5"/>
        <v>-2492</v>
      </c>
      <c r="I28" s="65" t="s">
        <v>497</v>
      </c>
      <c r="J28" s="66" t="s">
        <v>498</v>
      </c>
      <c r="K28" s="65">
        <v>-2492</v>
      </c>
      <c r="L28" s="65" t="s">
        <v>499</v>
      </c>
      <c r="M28" s="66" t="s">
        <v>272</v>
      </c>
      <c r="N28" s="66"/>
      <c r="O28" s="67" t="s">
        <v>405</v>
      </c>
      <c r="P28" s="67" t="s">
        <v>369</v>
      </c>
    </row>
    <row r="29" spans="1:16" ht="12.75" customHeight="1" thickBot="1" x14ac:dyDescent="0.25">
      <c r="A29" s="56" t="str">
        <f t="shared" si="0"/>
        <v> AAC 4.146 </v>
      </c>
      <c r="B29" s="42" t="str">
        <f t="shared" si="1"/>
        <v>I</v>
      </c>
      <c r="C29" s="56">
        <f t="shared" si="2"/>
        <v>28930.453699999998</v>
      </c>
      <c r="D29" s="2" t="str">
        <f t="shared" si="3"/>
        <v>vis</v>
      </c>
      <c r="E29" s="64">
        <f>VLOOKUP(C29,Active!C$21:E$968,3,FALSE)</f>
        <v>-2492.0041199224743</v>
      </c>
      <c r="F29" s="42" t="s">
        <v>223</v>
      </c>
      <c r="G29" s="2" t="str">
        <f t="shared" si="4"/>
        <v>28930.4537</v>
      </c>
      <c r="H29" s="56">
        <f t="shared" si="5"/>
        <v>-2492</v>
      </c>
      <c r="I29" s="65" t="s">
        <v>500</v>
      </c>
      <c r="J29" s="66" t="s">
        <v>501</v>
      </c>
      <c r="K29" s="65">
        <v>-2492</v>
      </c>
      <c r="L29" s="65" t="s">
        <v>493</v>
      </c>
      <c r="M29" s="66" t="s">
        <v>272</v>
      </c>
      <c r="N29" s="66"/>
      <c r="O29" s="67" t="s">
        <v>368</v>
      </c>
      <c r="P29" s="67" t="s">
        <v>369</v>
      </c>
    </row>
    <row r="30" spans="1:16" ht="12.75" customHeight="1" thickBot="1" x14ac:dyDescent="0.25">
      <c r="A30" s="56" t="str">
        <f t="shared" si="0"/>
        <v> AAC 4.146 </v>
      </c>
      <c r="B30" s="42" t="str">
        <f t="shared" si="1"/>
        <v>I</v>
      </c>
      <c r="C30" s="56">
        <f t="shared" si="2"/>
        <v>28955.2379</v>
      </c>
      <c r="D30" s="2" t="str">
        <f t="shared" si="3"/>
        <v>vis</v>
      </c>
      <c r="E30" s="64">
        <f>VLOOKUP(C30,Active!C$21:E$968,3,FALSE)</f>
        <v>-2479.0015091175046</v>
      </c>
      <c r="F30" s="42" t="s">
        <v>223</v>
      </c>
      <c r="G30" s="2" t="str">
        <f t="shared" si="4"/>
        <v>28955.2379</v>
      </c>
      <c r="H30" s="56">
        <f t="shared" si="5"/>
        <v>-2479</v>
      </c>
      <c r="I30" s="65" t="s">
        <v>512</v>
      </c>
      <c r="J30" s="66" t="s">
        <v>513</v>
      </c>
      <c r="K30" s="65">
        <v>-2479</v>
      </c>
      <c r="L30" s="65" t="s">
        <v>514</v>
      </c>
      <c r="M30" s="66" t="s">
        <v>272</v>
      </c>
      <c r="N30" s="66"/>
      <c r="O30" s="67" t="s">
        <v>487</v>
      </c>
      <c r="P30" s="67" t="s">
        <v>369</v>
      </c>
    </row>
    <row r="31" spans="1:16" ht="12.75" customHeight="1" thickBot="1" x14ac:dyDescent="0.25">
      <c r="A31" s="56" t="str">
        <f t="shared" si="0"/>
        <v> AAC 4.146 </v>
      </c>
      <c r="B31" s="42" t="str">
        <f t="shared" si="1"/>
        <v>I</v>
      </c>
      <c r="C31" s="56">
        <f t="shared" si="2"/>
        <v>29319.315999999999</v>
      </c>
      <c r="D31" s="2" t="str">
        <f t="shared" si="3"/>
        <v>vis</v>
      </c>
      <c r="E31" s="64">
        <f>VLOOKUP(C31,Active!C$21:E$968,3,FALSE)</f>
        <v>-2287.99409968276</v>
      </c>
      <c r="F31" s="42" t="s">
        <v>223</v>
      </c>
      <c r="G31" s="2" t="str">
        <f t="shared" si="4"/>
        <v>29319.3160</v>
      </c>
      <c r="H31" s="56">
        <f t="shared" si="5"/>
        <v>-2288</v>
      </c>
      <c r="I31" s="65" t="s">
        <v>524</v>
      </c>
      <c r="J31" s="66" t="s">
        <v>525</v>
      </c>
      <c r="K31" s="65">
        <v>-2288</v>
      </c>
      <c r="L31" s="65" t="s">
        <v>526</v>
      </c>
      <c r="M31" s="66" t="s">
        <v>272</v>
      </c>
      <c r="N31" s="66"/>
      <c r="O31" s="67" t="s">
        <v>487</v>
      </c>
      <c r="P31" s="67" t="s">
        <v>369</v>
      </c>
    </row>
    <row r="32" spans="1:16" ht="12.75" customHeight="1" thickBot="1" x14ac:dyDescent="0.25">
      <c r="A32" s="56" t="str">
        <f t="shared" si="0"/>
        <v> AAC 4.146 </v>
      </c>
      <c r="B32" s="42" t="str">
        <f t="shared" si="1"/>
        <v>I</v>
      </c>
      <c r="C32" s="56">
        <f t="shared" si="2"/>
        <v>30432.452799999999</v>
      </c>
      <c r="D32" s="2" t="str">
        <f t="shared" si="3"/>
        <v>vis</v>
      </c>
      <c r="E32" s="64">
        <f>VLOOKUP(C32,Active!C$21:E$968,3,FALSE)</f>
        <v>-1704.0057287412453</v>
      </c>
      <c r="F32" s="42" t="s">
        <v>223</v>
      </c>
      <c r="G32" s="2" t="str">
        <f t="shared" si="4"/>
        <v>30432.4528</v>
      </c>
      <c r="H32" s="56">
        <f t="shared" si="5"/>
        <v>-1704</v>
      </c>
      <c r="I32" s="65" t="s">
        <v>535</v>
      </c>
      <c r="J32" s="66" t="s">
        <v>536</v>
      </c>
      <c r="K32" s="65">
        <v>-1704</v>
      </c>
      <c r="L32" s="65" t="s">
        <v>537</v>
      </c>
      <c r="M32" s="66" t="s">
        <v>272</v>
      </c>
      <c r="N32" s="66"/>
      <c r="O32" s="67" t="s">
        <v>487</v>
      </c>
      <c r="P32" s="67" t="s">
        <v>369</v>
      </c>
    </row>
    <row r="33" spans="1:16" ht="12.75" customHeight="1" thickBot="1" x14ac:dyDescent="0.25">
      <c r="A33" s="56" t="str">
        <f t="shared" si="0"/>
        <v> AAC 4.146 </v>
      </c>
      <c r="B33" s="42" t="str">
        <f t="shared" si="1"/>
        <v>I</v>
      </c>
      <c r="C33" s="56">
        <f t="shared" si="2"/>
        <v>30432.4673</v>
      </c>
      <c r="D33" s="2" t="str">
        <f t="shared" si="3"/>
        <v>vis</v>
      </c>
      <c r="E33" s="64">
        <f>VLOOKUP(C33,Active!C$21:E$968,3,FALSE)</f>
        <v>-1703.9981215618047</v>
      </c>
      <c r="F33" s="42" t="s">
        <v>223</v>
      </c>
      <c r="G33" s="2" t="str">
        <f t="shared" si="4"/>
        <v>30432.4673</v>
      </c>
      <c r="H33" s="56">
        <f t="shared" si="5"/>
        <v>-1704</v>
      </c>
      <c r="I33" s="65" t="s">
        <v>538</v>
      </c>
      <c r="J33" s="66" t="s">
        <v>539</v>
      </c>
      <c r="K33" s="65">
        <v>-1704</v>
      </c>
      <c r="L33" s="65" t="s">
        <v>540</v>
      </c>
      <c r="M33" s="66" t="s">
        <v>272</v>
      </c>
      <c r="N33" s="66"/>
      <c r="O33" s="67" t="s">
        <v>368</v>
      </c>
      <c r="P33" s="67" t="s">
        <v>369</v>
      </c>
    </row>
    <row r="34" spans="1:16" ht="12.75" customHeight="1" thickBot="1" x14ac:dyDescent="0.25">
      <c r="A34" s="56" t="str">
        <f t="shared" si="0"/>
        <v> AAC 4.146 </v>
      </c>
      <c r="B34" s="42" t="str">
        <f t="shared" si="1"/>
        <v>I</v>
      </c>
      <c r="C34" s="56">
        <f t="shared" si="2"/>
        <v>32203.24</v>
      </c>
      <c r="D34" s="2" t="str">
        <f t="shared" si="3"/>
        <v>vis</v>
      </c>
      <c r="E34" s="64">
        <f>VLOOKUP(C34,Active!C$21:E$968,3,FALSE)</f>
        <v>-774.99221287141893</v>
      </c>
      <c r="F34" s="42" t="s">
        <v>223</v>
      </c>
      <c r="G34" s="2" t="str">
        <f t="shared" si="4"/>
        <v>32203.2400</v>
      </c>
      <c r="H34" s="56">
        <f t="shared" si="5"/>
        <v>-775</v>
      </c>
      <c r="I34" s="65" t="s">
        <v>549</v>
      </c>
      <c r="J34" s="66" t="s">
        <v>550</v>
      </c>
      <c r="K34" s="65">
        <v>-775</v>
      </c>
      <c r="L34" s="65" t="s">
        <v>551</v>
      </c>
      <c r="M34" s="66" t="s">
        <v>272</v>
      </c>
      <c r="N34" s="66"/>
      <c r="O34" s="67" t="s">
        <v>368</v>
      </c>
      <c r="P34" s="67" t="s">
        <v>369</v>
      </c>
    </row>
    <row r="35" spans="1:16" ht="12.75" customHeight="1" thickBot="1" x14ac:dyDescent="0.25">
      <c r="A35" s="56" t="str">
        <f t="shared" si="0"/>
        <v> AAC 4.146 </v>
      </c>
      <c r="B35" s="42" t="str">
        <f t="shared" si="1"/>
        <v>I</v>
      </c>
      <c r="C35" s="56">
        <f t="shared" si="2"/>
        <v>32218.477299999999</v>
      </c>
      <c r="D35" s="2" t="str">
        <f t="shared" si="3"/>
        <v>vis</v>
      </c>
      <c r="E35" s="64">
        <f>VLOOKUP(C35,Active!C$21:E$968,3,FALSE)</f>
        <v>-766.9982214729265</v>
      </c>
      <c r="F35" s="42" t="s">
        <v>223</v>
      </c>
      <c r="G35" s="2" t="str">
        <f t="shared" si="4"/>
        <v>32218.4773</v>
      </c>
      <c r="H35" s="56">
        <f t="shared" si="5"/>
        <v>-767</v>
      </c>
      <c r="I35" s="65" t="s">
        <v>552</v>
      </c>
      <c r="J35" s="66" t="s">
        <v>553</v>
      </c>
      <c r="K35" s="65">
        <v>-767</v>
      </c>
      <c r="L35" s="65" t="s">
        <v>554</v>
      </c>
      <c r="M35" s="66" t="s">
        <v>272</v>
      </c>
      <c r="N35" s="66"/>
      <c r="O35" s="67" t="s">
        <v>368</v>
      </c>
      <c r="P35" s="67" t="s">
        <v>369</v>
      </c>
    </row>
    <row r="36" spans="1:16" ht="12.75" customHeight="1" thickBot="1" x14ac:dyDescent="0.25">
      <c r="A36" s="56" t="str">
        <f t="shared" si="0"/>
        <v> AAC 4.146 </v>
      </c>
      <c r="B36" s="42" t="str">
        <f t="shared" si="1"/>
        <v>I</v>
      </c>
      <c r="C36" s="56">
        <f t="shared" si="2"/>
        <v>32243.262200000001</v>
      </c>
      <c r="D36" s="2" t="str">
        <f t="shared" si="3"/>
        <v>vis</v>
      </c>
      <c r="E36" s="64">
        <f>VLOOKUP(C36,Active!C$21:E$968,3,FALSE)</f>
        <v>-753.99524342481072</v>
      </c>
      <c r="F36" s="42" t="s">
        <v>223</v>
      </c>
      <c r="G36" s="2" t="str">
        <f t="shared" si="4"/>
        <v>32243.2622</v>
      </c>
      <c r="H36" s="56">
        <f t="shared" si="5"/>
        <v>-754</v>
      </c>
      <c r="I36" s="65" t="s">
        <v>555</v>
      </c>
      <c r="J36" s="66" t="s">
        <v>556</v>
      </c>
      <c r="K36" s="65">
        <v>-754</v>
      </c>
      <c r="L36" s="65" t="s">
        <v>557</v>
      </c>
      <c r="M36" s="66" t="s">
        <v>272</v>
      </c>
      <c r="N36" s="66"/>
      <c r="O36" s="67" t="s">
        <v>368</v>
      </c>
      <c r="P36" s="67" t="s">
        <v>369</v>
      </c>
    </row>
    <row r="37" spans="1:16" ht="12.75" customHeight="1" thickBot="1" x14ac:dyDescent="0.25">
      <c r="A37" s="56" t="str">
        <f t="shared" si="0"/>
        <v> AAC 4.146 </v>
      </c>
      <c r="B37" s="42" t="str">
        <f t="shared" si="1"/>
        <v>I</v>
      </c>
      <c r="C37" s="56">
        <f t="shared" si="2"/>
        <v>32260.408500000001</v>
      </c>
      <c r="D37" s="2" t="str">
        <f t="shared" si="3"/>
        <v>vis</v>
      </c>
      <c r="E37" s="64">
        <f>VLOOKUP(C37,Active!C$21:E$968,3,FALSE)</f>
        <v>-744.99972750558618</v>
      </c>
      <c r="F37" s="42" t="s">
        <v>223</v>
      </c>
      <c r="G37" s="2" t="str">
        <f t="shared" si="4"/>
        <v>32260.4085</v>
      </c>
      <c r="H37" s="56">
        <f t="shared" si="5"/>
        <v>-745</v>
      </c>
      <c r="I37" s="65" t="s">
        <v>558</v>
      </c>
      <c r="J37" s="66" t="s">
        <v>559</v>
      </c>
      <c r="K37" s="65">
        <v>-745</v>
      </c>
      <c r="L37" s="65" t="s">
        <v>560</v>
      </c>
      <c r="M37" s="66" t="s">
        <v>272</v>
      </c>
      <c r="N37" s="66"/>
      <c r="O37" s="67" t="s">
        <v>368</v>
      </c>
      <c r="P37" s="67" t="s">
        <v>369</v>
      </c>
    </row>
    <row r="38" spans="1:16" ht="12.75" customHeight="1" thickBot="1" x14ac:dyDescent="0.25">
      <c r="A38" s="56" t="str">
        <f t="shared" si="0"/>
        <v> AAC 4.146 </v>
      </c>
      <c r="B38" s="42" t="str">
        <f t="shared" si="1"/>
        <v>I</v>
      </c>
      <c r="C38" s="56">
        <f t="shared" si="2"/>
        <v>32262.3164</v>
      </c>
      <c r="D38" s="2" t="str">
        <f t="shared" si="3"/>
        <v>vis</v>
      </c>
      <c r="E38" s="64">
        <f>VLOOKUP(C38,Active!C$21:E$968,3,FALSE)</f>
        <v>-743.99878008122801</v>
      </c>
      <c r="F38" s="42" t="s">
        <v>223</v>
      </c>
      <c r="G38" s="2" t="str">
        <f t="shared" si="4"/>
        <v>32262.3164</v>
      </c>
      <c r="H38" s="56">
        <f t="shared" si="5"/>
        <v>-744</v>
      </c>
      <c r="I38" s="65" t="s">
        <v>561</v>
      </c>
      <c r="J38" s="66" t="s">
        <v>562</v>
      </c>
      <c r="K38" s="65">
        <v>-744</v>
      </c>
      <c r="L38" s="65" t="s">
        <v>563</v>
      </c>
      <c r="M38" s="66" t="s">
        <v>272</v>
      </c>
      <c r="N38" s="66"/>
      <c r="O38" s="67" t="s">
        <v>368</v>
      </c>
      <c r="P38" s="67" t="s">
        <v>369</v>
      </c>
    </row>
    <row r="39" spans="1:16" ht="12.75" customHeight="1" thickBot="1" x14ac:dyDescent="0.25">
      <c r="A39" s="56" t="str">
        <f t="shared" si="0"/>
        <v> AAC 4.146 </v>
      </c>
      <c r="B39" s="42" t="str">
        <f t="shared" si="1"/>
        <v>I</v>
      </c>
      <c r="C39" s="56">
        <f t="shared" si="2"/>
        <v>32609.2268</v>
      </c>
      <c r="D39" s="2" t="str">
        <f t="shared" si="3"/>
        <v>vis</v>
      </c>
      <c r="E39" s="64">
        <f>VLOOKUP(C39,Active!C$21:E$968,3,FALSE)</f>
        <v>-561.99811371329406</v>
      </c>
      <c r="F39" s="42" t="s">
        <v>223</v>
      </c>
      <c r="G39" s="2" t="str">
        <f t="shared" si="4"/>
        <v>32609.2268</v>
      </c>
      <c r="H39" s="56">
        <f t="shared" si="5"/>
        <v>-562</v>
      </c>
      <c r="I39" s="65" t="s">
        <v>564</v>
      </c>
      <c r="J39" s="66" t="s">
        <v>565</v>
      </c>
      <c r="K39" s="65">
        <v>-562</v>
      </c>
      <c r="L39" s="65" t="s">
        <v>540</v>
      </c>
      <c r="M39" s="66" t="s">
        <v>272</v>
      </c>
      <c r="N39" s="66"/>
      <c r="O39" s="67" t="s">
        <v>566</v>
      </c>
      <c r="P39" s="67" t="s">
        <v>369</v>
      </c>
    </row>
    <row r="40" spans="1:16" ht="12.75" customHeight="1" thickBot="1" x14ac:dyDescent="0.25">
      <c r="A40" s="56" t="str">
        <f t="shared" si="0"/>
        <v> AAC 4.146 </v>
      </c>
      <c r="B40" s="42" t="str">
        <f t="shared" si="1"/>
        <v>I</v>
      </c>
      <c r="C40" s="56">
        <f t="shared" si="2"/>
        <v>32645.443800000001</v>
      </c>
      <c r="D40" s="2" t="str">
        <f t="shared" si="3"/>
        <v>vis</v>
      </c>
      <c r="E40" s="64">
        <f>VLOOKUP(C40,Active!C$21:E$968,3,FALSE)</f>
        <v>-542.9974780049165</v>
      </c>
      <c r="F40" s="42" t="s">
        <v>223</v>
      </c>
      <c r="G40" s="2" t="str">
        <f t="shared" si="4"/>
        <v>32645.4438</v>
      </c>
      <c r="H40" s="56">
        <f t="shared" si="5"/>
        <v>-543</v>
      </c>
      <c r="I40" s="65" t="s">
        <v>567</v>
      </c>
      <c r="J40" s="66" t="s">
        <v>568</v>
      </c>
      <c r="K40" s="65">
        <v>-543</v>
      </c>
      <c r="L40" s="65" t="s">
        <v>569</v>
      </c>
      <c r="M40" s="66" t="s">
        <v>272</v>
      </c>
      <c r="N40" s="66"/>
      <c r="O40" s="67" t="s">
        <v>566</v>
      </c>
      <c r="P40" s="67" t="s">
        <v>369</v>
      </c>
    </row>
    <row r="41" spans="1:16" ht="12.75" customHeight="1" thickBot="1" x14ac:dyDescent="0.25">
      <c r="A41" s="56" t="str">
        <f t="shared" si="0"/>
        <v> AAC 4.146 </v>
      </c>
      <c r="B41" s="42" t="str">
        <f t="shared" si="1"/>
        <v>I</v>
      </c>
      <c r="C41" s="56">
        <f t="shared" si="2"/>
        <v>32868.453800000003</v>
      </c>
      <c r="D41" s="2" t="str">
        <f t="shared" si="3"/>
        <v>vis</v>
      </c>
      <c r="E41" s="64">
        <f>VLOOKUP(C41,Active!C$21:E$968,3,FALSE)</f>
        <v>-425.99905822069189</v>
      </c>
      <c r="F41" s="42" t="s">
        <v>223</v>
      </c>
      <c r="G41" s="2" t="str">
        <f t="shared" si="4"/>
        <v>32868.4538</v>
      </c>
      <c r="H41" s="56">
        <f t="shared" si="5"/>
        <v>-426</v>
      </c>
      <c r="I41" s="65" t="s">
        <v>570</v>
      </c>
      <c r="J41" s="66" t="s">
        <v>571</v>
      </c>
      <c r="K41" s="65">
        <v>-426</v>
      </c>
      <c r="L41" s="65" t="s">
        <v>572</v>
      </c>
      <c r="M41" s="66" t="s">
        <v>272</v>
      </c>
      <c r="N41" s="66"/>
      <c r="O41" s="67" t="s">
        <v>566</v>
      </c>
      <c r="P41" s="67" t="s">
        <v>369</v>
      </c>
    </row>
    <row r="42" spans="1:16" ht="12.75" customHeight="1" thickBot="1" x14ac:dyDescent="0.25">
      <c r="A42" s="56" t="str">
        <f t="shared" si="0"/>
        <v> AAC 4.146 </v>
      </c>
      <c r="B42" s="42" t="str">
        <f t="shared" si="1"/>
        <v>I</v>
      </c>
      <c r="C42" s="56">
        <f t="shared" si="2"/>
        <v>32889.4257</v>
      </c>
      <c r="D42" s="2" t="str">
        <f t="shared" si="3"/>
        <v>vis</v>
      </c>
      <c r="E42" s="64">
        <f>VLOOKUP(C42,Active!C$21:E$968,3,FALSE)</f>
        <v>-414.99650604871584</v>
      </c>
      <c r="F42" s="42" t="s">
        <v>223</v>
      </c>
      <c r="G42" s="2" t="str">
        <f t="shared" si="4"/>
        <v>32889.4257</v>
      </c>
      <c r="H42" s="56">
        <f t="shared" si="5"/>
        <v>-415</v>
      </c>
      <c r="I42" s="65" t="s">
        <v>573</v>
      </c>
      <c r="J42" s="66" t="s">
        <v>574</v>
      </c>
      <c r="K42" s="65">
        <v>-415</v>
      </c>
      <c r="L42" s="65" t="s">
        <v>575</v>
      </c>
      <c r="M42" s="66" t="s">
        <v>272</v>
      </c>
      <c r="N42" s="66"/>
      <c r="O42" s="67" t="s">
        <v>566</v>
      </c>
      <c r="P42" s="67" t="s">
        <v>369</v>
      </c>
    </row>
    <row r="43" spans="1:16" ht="12.75" customHeight="1" thickBot="1" x14ac:dyDescent="0.25">
      <c r="A43" s="56" t="str">
        <f t="shared" si="0"/>
        <v> AAC 4.146 </v>
      </c>
      <c r="B43" s="42" t="str">
        <f t="shared" si="1"/>
        <v>I</v>
      </c>
      <c r="C43" s="56">
        <f t="shared" si="2"/>
        <v>32927.547200000001</v>
      </c>
      <c r="D43" s="2" t="str">
        <f t="shared" si="3"/>
        <v>vis</v>
      </c>
      <c r="E43" s="64">
        <f>VLOOKUP(C43,Active!C$21:E$968,3,FALSE)</f>
        <v>-394.99670666839927</v>
      </c>
      <c r="F43" s="42" t="s">
        <v>223</v>
      </c>
      <c r="G43" s="2" t="str">
        <f t="shared" si="4"/>
        <v>32927.5472</v>
      </c>
      <c r="H43" s="56">
        <f t="shared" si="5"/>
        <v>-395</v>
      </c>
      <c r="I43" s="65" t="s">
        <v>576</v>
      </c>
      <c r="J43" s="66" t="s">
        <v>577</v>
      </c>
      <c r="K43" s="65">
        <v>-395</v>
      </c>
      <c r="L43" s="65" t="s">
        <v>578</v>
      </c>
      <c r="M43" s="66" t="s">
        <v>272</v>
      </c>
      <c r="N43" s="66"/>
      <c r="O43" s="67" t="s">
        <v>566</v>
      </c>
      <c r="P43" s="67" t="s">
        <v>369</v>
      </c>
    </row>
    <row r="44" spans="1:16" ht="12.75" customHeight="1" thickBot="1" x14ac:dyDescent="0.25">
      <c r="A44" s="56" t="str">
        <f t="shared" si="0"/>
        <v> AAC 4.146 </v>
      </c>
      <c r="B44" s="42" t="str">
        <f t="shared" si="1"/>
        <v>I</v>
      </c>
      <c r="C44" s="56">
        <f t="shared" si="2"/>
        <v>32950.419600000001</v>
      </c>
      <c r="D44" s="2" t="str">
        <f t="shared" si="3"/>
        <v>vis</v>
      </c>
      <c r="E44" s="64">
        <f>VLOOKUP(C44,Active!C$21:E$968,3,FALSE)</f>
        <v>-382.99708935674192</v>
      </c>
      <c r="F44" s="42" t="s">
        <v>223</v>
      </c>
      <c r="G44" s="2" t="str">
        <f t="shared" si="4"/>
        <v>32950.4196</v>
      </c>
      <c r="H44" s="56">
        <f t="shared" si="5"/>
        <v>-383</v>
      </c>
      <c r="I44" s="65" t="s">
        <v>579</v>
      </c>
      <c r="J44" s="66" t="s">
        <v>580</v>
      </c>
      <c r="K44" s="65">
        <v>-383</v>
      </c>
      <c r="L44" s="65" t="s">
        <v>581</v>
      </c>
      <c r="M44" s="66" t="s">
        <v>272</v>
      </c>
      <c r="N44" s="66"/>
      <c r="O44" s="67" t="s">
        <v>566</v>
      </c>
      <c r="P44" s="67" t="s">
        <v>369</v>
      </c>
    </row>
    <row r="45" spans="1:16" ht="12.75" customHeight="1" thickBot="1" x14ac:dyDescent="0.25">
      <c r="A45" s="56" t="str">
        <f t="shared" si="0"/>
        <v> AAC 5.77 </v>
      </c>
      <c r="B45" s="42" t="str">
        <f t="shared" si="1"/>
        <v>I</v>
      </c>
      <c r="C45" s="56">
        <f t="shared" si="2"/>
        <v>33318.294000000002</v>
      </c>
      <c r="D45" s="2" t="str">
        <f t="shared" si="3"/>
        <v>vis</v>
      </c>
      <c r="E45" s="64">
        <f>VLOOKUP(C45,Active!C$21:E$968,3,FALSE)</f>
        <v>-189.99801541804229</v>
      </c>
      <c r="F45" s="42" t="s">
        <v>223</v>
      </c>
      <c r="G45" s="2" t="str">
        <f t="shared" si="4"/>
        <v>33318.294</v>
      </c>
      <c r="H45" s="56">
        <f t="shared" si="5"/>
        <v>-190</v>
      </c>
      <c r="I45" s="65" t="s">
        <v>582</v>
      </c>
      <c r="J45" s="66" t="s">
        <v>583</v>
      </c>
      <c r="K45" s="65">
        <v>-190</v>
      </c>
      <c r="L45" s="65" t="s">
        <v>584</v>
      </c>
      <c r="M45" s="66" t="s">
        <v>272</v>
      </c>
      <c r="N45" s="66"/>
      <c r="O45" s="67" t="s">
        <v>566</v>
      </c>
      <c r="P45" s="67" t="s">
        <v>585</v>
      </c>
    </row>
    <row r="46" spans="1:16" ht="12.75" customHeight="1" thickBot="1" x14ac:dyDescent="0.25">
      <c r="A46" s="56" t="str">
        <f t="shared" si="0"/>
        <v> AAC 5.77 </v>
      </c>
      <c r="B46" s="42" t="str">
        <f t="shared" si="1"/>
        <v>I</v>
      </c>
      <c r="C46" s="56">
        <f t="shared" si="2"/>
        <v>33358.324000000001</v>
      </c>
      <c r="D46" s="2" t="str">
        <f t="shared" si="3"/>
        <v>vis</v>
      </c>
      <c r="E46" s="64">
        <f>VLOOKUP(C46,Active!C$21:E$968,3,FALSE)</f>
        <v>-168.99695383352892</v>
      </c>
      <c r="F46" s="42" t="s">
        <v>223</v>
      </c>
      <c r="G46" s="2" t="str">
        <f t="shared" si="4"/>
        <v>33358.324</v>
      </c>
      <c r="H46" s="56">
        <f t="shared" si="5"/>
        <v>-169</v>
      </c>
      <c r="I46" s="65" t="s">
        <v>591</v>
      </c>
      <c r="J46" s="66" t="s">
        <v>592</v>
      </c>
      <c r="K46" s="65">
        <v>-169</v>
      </c>
      <c r="L46" s="65" t="s">
        <v>419</v>
      </c>
      <c r="M46" s="66" t="s">
        <v>272</v>
      </c>
      <c r="N46" s="66"/>
      <c r="O46" s="67" t="s">
        <v>566</v>
      </c>
      <c r="P46" s="67" t="s">
        <v>585</v>
      </c>
    </row>
    <row r="47" spans="1:16" ht="12.75" customHeight="1" thickBot="1" x14ac:dyDescent="0.25">
      <c r="A47" s="56" t="str">
        <f t="shared" si="0"/>
        <v> AAC 5.77 </v>
      </c>
      <c r="B47" s="42" t="str">
        <f t="shared" si="1"/>
        <v>I</v>
      </c>
      <c r="C47" s="56">
        <f t="shared" si="2"/>
        <v>33596.588000000003</v>
      </c>
      <c r="D47" s="2" t="str">
        <f t="shared" si="3"/>
        <v>vis</v>
      </c>
      <c r="E47" s="64">
        <f>VLOOKUP(C47,Active!C$21:E$968,3,FALSE)</f>
        <v>-43.995781278627554</v>
      </c>
      <c r="F47" s="42" t="s">
        <v>223</v>
      </c>
      <c r="G47" s="2" t="str">
        <f t="shared" si="4"/>
        <v>33596.588</v>
      </c>
      <c r="H47" s="56">
        <f t="shared" si="5"/>
        <v>-44</v>
      </c>
      <c r="I47" s="65" t="s">
        <v>593</v>
      </c>
      <c r="J47" s="66" t="s">
        <v>594</v>
      </c>
      <c r="K47" s="65">
        <v>-44</v>
      </c>
      <c r="L47" s="65" t="s">
        <v>595</v>
      </c>
      <c r="M47" s="66" t="s">
        <v>272</v>
      </c>
      <c r="N47" s="66"/>
      <c r="O47" s="67" t="s">
        <v>566</v>
      </c>
      <c r="P47" s="67" t="s">
        <v>585</v>
      </c>
    </row>
    <row r="48" spans="1:16" ht="12.75" customHeight="1" thickBot="1" x14ac:dyDescent="0.25">
      <c r="A48" s="56" t="str">
        <f t="shared" si="0"/>
        <v> SAC 34.105 </v>
      </c>
      <c r="B48" s="42" t="str">
        <f t="shared" si="1"/>
        <v>I</v>
      </c>
      <c r="C48" s="56">
        <f t="shared" si="2"/>
        <v>33680.449099999998</v>
      </c>
      <c r="D48" s="2" t="str">
        <f t="shared" si="3"/>
        <v>vis</v>
      </c>
      <c r="E48" s="64">
        <f>VLOOKUP(C48,Active!C$21:E$968,3,FALSE)</f>
        <v>5.2463306301251691E-4</v>
      </c>
      <c r="F48" s="42" t="s">
        <v>223</v>
      </c>
      <c r="G48" s="2" t="str">
        <f t="shared" si="4"/>
        <v>33680.4491</v>
      </c>
      <c r="H48" s="56">
        <f t="shared" si="5"/>
        <v>0</v>
      </c>
      <c r="I48" s="65" t="s">
        <v>596</v>
      </c>
      <c r="J48" s="66" t="s">
        <v>597</v>
      </c>
      <c r="K48" s="65">
        <v>0</v>
      </c>
      <c r="L48" s="65" t="s">
        <v>598</v>
      </c>
      <c r="M48" s="66" t="s">
        <v>599</v>
      </c>
      <c r="N48" s="66" t="s">
        <v>600</v>
      </c>
      <c r="O48" s="67" t="s">
        <v>601</v>
      </c>
      <c r="P48" s="67" t="s">
        <v>602</v>
      </c>
    </row>
    <row r="49" spans="1:16" ht="12.75" customHeight="1" thickBot="1" x14ac:dyDescent="0.25">
      <c r="A49" s="56" t="str">
        <f t="shared" si="0"/>
        <v> AVSJ 3.64 </v>
      </c>
      <c r="B49" s="42" t="str">
        <f t="shared" si="1"/>
        <v>I</v>
      </c>
      <c r="C49" s="56">
        <f t="shared" si="2"/>
        <v>39884.788999999997</v>
      </c>
      <c r="D49" s="2" t="str">
        <f t="shared" si="3"/>
        <v>vis</v>
      </c>
      <c r="E49" s="64">
        <f>VLOOKUP(C49,Active!C$21:E$968,3,FALSE)</f>
        <v>3255.0023815193322</v>
      </c>
      <c r="F49" s="42" t="s">
        <v>223</v>
      </c>
      <c r="G49" s="2" t="str">
        <f t="shared" si="4"/>
        <v>39884.789</v>
      </c>
      <c r="H49" s="56">
        <f t="shared" si="5"/>
        <v>3255</v>
      </c>
      <c r="I49" s="65" t="s">
        <v>647</v>
      </c>
      <c r="J49" s="66" t="s">
        <v>648</v>
      </c>
      <c r="K49" s="65">
        <v>3255</v>
      </c>
      <c r="L49" s="65" t="s">
        <v>610</v>
      </c>
      <c r="M49" s="66" t="s">
        <v>272</v>
      </c>
      <c r="N49" s="66"/>
      <c r="O49" s="67" t="s">
        <v>649</v>
      </c>
      <c r="P49" s="67" t="s">
        <v>650</v>
      </c>
    </row>
    <row r="50" spans="1:16" ht="12.75" customHeight="1" thickBot="1" x14ac:dyDescent="0.25">
      <c r="A50" s="56" t="str">
        <f t="shared" si="0"/>
        <v> AVSJ 3.64 </v>
      </c>
      <c r="B50" s="42" t="str">
        <f t="shared" si="1"/>
        <v>I</v>
      </c>
      <c r="C50" s="56">
        <f t="shared" si="2"/>
        <v>39886.69</v>
      </c>
      <c r="D50" s="2" t="str">
        <f t="shared" si="3"/>
        <v>vis</v>
      </c>
      <c r="E50" s="64">
        <f>VLOOKUP(C50,Active!C$21:E$968,3,FALSE)</f>
        <v>3255.999708975547</v>
      </c>
      <c r="F50" s="42" t="s">
        <v>223</v>
      </c>
      <c r="G50" s="2" t="str">
        <f t="shared" si="4"/>
        <v>39886.690</v>
      </c>
      <c r="H50" s="56">
        <f t="shared" si="5"/>
        <v>3256</v>
      </c>
      <c r="I50" s="65" t="s">
        <v>651</v>
      </c>
      <c r="J50" s="66" t="s">
        <v>652</v>
      </c>
      <c r="K50" s="65">
        <v>3256</v>
      </c>
      <c r="L50" s="65" t="s">
        <v>521</v>
      </c>
      <c r="M50" s="66" t="s">
        <v>272</v>
      </c>
      <c r="N50" s="66"/>
      <c r="O50" s="67" t="s">
        <v>653</v>
      </c>
      <c r="P50" s="67" t="s">
        <v>650</v>
      </c>
    </row>
    <row r="51" spans="1:16" ht="12.75" customHeight="1" thickBot="1" x14ac:dyDescent="0.25">
      <c r="A51" s="56" t="str">
        <f t="shared" si="0"/>
        <v> AVSJ 3.64 </v>
      </c>
      <c r="B51" s="42" t="str">
        <f t="shared" si="1"/>
        <v>I</v>
      </c>
      <c r="C51" s="56">
        <f t="shared" si="2"/>
        <v>39907.656999999999</v>
      </c>
      <c r="D51" s="2" t="str">
        <f t="shared" si="3"/>
        <v>vis</v>
      </c>
      <c r="E51" s="64">
        <f>VLOOKUP(C51,Active!C$21:E$968,3,FALSE)</f>
        <v>3266.9996904455056</v>
      </c>
      <c r="F51" s="42" t="s">
        <v>223</v>
      </c>
      <c r="G51" s="2" t="str">
        <f t="shared" si="4"/>
        <v>39907.657</v>
      </c>
      <c r="H51" s="56">
        <f t="shared" si="5"/>
        <v>3267</v>
      </c>
      <c r="I51" s="65" t="s">
        <v>654</v>
      </c>
      <c r="J51" s="66" t="s">
        <v>655</v>
      </c>
      <c r="K51" s="65">
        <v>3267</v>
      </c>
      <c r="L51" s="65" t="s">
        <v>521</v>
      </c>
      <c r="M51" s="66" t="s">
        <v>272</v>
      </c>
      <c r="N51" s="66"/>
      <c r="O51" s="67" t="s">
        <v>653</v>
      </c>
      <c r="P51" s="67" t="s">
        <v>650</v>
      </c>
    </row>
    <row r="52" spans="1:16" ht="12.75" customHeight="1" thickBot="1" x14ac:dyDescent="0.25">
      <c r="A52" s="56" t="str">
        <f t="shared" si="0"/>
        <v> AVSJ 5.36 </v>
      </c>
      <c r="B52" s="42" t="str">
        <f t="shared" si="1"/>
        <v>I</v>
      </c>
      <c r="C52" s="56">
        <f t="shared" si="2"/>
        <v>41335.315999999999</v>
      </c>
      <c r="D52" s="2" t="str">
        <f t="shared" si="3"/>
        <v>vis</v>
      </c>
      <c r="E52" s="64">
        <f>VLOOKUP(C52,Active!C$21:E$968,3,FALSE)</f>
        <v>4015.9968071251369</v>
      </c>
      <c r="F52" s="42" t="s">
        <v>223</v>
      </c>
      <c r="G52" s="2" t="str">
        <f t="shared" si="4"/>
        <v>41335.316</v>
      </c>
      <c r="H52" s="56">
        <f t="shared" si="5"/>
        <v>4016</v>
      </c>
      <c r="I52" s="65" t="s">
        <v>656</v>
      </c>
      <c r="J52" s="66" t="s">
        <v>657</v>
      </c>
      <c r="K52" s="65">
        <v>4016</v>
      </c>
      <c r="L52" s="65" t="s">
        <v>454</v>
      </c>
      <c r="M52" s="66" t="s">
        <v>272</v>
      </c>
      <c r="N52" s="66"/>
      <c r="O52" s="67" t="s">
        <v>653</v>
      </c>
      <c r="P52" s="67" t="s">
        <v>658</v>
      </c>
    </row>
    <row r="53" spans="1:16" ht="12.75" customHeight="1" thickBot="1" x14ac:dyDescent="0.25">
      <c r="A53" s="56" t="str">
        <f t="shared" si="0"/>
        <v> BBS 1 </v>
      </c>
      <c r="B53" s="42" t="str">
        <f t="shared" si="1"/>
        <v>I</v>
      </c>
      <c r="C53" s="56">
        <f t="shared" si="2"/>
        <v>41335.32</v>
      </c>
      <c r="D53" s="2" t="str">
        <f t="shared" si="3"/>
        <v>vis</v>
      </c>
      <c r="E53" s="64">
        <f>VLOOKUP(C53,Active!C$21:E$968,3,FALSE)</f>
        <v>4015.9989056573968</v>
      </c>
      <c r="F53" s="42" t="s">
        <v>223</v>
      </c>
      <c r="G53" s="2" t="str">
        <f t="shared" si="4"/>
        <v>41335.320</v>
      </c>
      <c r="H53" s="56">
        <f t="shared" si="5"/>
        <v>4016</v>
      </c>
      <c r="I53" s="65" t="s">
        <v>659</v>
      </c>
      <c r="J53" s="66" t="s">
        <v>660</v>
      </c>
      <c r="K53" s="65">
        <v>4016</v>
      </c>
      <c r="L53" s="65" t="s">
        <v>615</v>
      </c>
      <c r="M53" s="66" t="s">
        <v>272</v>
      </c>
      <c r="N53" s="66"/>
      <c r="O53" s="67" t="s">
        <v>661</v>
      </c>
      <c r="P53" s="67" t="s">
        <v>662</v>
      </c>
    </row>
    <row r="54" spans="1:16" ht="12.75" customHeight="1" thickBot="1" x14ac:dyDescent="0.25">
      <c r="A54" s="56" t="str">
        <f t="shared" si="0"/>
        <v>BAVM 26 </v>
      </c>
      <c r="B54" s="42" t="str">
        <f t="shared" si="1"/>
        <v>I</v>
      </c>
      <c r="C54" s="56">
        <f t="shared" si="2"/>
        <v>41394.406999999999</v>
      </c>
      <c r="D54" s="2" t="str">
        <f t="shared" si="3"/>
        <v>vis</v>
      </c>
      <c r="E54" s="64">
        <f>VLOOKUP(C54,Active!C$21:E$968,3,FALSE)</f>
        <v>4046.9978995580755</v>
      </c>
      <c r="F54" s="42" t="s">
        <v>223</v>
      </c>
      <c r="G54" s="2" t="str">
        <f t="shared" si="4"/>
        <v>41394.407</v>
      </c>
      <c r="H54" s="56">
        <f t="shared" si="5"/>
        <v>4047</v>
      </c>
      <c r="I54" s="65" t="s">
        <v>663</v>
      </c>
      <c r="J54" s="66" t="s">
        <v>664</v>
      </c>
      <c r="K54" s="65">
        <v>4047</v>
      </c>
      <c r="L54" s="65" t="s">
        <v>425</v>
      </c>
      <c r="M54" s="66" t="s">
        <v>272</v>
      </c>
      <c r="N54" s="66"/>
      <c r="O54" s="67" t="s">
        <v>665</v>
      </c>
      <c r="P54" s="68" t="s">
        <v>666</v>
      </c>
    </row>
    <row r="55" spans="1:16" ht="12.75" customHeight="1" thickBot="1" x14ac:dyDescent="0.25">
      <c r="A55" s="56" t="str">
        <f t="shared" si="0"/>
        <v>BAVM 26 </v>
      </c>
      <c r="B55" s="42" t="str">
        <f t="shared" si="1"/>
        <v>I</v>
      </c>
      <c r="C55" s="56">
        <f t="shared" si="2"/>
        <v>41394.409</v>
      </c>
      <c r="D55" s="2" t="str">
        <f t="shared" si="3"/>
        <v>vis</v>
      </c>
      <c r="E55" s="64">
        <f>VLOOKUP(C55,Active!C$21:E$968,3,FALSE)</f>
        <v>4046.9989488242054</v>
      </c>
      <c r="F55" s="42" t="s">
        <v>223</v>
      </c>
      <c r="G55" s="2" t="str">
        <f t="shared" si="4"/>
        <v>41394.409</v>
      </c>
      <c r="H55" s="56">
        <f t="shared" si="5"/>
        <v>4047</v>
      </c>
      <c r="I55" s="65" t="s">
        <v>667</v>
      </c>
      <c r="J55" s="66" t="s">
        <v>668</v>
      </c>
      <c r="K55" s="65">
        <v>4047</v>
      </c>
      <c r="L55" s="65" t="s">
        <v>615</v>
      </c>
      <c r="M55" s="66" t="s">
        <v>272</v>
      </c>
      <c r="N55" s="66"/>
      <c r="O55" s="67" t="s">
        <v>669</v>
      </c>
      <c r="P55" s="68" t="s">
        <v>666</v>
      </c>
    </row>
    <row r="56" spans="1:16" ht="12.75" customHeight="1" thickBot="1" x14ac:dyDescent="0.25">
      <c r="A56" s="56" t="str">
        <f t="shared" si="0"/>
        <v>BAVM 26 </v>
      </c>
      <c r="B56" s="42" t="str">
        <f t="shared" si="1"/>
        <v>I</v>
      </c>
      <c r="C56" s="56">
        <f t="shared" si="2"/>
        <v>41396.311000000002</v>
      </c>
      <c r="D56" s="2" t="str">
        <f t="shared" si="3"/>
        <v>vis</v>
      </c>
      <c r="E56" s="64">
        <f>VLOOKUP(C56,Active!C$21:E$968,3,FALSE)</f>
        <v>4047.9968009134832</v>
      </c>
      <c r="F56" s="42" t="s">
        <v>223</v>
      </c>
      <c r="G56" s="2" t="str">
        <f t="shared" si="4"/>
        <v>41396.311</v>
      </c>
      <c r="H56" s="56">
        <f t="shared" si="5"/>
        <v>4048</v>
      </c>
      <c r="I56" s="65" t="s">
        <v>670</v>
      </c>
      <c r="J56" s="66" t="s">
        <v>671</v>
      </c>
      <c r="K56" s="65">
        <v>4048</v>
      </c>
      <c r="L56" s="65" t="s">
        <v>454</v>
      </c>
      <c r="M56" s="66" t="s">
        <v>272</v>
      </c>
      <c r="N56" s="66"/>
      <c r="O56" s="67" t="s">
        <v>665</v>
      </c>
      <c r="P56" s="68" t="s">
        <v>666</v>
      </c>
    </row>
    <row r="57" spans="1:16" ht="12.75" customHeight="1" thickBot="1" x14ac:dyDescent="0.25">
      <c r="A57" s="56" t="str">
        <f t="shared" si="0"/>
        <v> BBS 7 </v>
      </c>
      <c r="B57" s="42" t="str">
        <f t="shared" si="1"/>
        <v>I</v>
      </c>
      <c r="C57" s="56">
        <f t="shared" si="2"/>
        <v>41699.383999999998</v>
      </c>
      <c r="D57" s="2" t="str">
        <f t="shared" si="3"/>
        <v>vis</v>
      </c>
      <c r="E57" s="64">
        <f>VLOOKUP(C57,Active!C$21:E$968,3,FALSE)</f>
        <v>4206.9989177659272</v>
      </c>
      <c r="F57" s="42" t="s">
        <v>223</v>
      </c>
      <c r="G57" s="2" t="str">
        <f t="shared" si="4"/>
        <v>41699.384</v>
      </c>
      <c r="H57" s="56">
        <f t="shared" si="5"/>
        <v>4207</v>
      </c>
      <c r="I57" s="65" t="s">
        <v>672</v>
      </c>
      <c r="J57" s="66" t="s">
        <v>673</v>
      </c>
      <c r="K57" s="65">
        <v>4207</v>
      </c>
      <c r="L57" s="65" t="s">
        <v>615</v>
      </c>
      <c r="M57" s="66" t="s">
        <v>272</v>
      </c>
      <c r="N57" s="66"/>
      <c r="O57" s="67" t="s">
        <v>661</v>
      </c>
      <c r="P57" s="67" t="s">
        <v>674</v>
      </c>
    </row>
    <row r="58" spans="1:16" ht="12.75" customHeight="1" thickBot="1" x14ac:dyDescent="0.25">
      <c r="A58" s="56" t="str">
        <f t="shared" si="0"/>
        <v> BBS 13 </v>
      </c>
      <c r="B58" s="42" t="str">
        <f t="shared" si="1"/>
        <v>I</v>
      </c>
      <c r="C58" s="56">
        <f t="shared" si="2"/>
        <v>42019.608</v>
      </c>
      <c r="D58" s="2" t="str">
        <f t="shared" si="3"/>
        <v>vis</v>
      </c>
      <c r="E58" s="64">
        <f>VLOOKUP(C58,Active!C$21:E$968,3,FALSE)</f>
        <v>4374.9990163130033</v>
      </c>
      <c r="F58" s="42" t="s">
        <v>223</v>
      </c>
      <c r="G58" s="2" t="str">
        <f t="shared" si="4"/>
        <v>42019.608</v>
      </c>
      <c r="H58" s="56">
        <f t="shared" si="5"/>
        <v>4375</v>
      </c>
      <c r="I58" s="65" t="s">
        <v>675</v>
      </c>
      <c r="J58" s="66" t="s">
        <v>676</v>
      </c>
      <c r="K58" s="65">
        <v>4375</v>
      </c>
      <c r="L58" s="65" t="s">
        <v>615</v>
      </c>
      <c r="M58" s="66" t="s">
        <v>272</v>
      </c>
      <c r="N58" s="66"/>
      <c r="O58" s="67" t="s">
        <v>661</v>
      </c>
      <c r="P58" s="67" t="s">
        <v>677</v>
      </c>
    </row>
    <row r="59" spans="1:16" ht="12.75" customHeight="1" thickBot="1" x14ac:dyDescent="0.25">
      <c r="A59" s="56" t="str">
        <f t="shared" si="0"/>
        <v> BBS 21 </v>
      </c>
      <c r="B59" s="42" t="str">
        <f t="shared" si="1"/>
        <v>I</v>
      </c>
      <c r="C59" s="56">
        <f t="shared" si="2"/>
        <v>42448.482000000004</v>
      </c>
      <c r="D59" s="2" t="str">
        <f t="shared" si="3"/>
        <v>vis</v>
      </c>
      <c r="E59" s="64">
        <f>VLOOKUP(C59,Active!C$21:E$968,3,FALSE)</f>
        <v>4600.0004973521472</v>
      </c>
      <c r="F59" s="42" t="s">
        <v>223</v>
      </c>
      <c r="G59" s="2" t="str">
        <f t="shared" si="4"/>
        <v>42448.482</v>
      </c>
      <c r="H59" s="56">
        <f t="shared" si="5"/>
        <v>4600</v>
      </c>
      <c r="I59" s="65" t="s">
        <v>678</v>
      </c>
      <c r="J59" s="66" t="s">
        <v>679</v>
      </c>
      <c r="K59" s="65">
        <v>4600</v>
      </c>
      <c r="L59" s="65" t="s">
        <v>588</v>
      </c>
      <c r="M59" s="66" t="s">
        <v>272</v>
      </c>
      <c r="N59" s="66"/>
      <c r="O59" s="67" t="s">
        <v>680</v>
      </c>
      <c r="P59" s="67" t="s">
        <v>681</v>
      </c>
    </row>
    <row r="60" spans="1:16" ht="12.75" customHeight="1" thickBot="1" x14ac:dyDescent="0.25">
      <c r="A60" s="56" t="str">
        <f t="shared" si="0"/>
        <v> BBS 21 </v>
      </c>
      <c r="B60" s="42" t="str">
        <f t="shared" si="1"/>
        <v>I</v>
      </c>
      <c r="C60" s="56">
        <f t="shared" si="2"/>
        <v>42450.383999999998</v>
      </c>
      <c r="D60" s="2" t="str">
        <f t="shared" si="3"/>
        <v>vis</v>
      </c>
      <c r="E60" s="64">
        <f>VLOOKUP(C60,Active!C$21:E$968,3,FALSE)</f>
        <v>4600.9983494414209</v>
      </c>
      <c r="F60" s="42" t="s">
        <v>223</v>
      </c>
      <c r="G60" s="2" t="str">
        <f t="shared" si="4"/>
        <v>42450.384</v>
      </c>
      <c r="H60" s="56">
        <f t="shared" si="5"/>
        <v>4601</v>
      </c>
      <c r="I60" s="65" t="s">
        <v>682</v>
      </c>
      <c r="J60" s="66" t="s">
        <v>683</v>
      </c>
      <c r="K60" s="65">
        <v>4601</v>
      </c>
      <c r="L60" s="65" t="s">
        <v>255</v>
      </c>
      <c r="M60" s="66" t="s">
        <v>272</v>
      </c>
      <c r="N60" s="66"/>
      <c r="O60" s="67" t="s">
        <v>684</v>
      </c>
      <c r="P60" s="67" t="s">
        <v>681</v>
      </c>
    </row>
    <row r="61" spans="1:16" ht="12.75" customHeight="1" thickBot="1" x14ac:dyDescent="0.25">
      <c r="A61" s="56" t="str">
        <f t="shared" si="0"/>
        <v> BBS 21 </v>
      </c>
      <c r="B61" s="42" t="str">
        <f t="shared" si="1"/>
        <v>I</v>
      </c>
      <c r="C61" s="56">
        <f t="shared" si="2"/>
        <v>42450.385000000002</v>
      </c>
      <c r="D61" s="2" t="str">
        <f t="shared" si="3"/>
        <v>vis</v>
      </c>
      <c r="E61" s="64">
        <f>VLOOKUP(C61,Active!C$21:E$968,3,FALSE)</f>
        <v>4600.9988740744875</v>
      </c>
      <c r="F61" s="42" t="s">
        <v>223</v>
      </c>
      <c r="G61" s="2" t="str">
        <f t="shared" si="4"/>
        <v>42450.385</v>
      </c>
      <c r="H61" s="56">
        <f t="shared" si="5"/>
        <v>4601</v>
      </c>
      <c r="I61" s="65" t="s">
        <v>685</v>
      </c>
      <c r="J61" s="66" t="s">
        <v>686</v>
      </c>
      <c r="K61" s="65">
        <v>4601</v>
      </c>
      <c r="L61" s="65" t="s">
        <v>615</v>
      </c>
      <c r="M61" s="66" t="s">
        <v>272</v>
      </c>
      <c r="N61" s="66"/>
      <c r="O61" s="67" t="s">
        <v>661</v>
      </c>
      <c r="P61" s="67" t="s">
        <v>681</v>
      </c>
    </row>
    <row r="62" spans="1:16" ht="12.75" customHeight="1" thickBot="1" x14ac:dyDescent="0.25">
      <c r="A62" s="56" t="str">
        <f t="shared" si="0"/>
        <v> BBS 21 </v>
      </c>
      <c r="B62" s="42" t="str">
        <f t="shared" si="1"/>
        <v>I</v>
      </c>
      <c r="C62" s="56">
        <f t="shared" si="2"/>
        <v>42450.387999999999</v>
      </c>
      <c r="D62" s="2" t="str">
        <f t="shared" si="3"/>
        <v>vis</v>
      </c>
      <c r="E62" s="64">
        <f>VLOOKUP(C62,Active!C$21:E$968,3,FALSE)</f>
        <v>4601.0004479736808</v>
      </c>
      <c r="F62" s="42" t="s">
        <v>223</v>
      </c>
      <c r="G62" s="2" t="str">
        <f t="shared" si="4"/>
        <v>42450.388</v>
      </c>
      <c r="H62" s="56">
        <f t="shared" si="5"/>
        <v>4601</v>
      </c>
      <c r="I62" s="65" t="s">
        <v>692</v>
      </c>
      <c r="J62" s="66" t="s">
        <v>693</v>
      </c>
      <c r="K62" s="65">
        <v>4601</v>
      </c>
      <c r="L62" s="65" t="s">
        <v>588</v>
      </c>
      <c r="M62" s="66" t="s">
        <v>272</v>
      </c>
      <c r="N62" s="66"/>
      <c r="O62" s="67" t="s">
        <v>680</v>
      </c>
      <c r="P62" s="67" t="s">
        <v>681</v>
      </c>
    </row>
    <row r="63" spans="1:16" ht="12.75" customHeight="1" thickBot="1" x14ac:dyDescent="0.25">
      <c r="A63" s="56" t="str">
        <f t="shared" si="0"/>
        <v> BBS 21 </v>
      </c>
      <c r="B63" s="42" t="str">
        <f t="shared" si="1"/>
        <v>I</v>
      </c>
      <c r="C63" s="56">
        <f t="shared" si="2"/>
        <v>42452.292000000001</v>
      </c>
      <c r="D63" s="2" t="str">
        <f t="shared" si="3"/>
        <v>vis</v>
      </c>
      <c r="E63" s="64">
        <f>VLOOKUP(C63,Active!C$21:E$968,3,FALSE)</f>
        <v>4601.9993493290876</v>
      </c>
      <c r="F63" s="42" t="s">
        <v>223</v>
      </c>
      <c r="G63" s="2" t="str">
        <f t="shared" si="4"/>
        <v>42452.292</v>
      </c>
      <c r="H63" s="56">
        <f t="shared" si="5"/>
        <v>4602</v>
      </c>
      <c r="I63" s="65" t="s">
        <v>698</v>
      </c>
      <c r="J63" s="66" t="s">
        <v>699</v>
      </c>
      <c r="K63" s="65">
        <v>4602</v>
      </c>
      <c r="L63" s="65" t="s">
        <v>521</v>
      </c>
      <c r="M63" s="66" t="s">
        <v>272</v>
      </c>
      <c r="N63" s="66"/>
      <c r="O63" s="67" t="s">
        <v>680</v>
      </c>
      <c r="P63" s="67" t="s">
        <v>681</v>
      </c>
    </row>
    <row r="64" spans="1:16" ht="12.75" customHeight="1" thickBot="1" x14ac:dyDescent="0.25">
      <c r="A64" s="56" t="str">
        <f t="shared" si="0"/>
        <v> BBS 21 </v>
      </c>
      <c r="B64" s="42" t="str">
        <f t="shared" si="1"/>
        <v>I</v>
      </c>
      <c r="C64" s="56">
        <f t="shared" si="2"/>
        <v>42452.296000000002</v>
      </c>
      <c r="D64" s="2" t="str">
        <f t="shared" si="3"/>
        <v>vis</v>
      </c>
      <c r="E64" s="64">
        <f>VLOOKUP(C64,Active!C$21:E$968,3,FALSE)</f>
        <v>4602.0014478613475</v>
      </c>
      <c r="F64" s="42" t="s">
        <v>223</v>
      </c>
      <c r="G64" s="2" t="str">
        <f t="shared" si="4"/>
        <v>42452.296</v>
      </c>
      <c r="H64" s="56">
        <f t="shared" si="5"/>
        <v>4602</v>
      </c>
      <c r="I64" s="65" t="s">
        <v>702</v>
      </c>
      <c r="J64" s="66" t="s">
        <v>703</v>
      </c>
      <c r="K64" s="65">
        <v>4602</v>
      </c>
      <c r="L64" s="65" t="s">
        <v>457</v>
      </c>
      <c r="M64" s="66" t="s">
        <v>272</v>
      </c>
      <c r="N64" s="66"/>
      <c r="O64" s="67" t="s">
        <v>684</v>
      </c>
      <c r="P64" s="67" t="s">
        <v>681</v>
      </c>
    </row>
    <row r="65" spans="1:16" ht="12.75" customHeight="1" thickBot="1" x14ac:dyDescent="0.25">
      <c r="A65" s="56" t="str">
        <f t="shared" si="0"/>
        <v> BRNO 20 </v>
      </c>
      <c r="B65" s="42" t="str">
        <f t="shared" si="1"/>
        <v>I</v>
      </c>
      <c r="C65" s="56">
        <f t="shared" si="2"/>
        <v>42452.296999999999</v>
      </c>
      <c r="D65" s="2" t="str">
        <f t="shared" si="3"/>
        <v>vis</v>
      </c>
      <c r="E65" s="64">
        <f>VLOOKUP(C65,Active!C$21:E$968,3,FALSE)</f>
        <v>4602.0019724944104</v>
      </c>
      <c r="F65" s="42" t="s">
        <v>223</v>
      </c>
      <c r="G65" s="2" t="str">
        <f t="shared" si="4"/>
        <v>42452.297</v>
      </c>
      <c r="H65" s="56">
        <f t="shared" si="5"/>
        <v>4602</v>
      </c>
      <c r="I65" s="65" t="s">
        <v>704</v>
      </c>
      <c r="J65" s="66" t="s">
        <v>705</v>
      </c>
      <c r="K65" s="65">
        <v>4602</v>
      </c>
      <c r="L65" s="65" t="s">
        <v>584</v>
      </c>
      <c r="M65" s="66" t="s">
        <v>272</v>
      </c>
      <c r="N65" s="66"/>
      <c r="O65" s="67" t="s">
        <v>690</v>
      </c>
      <c r="P65" s="67" t="s">
        <v>691</v>
      </c>
    </row>
    <row r="66" spans="1:16" ht="12.75" customHeight="1" thickBot="1" x14ac:dyDescent="0.25">
      <c r="A66" s="56" t="str">
        <f t="shared" si="0"/>
        <v> BBS 21 </v>
      </c>
      <c r="B66" s="42" t="str">
        <f t="shared" si="1"/>
        <v>I</v>
      </c>
      <c r="C66" s="56">
        <f t="shared" si="2"/>
        <v>42452.296999999999</v>
      </c>
      <c r="D66" s="2" t="str">
        <f t="shared" si="3"/>
        <v>vis</v>
      </c>
      <c r="E66" s="64">
        <f>VLOOKUP(C66,Active!C$21:E$968,3,FALSE)</f>
        <v>4602.0019724944104</v>
      </c>
      <c r="F66" s="42" t="s">
        <v>223</v>
      </c>
      <c r="G66" s="2" t="str">
        <f t="shared" si="4"/>
        <v>42452.297</v>
      </c>
      <c r="H66" s="56">
        <f t="shared" si="5"/>
        <v>4602</v>
      </c>
      <c r="I66" s="65" t="s">
        <v>704</v>
      </c>
      <c r="J66" s="66" t="s">
        <v>705</v>
      </c>
      <c r="K66" s="65">
        <v>4602</v>
      </c>
      <c r="L66" s="65" t="s">
        <v>584</v>
      </c>
      <c r="M66" s="66" t="s">
        <v>272</v>
      </c>
      <c r="N66" s="66"/>
      <c r="O66" s="67" t="s">
        <v>661</v>
      </c>
      <c r="P66" s="67" t="s">
        <v>681</v>
      </c>
    </row>
    <row r="67" spans="1:16" ht="12.75" customHeight="1" thickBot="1" x14ac:dyDescent="0.25">
      <c r="A67" s="56" t="str">
        <f t="shared" si="0"/>
        <v> BBS 21 </v>
      </c>
      <c r="B67" s="42" t="str">
        <f t="shared" si="1"/>
        <v>I</v>
      </c>
      <c r="C67" s="56">
        <f t="shared" si="2"/>
        <v>42471.351999999999</v>
      </c>
      <c r="D67" s="2" t="str">
        <f t="shared" si="3"/>
        <v>vis</v>
      </c>
      <c r="E67" s="64">
        <f>VLOOKUP(C67,Active!C$21:E$968,3,FALSE)</f>
        <v>4611.9988555444461</v>
      </c>
      <c r="F67" s="42" t="s">
        <v>223</v>
      </c>
      <c r="G67" s="2" t="str">
        <f t="shared" si="4"/>
        <v>42471.352</v>
      </c>
      <c r="H67" s="56">
        <f t="shared" si="5"/>
        <v>4612</v>
      </c>
      <c r="I67" s="65" t="s">
        <v>706</v>
      </c>
      <c r="J67" s="66" t="s">
        <v>707</v>
      </c>
      <c r="K67" s="65">
        <v>4612</v>
      </c>
      <c r="L67" s="65" t="s">
        <v>615</v>
      </c>
      <c r="M67" s="66" t="s">
        <v>272</v>
      </c>
      <c r="N67" s="66"/>
      <c r="O67" s="67" t="s">
        <v>680</v>
      </c>
      <c r="P67" s="67" t="s">
        <v>681</v>
      </c>
    </row>
    <row r="68" spans="1:16" ht="12.75" customHeight="1" thickBot="1" x14ac:dyDescent="0.25">
      <c r="A68" s="56" t="str">
        <f t="shared" si="0"/>
        <v> BBS 21 </v>
      </c>
      <c r="B68" s="42" t="str">
        <f t="shared" si="1"/>
        <v>I</v>
      </c>
      <c r="C68" s="56">
        <f t="shared" si="2"/>
        <v>42471.357000000004</v>
      </c>
      <c r="D68" s="2" t="str">
        <f t="shared" si="3"/>
        <v>vis</v>
      </c>
      <c r="E68" s="64">
        <f>VLOOKUP(C68,Active!C$21:E$968,3,FALSE)</f>
        <v>4612.0014787097725</v>
      </c>
      <c r="F68" s="42" t="s">
        <v>223</v>
      </c>
      <c r="G68" s="2" t="str">
        <f t="shared" si="4"/>
        <v>42471.357</v>
      </c>
      <c r="H68" s="56">
        <f t="shared" si="5"/>
        <v>4612</v>
      </c>
      <c r="I68" s="65" t="s">
        <v>708</v>
      </c>
      <c r="J68" s="66" t="s">
        <v>709</v>
      </c>
      <c r="K68" s="65">
        <v>4612</v>
      </c>
      <c r="L68" s="65" t="s">
        <v>457</v>
      </c>
      <c r="M68" s="66" t="s">
        <v>272</v>
      </c>
      <c r="N68" s="66"/>
      <c r="O68" s="67" t="s">
        <v>684</v>
      </c>
      <c r="P68" s="67" t="s">
        <v>681</v>
      </c>
    </row>
    <row r="69" spans="1:16" ht="12.75" customHeight="1" thickBot="1" x14ac:dyDescent="0.25">
      <c r="A69" s="56" t="str">
        <f t="shared" si="0"/>
        <v> BBS 21 </v>
      </c>
      <c r="B69" s="42" t="str">
        <f t="shared" si="1"/>
        <v>I</v>
      </c>
      <c r="C69" s="56">
        <f t="shared" si="2"/>
        <v>42492.32</v>
      </c>
      <c r="D69" s="2" t="str">
        <f t="shared" si="3"/>
        <v>vis</v>
      </c>
      <c r="E69" s="64">
        <f>VLOOKUP(C69,Active!C$21:E$968,3,FALSE)</f>
        <v>4622.9993616474712</v>
      </c>
      <c r="F69" s="42" t="s">
        <v>223</v>
      </c>
      <c r="G69" s="2" t="str">
        <f t="shared" si="4"/>
        <v>42492.320</v>
      </c>
      <c r="H69" s="56">
        <f t="shared" si="5"/>
        <v>4623</v>
      </c>
      <c r="I69" s="65" t="s">
        <v>710</v>
      </c>
      <c r="J69" s="66" t="s">
        <v>711</v>
      </c>
      <c r="K69" s="65">
        <v>4623</v>
      </c>
      <c r="L69" s="65" t="s">
        <v>521</v>
      </c>
      <c r="M69" s="66" t="s">
        <v>272</v>
      </c>
      <c r="N69" s="66"/>
      <c r="O69" s="67" t="s">
        <v>661</v>
      </c>
      <c r="P69" s="67" t="s">
        <v>681</v>
      </c>
    </row>
    <row r="70" spans="1:16" ht="12.75" customHeight="1" thickBot="1" x14ac:dyDescent="0.25">
      <c r="A70" s="56" t="str">
        <f t="shared" si="0"/>
        <v> BBS 24 </v>
      </c>
      <c r="B70" s="42" t="str">
        <f t="shared" si="1"/>
        <v>I</v>
      </c>
      <c r="C70" s="56">
        <f t="shared" si="2"/>
        <v>42669.588000000003</v>
      </c>
      <c r="D70" s="2" t="str">
        <f t="shared" si="3"/>
        <v>vis</v>
      </c>
      <c r="E70" s="64">
        <f>VLOOKUP(C70,Active!C$21:E$968,3,FALSE)</f>
        <v>4716.0000157809636</v>
      </c>
      <c r="F70" s="42" t="s">
        <v>223</v>
      </c>
      <c r="G70" s="2" t="str">
        <f t="shared" si="4"/>
        <v>42669.588</v>
      </c>
      <c r="H70" s="56">
        <f t="shared" si="5"/>
        <v>4716</v>
      </c>
      <c r="I70" s="65" t="s">
        <v>712</v>
      </c>
      <c r="J70" s="66" t="s">
        <v>713</v>
      </c>
      <c r="K70" s="65">
        <v>4716</v>
      </c>
      <c r="L70" s="65" t="s">
        <v>385</v>
      </c>
      <c r="M70" s="66" t="s">
        <v>272</v>
      </c>
      <c r="N70" s="66"/>
      <c r="O70" s="67" t="s">
        <v>661</v>
      </c>
      <c r="P70" s="67" t="s">
        <v>714</v>
      </c>
    </row>
    <row r="71" spans="1:16" ht="12.75" customHeight="1" thickBot="1" x14ac:dyDescent="0.25">
      <c r="A71" s="56" t="str">
        <f t="shared" si="0"/>
        <v> BBS 25 </v>
      </c>
      <c r="B71" s="42" t="str">
        <f t="shared" si="1"/>
        <v>I</v>
      </c>
      <c r="C71" s="56">
        <f t="shared" si="2"/>
        <v>42774.423999999999</v>
      </c>
      <c r="D71" s="2" t="str">
        <f t="shared" si="3"/>
        <v>vis</v>
      </c>
      <c r="E71" s="64">
        <f>VLOOKUP(C71,Active!C$21:E$968,3,FALSE)</f>
        <v>4771.0004477638267</v>
      </c>
      <c r="F71" s="42" t="s">
        <v>223</v>
      </c>
      <c r="G71" s="2" t="str">
        <f t="shared" si="4"/>
        <v>42774.424</v>
      </c>
      <c r="H71" s="56">
        <f t="shared" si="5"/>
        <v>4771</v>
      </c>
      <c r="I71" s="65" t="s">
        <v>715</v>
      </c>
      <c r="J71" s="66" t="s">
        <v>716</v>
      </c>
      <c r="K71" s="65">
        <v>4771</v>
      </c>
      <c r="L71" s="65" t="s">
        <v>588</v>
      </c>
      <c r="M71" s="66" t="s">
        <v>272</v>
      </c>
      <c r="N71" s="66"/>
      <c r="O71" s="67" t="s">
        <v>661</v>
      </c>
      <c r="P71" s="67" t="s">
        <v>717</v>
      </c>
    </row>
    <row r="72" spans="1:16" ht="12.75" customHeight="1" thickBot="1" x14ac:dyDescent="0.25">
      <c r="A72" s="56" t="str">
        <f t="shared" si="0"/>
        <v> BBS 25 </v>
      </c>
      <c r="B72" s="42" t="str">
        <f t="shared" si="1"/>
        <v>I</v>
      </c>
      <c r="C72" s="56">
        <f t="shared" si="2"/>
        <v>42774.425999999999</v>
      </c>
      <c r="D72" s="2" t="str">
        <f t="shared" si="3"/>
        <v>vis</v>
      </c>
      <c r="E72" s="64">
        <f>VLOOKUP(C72,Active!C$21:E$968,3,FALSE)</f>
        <v>4771.0014970299571</v>
      </c>
      <c r="F72" s="42" t="s">
        <v>223</v>
      </c>
      <c r="G72" s="2" t="str">
        <f t="shared" si="4"/>
        <v>42774.426</v>
      </c>
      <c r="H72" s="56">
        <f t="shared" si="5"/>
        <v>4771</v>
      </c>
      <c r="I72" s="65" t="s">
        <v>718</v>
      </c>
      <c r="J72" s="66" t="s">
        <v>719</v>
      </c>
      <c r="K72" s="65">
        <v>4771</v>
      </c>
      <c r="L72" s="65" t="s">
        <v>457</v>
      </c>
      <c r="M72" s="66" t="s">
        <v>272</v>
      </c>
      <c r="N72" s="66"/>
      <c r="O72" s="67" t="s">
        <v>680</v>
      </c>
      <c r="P72" s="67" t="s">
        <v>717</v>
      </c>
    </row>
    <row r="73" spans="1:16" ht="12.75" customHeight="1" thickBot="1" x14ac:dyDescent="0.25">
      <c r="A73" s="56" t="str">
        <f t="shared" si="0"/>
        <v> AOEB 2 </v>
      </c>
      <c r="B73" s="42" t="str">
        <f t="shared" si="1"/>
        <v>I</v>
      </c>
      <c r="C73" s="56">
        <f t="shared" si="2"/>
        <v>42787.764000000003</v>
      </c>
      <c r="D73" s="2" t="str">
        <f t="shared" si="3"/>
        <v>vis</v>
      </c>
      <c r="E73" s="64">
        <f>VLOOKUP(C73,Active!C$21:E$968,3,FALSE)</f>
        <v>4777.9990528484514</v>
      </c>
      <c r="F73" s="42" t="s">
        <v>223</v>
      </c>
      <c r="G73" s="2" t="str">
        <f t="shared" si="4"/>
        <v>42787.764</v>
      </c>
      <c r="H73" s="56">
        <f t="shared" si="5"/>
        <v>4778</v>
      </c>
      <c r="I73" s="65" t="s">
        <v>720</v>
      </c>
      <c r="J73" s="66" t="s">
        <v>721</v>
      </c>
      <c r="K73" s="65">
        <v>4778</v>
      </c>
      <c r="L73" s="65" t="s">
        <v>615</v>
      </c>
      <c r="M73" s="66" t="s">
        <v>272</v>
      </c>
      <c r="N73" s="66"/>
      <c r="O73" s="67" t="s">
        <v>722</v>
      </c>
      <c r="P73" s="67" t="s">
        <v>723</v>
      </c>
    </row>
    <row r="74" spans="1:16" ht="12.75" customHeight="1" thickBot="1" x14ac:dyDescent="0.25">
      <c r="A74" s="56" t="str">
        <f t="shared" si="0"/>
        <v> AOEB 2 </v>
      </c>
      <c r="B74" s="42" t="str">
        <f t="shared" si="1"/>
        <v>I</v>
      </c>
      <c r="C74" s="56">
        <f t="shared" si="2"/>
        <v>42789.671999999999</v>
      </c>
      <c r="D74" s="2" t="str">
        <f t="shared" si="3"/>
        <v>vis</v>
      </c>
      <c r="E74" s="64">
        <f>VLOOKUP(C74,Active!C$21:E$968,3,FALSE)</f>
        <v>4779.0000527361144</v>
      </c>
      <c r="F74" s="42" t="s">
        <v>223</v>
      </c>
      <c r="G74" s="2" t="str">
        <f t="shared" si="4"/>
        <v>42789.672</v>
      </c>
      <c r="H74" s="56">
        <f t="shared" si="5"/>
        <v>4779</v>
      </c>
      <c r="I74" s="65" t="s">
        <v>724</v>
      </c>
      <c r="J74" s="66" t="s">
        <v>725</v>
      </c>
      <c r="K74" s="65">
        <v>4779</v>
      </c>
      <c r="L74" s="65" t="s">
        <v>385</v>
      </c>
      <c r="M74" s="66" t="s">
        <v>272</v>
      </c>
      <c r="N74" s="66"/>
      <c r="O74" s="67" t="s">
        <v>726</v>
      </c>
      <c r="P74" s="67" t="s">
        <v>723</v>
      </c>
    </row>
    <row r="75" spans="1:16" ht="12.75" customHeight="1" thickBot="1" x14ac:dyDescent="0.25">
      <c r="A75" s="56" t="str">
        <f t="shared" ref="A75:A138" si="6">P75</f>
        <v> AOEB 2 </v>
      </c>
      <c r="B75" s="42" t="str">
        <f t="shared" ref="B75:B138" si="7">IF(H75=INT(H75),"I","II")</f>
        <v>I</v>
      </c>
      <c r="C75" s="56">
        <f t="shared" ref="C75:C138" si="8">1*G75</f>
        <v>42789.671999999999</v>
      </c>
      <c r="D75" s="2" t="str">
        <f t="shared" ref="D75:D138" si="9">VLOOKUP(F75,I$1:J$5,2,FALSE)</f>
        <v>vis</v>
      </c>
      <c r="E75" s="64">
        <f>VLOOKUP(C75,Active!C$21:E$968,3,FALSE)</f>
        <v>4779.0000527361144</v>
      </c>
      <c r="F75" s="42" t="s">
        <v>223</v>
      </c>
      <c r="G75" s="2" t="str">
        <f t="shared" ref="G75:G138" si="10">MID(I75,3,LEN(I75)-3)</f>
        <v>42789.672</v>
      </c>
      <c r="H75" s="56">
        <f t="shared" ref="H75:H138" si="11">1*K75</f>
        <v>4779</v>
      </c>
      <c r="I75" s="65" t="s">
        <v>724</v>
      </c>
      <c r="J75" s="66" t="s">
        <v>725</v>
      </c>
      <c r="K75" s="65">
        <v>4779</v>
      </c>
      <c r="L75" s="65" t="s">
        <v>385</v>
      </c>
      <c r="M75" s="66" t="s">
        <v>272</v>
      </c>
      <c r="N75" s="66"/>
      <c r="O75" s="67" t="s">
        <v>722</v>
      </c>
      <c r="P75" s="67" t="s">
        <v>723</v>
      </c>
    </row>
    <row r="76" spans="1:16" ht="12.75" customHeight="1" thickBot="1" x14ac:dyDescent="0.25">
      <c r="A76" s="56" t="str">
        <f t="shared" si="6"/>
        <v> AOEB 2 </v>
      </c>
      <c r="B76" s="42" t="str">
        <f t="shared" si="7"/>
        <v>I</v>
      </c>
      <c r="C76" s="56">
        <f t="shared" si="8"/>
        <v>42789.675000000003</v>
      </c>
      <c r="D76" s="2" t="str">
        <f t="shared" si="9"/>
        <v>vis</v>
      </c>
      <c r="E76" s="64">
        <f>VLOOKUP(C76,Active!C$21:E$968,3,FALSE)</f>
        <v>4779.0016266353114</v>
      </c>
      <c r="F76" s="42" t="s">
        <v>223</v>
      </c>
      <c r="G76" s="2" t="str">
        <f t="shared" si="10"/>
        <v>42789.675</v>
      </c>
      <c r="H76" s="56">
        <f t="shared" si="11"/>
        <v>4779</v>
      </c>
      <c r="I76" s="65" t="s">
        <v>727</v>
      </c>
      <c r="J76" s="66" t="s">
        <v>728</v>
      </c>
      <c r="K76" s="65">
        <v>4779</v>
      </c>
      <c r="L76" s="65" t="s">
        <v>457</v>
      </c>
      <c r="M76" s="66" t="s">
        <v>272</v>
      </c>
      <c r="N76" s="66"/>
      <c r="O76" s="67" t="s">
        <v>729</v>
      </c>
      <c r="P76" s="67" t="s">
        <v>723</v>
      </c>
    </row>
    <row r="77" spans="1:16" ht="12.75" customHeight="1" thickBot="1" x14ac:dyDescent="0.25">
      <c r="A77" s="56" t="str">
        <f t="shared" si="6"/>
        <v> BBS 26 </v>
      </c>
      <c r="B77" s="42" t="str">
        <f t="shared" si="7"/>
        <v>I</v>
      </c>
      <c r="C77" s="56">
        <f t="shared" si="8"/>
        <v>42835.42</v>
      </c>
      <c r="D77" s="2" t="str">
        <f t="shared" si="9"/>
        <v>vis</v>
      </c>
      <c r="E77" s="64">
        <f>VLOOKUP(C77,Active!C$21:E$968,3,FALSE)</f>
        <v>4803.0009661852364</v>
      </c>
      <c r="F77" s="42" t="s">
        <v>223</v>
      </c>
      <c r="G77" s="2" t="str">
        <f t="shared" si="10"/>
        <v>42835.420</v>
      </c>
      <c r="H77" s="56">
        <f t="shared" si="11"/>
        <v>4803</v>
      </c>
      <c r="I77" s="65" t="s">
        <v>730</v>
      </c>
      <c r="J77" s="66" t="s">
        <v>731</v>
      </c>
      <c r="K77" s="65">
        <v>4803</v>
      </c>
      <c r="L77" s="65" t="s">
        <v>605</v>
      </c>
      <c r="M77" s="66" t="s">
        <v>272</v>
      </c>
      <c r="N77" s="66"/>
      <c r="O77" s="67" t="s">
        <v>680</v>
      </c>
      <c r="P77" s="67" t="s">
        <v>732</v>
      </c>
    </row>
    <row r="78" spans="1:16" ht="12.75" customHeight="1" thickBot="1" x14ac:dyDescent="0.25">
      <c r="A78" s="56" t="str">
        <f t="shared" si="6"/>
        <v> BBS 26 </v>
      </c>
      <c r="B78" s="42" t="str">
        <f t="shared" si="7"/>
        <v>I</v>
      </c>
      <c r="C78" s="56">
        <f t="shared" si="8"/>
        <v>42837.317000000003</v>
      </c>
      <c r="D78" s="2" t="str">
        <f t="shared" si="9"/>
        <v>vis</v>
      </c>
      <c r="E78" s="64">
        <f>VLOOKUP(C78,Active!C$21:E$968,3,FALSE)</f>
        <v>4803.9961951091909</v>
      </c>
      <c r="F78" s="42" t="s">
        <v>223</v>
      </c>
      <c r="G78" s="2" t="str">
        <f t="shared" si="10"/>
        <v>42837.317</v>
      </c>
      <c r="H78" s="56">
        <f t="shared" si="11"/>
        <v>4804</v>
      </c>
      <c r="I78" s="65" t="s">
        <v>733</v>
      </c>
      <c r="J78" s="66" t="s">
        <v>734</v>
      </c>
      <c r="K78" s="65">
        <v>4804</v>
      </c>
      <c r="L78" s="65" t="s">
        <v>414</v>
      </c>
      <c r="M78" s="66" t="s">
        <v>272</v>
      </c>
      <c r="N78" s="66"/>
      <c r="O78" s="67" t="s">
        <v>680</v>
      </c>
      <c r="P78" s="67" t="s">
        <v>732</v>
      </c>
    </row>
    <row r="79" spans="1:16" ht="12.75" customHeight="1" thickBot="1" x14ac:dyDescent="0.25">
      <c r="A79" s="56" t="str">
        <f t="shared" si="6"/>
        <v> BBS 26 </v>
      </c>
      <c r="B79" s="42" t="str">
        <f t="shared" si="7"/>
        <v>I</v>
      </c>
      <c r="C79" s="56">
        <f t="shared" si="8"/>
        <v>42837.324000000001</v>
      </c>
      <c r="D79" s="2" t="str">
        <f t="shared" si="9"/>
        <v>vis</v>
      </c>
      <c r="E79" s="64">
        <f>VLOOKUP(C79,Active!C$21:E$968,3,FALSE)</f>
        <v>4803.9998675406432</v>
      </c>
      <c r="F79" s="42" t="s">
        <v>223</v>
      </c>
      <c r="G79" s="2" t="str">
        <f t="shared" si="10"/>
        <v>42837.324</v>
      </c>
      <c r="H79" s="56">
        <f t="shared" si="11"/>
        <v>4804</v>
      </c>
      <c r="I79" s="65" t="s">
        <v>735</v>
      </c>
      <c r="J79" s="66" t="s">
        <v>736</v>
      </c>
      <c r="K79" s="65">
        <v>4804</v>
      </c>
      <c r="L79" s="65" t="s">
        <v>689</v>
      </c>
      <c r="M79" s="66" t="s">
        <v>272</v>
      </c>
      <c r="N79" s="66"/>
      <c r="O79" s="67" t="s">
        <v>661</v>
      </c>
      <c r="P79" s="67" t="s">
        <v>732</v>
      </c>
    </row>
    <row r="80" spans="1:16" ht="12.75" customHeight="1" thickBot="1" x14ac:dyDescent="0.25">
      <c r="A80" s="56" t="str">
        <f t="shared" si="6"/>
        <v> BBS 31 </v>
      </c>
      <c r="B80" s="42" t="str">
        <f t="shared" si="7"/>
        <v>I</v>
      </c>
      <c r="C80" s="56">
        <f t="shared" si="8"/>
        <v>43094.637999999999</v>
      </c>
      <c r="D80" s="2" t="str">
        <f t="shared" si="9"/>
        <v>vis</v>
      </c>
      <c r="E80" s="64">
        <f>VLOOKUP(C80,Active!C$21:E$968,3,FALSE)</f>
        <v>4938.9952999802535</v>
      </c>
      <c r="F80" s="42" t="s">
        <v>223</v>
      </c>
      <c r="G80" s="2" t="str">
        <f t="shared" si="10"/>
        <v>43094.638</v>
      </c>
      <c r="H80" s="56">
        <f t="shared" si="11"/>
        <v>4939</v>
      </c>
      <c r="I80" s="65" t="s">
        <v>740</v>
      </c>
      <c r="J80" s="66" t="s">
        <v>741</v>
      </c>
      <c r="K80" s="65">
        <v>4939</v>
      </c>
      <c r="L80" s="65" t="s">
        <v>422</v>
      </c>
      <c r="M80" s="66" t="s">
        <v>272</v>
      </c>
      <c r="N80" s="66"/>
      <c r="O80" s="67" t="s">
        <v>661</v>
      </c>
      <c r="P80" s="67" t="s">
        <v>742</v>
      </c>
    </row>
    <row r="81" spans="1:16" ht="12.75" customHeight="1" thickBot="1" x14ac:dyDescent="0.25">
      <c r="A81" s="56" t="str">
        <f t="shared" si="6"/>
        <v> BBS 31 </v>
      </c>
      <c r="B81" s="42" t="str">
        <f t="shared" si="7"/>
        <v>I</v>
      </c>
      <c r="C81" s="56">
        <f t="shared" si="8"/>
        <v>43140.394</v>
      </c>
      <c r="D81" s="2" t="str">
        <f t="shared" si="9"/>
        <v>vis</v>
      </c>
      <c r="E81" s="64">
        <f>VLOOKUP(C81,Active!C$21:E$968,3,FALSE)</f>
        <v>4963.0004104938953</v>
      </c>
      <c r="F81" s="42" t="s">
        <v>223</v>
      </c>
      <c r="G81" s="2" t="str">
        <f t="shared" si="10"/>
        <v>43140.394</v>
      </c>
      <c r="H81" s="56">
        <f t="shared" si="11"/>
        <v>4963</v>
      </c>
      <c r="I81" s="65" t="s">
        <v>743</v>
      </c>
      <c r="J81" s="66" t="s">
        <v>744</v>
      </c>
      <c r="K81" s="65">
        <v>4963</v>
      </c>
      <c r="L81" s="65" t="s">
        <v>588</v>
      </c>
      <c r="M81" s="66" t="s">
        <v>272</v>
      </c>
      <c r="N81" s="66"/>
      <c r="O81" s="67" t="s">
        <v>661</v>
      </c>
      <c r="P81" s="67" t="s">
        <v>742</v>
      </c>
    </row>
    <row r="82" spans="1:16" ht="12.75" customHeight="1" thickBot="1" x14ac:dyDescent="0.25">
      <c r="A82" s="56" t="str">
        <f t="shared" si="6"/>
        <v> BBS 32 </v>
      </c>
      <c r="B82" s="42" t="str">
        <f t="shared" si="7"/>
        <v>I</v>
      </c>
      <c r="C82" s="56">
        <f t="shared" si="8"/>
        <v>43161.362999999998</v>
      </c>
      <c r="D82" s="2" t="str">
        <f t="shared" si="9"/>
        <v>vis</v>
      </c>
      <c r="E82" s="64">
        <f>VLOOKUP(C82,Active!C$21:E$968,3,FALSE)</f>
        <v>4974.0014412299834</v>
      </c>
      <c r="F82" s="42" t="s">
        <v>223</v>
      </c>
      <c r="G82" s="2" t="str">
        <f t="shared" si="10"/>
        <v>43161.363</v>
      </c>
      <c r="H82" s="56">
        <f t="shared" si="11"/>
        <v>4974</v>
      </c>
      <c r="I82" s="65" t="s">
        <v>745</v>
      </c>
      <c r="J82" s="66" t="s">
        <v>746</v>
      </c>
      <c r="K82" s="65">
        <v>4974</v>
      </c>
      <c r="L82" s="65" t="s">
        <v>457</v>
      </c>
      <c r="M82" s="66" t="s">
        <v>272</v>
      </c>
      <c r="N82" s="66"/>
      <c r="O82" s="67" t="s">
        <v>661</v>
      </c>
      <c r="P82" s="67" t="s">
        <v>747</v>
      </c>
    </row>
    <row r="83" spans="1:16" ht="12.75" customHeight="1" thickBot="1" x14ac:dyDescent="0.25">
      <c r="A83" s="56" t="str">
        <f t="shared" si="6"/>
        <v> AOEB 2 </v>
      </c>
      <c r="B83" s="42" t="str">
        <f t="shared" si="7"/>
        <v>I</v>
      </c>
      <c r="C83" s="56">
        <f t="shared" si="8"/>
        <v>43172.796999999999</v>
      </c>
      <c r="D83" s="2" t="str">
        <f t="shared" si="9"/>
        <v>vis</v>
      </c>
      <c r="E83" s="64">
        <f>VLOOKUP(C83,Active!C$21:E$968,3,FALSE)</f>
        <v>4980.0000956930699</v>
      </c>
      <c r="F83" s="42" t="s">
        <v>223</v>
      </c>
      <c r="G83" s="2" t="str">
        <f t="shared" si="10"/>
        <v>43172.797</v>
      </c>
      <c r="H83" s="56">
        <f t="shared" si="11"/>
        <v>4980</v>
      </c>
      <c r="I83" s="65" t="s">
        <v>748</v>
      </c>
      <c r="J83" s="66" t="s">
        <v>749</v>
      </c>
      <c r="K83" s="65">
        <v>4980</v>
      </c>
      <c r="L83" s="65" t="s">
        <v>385</v>
      </c>
      <c r="M83" s="66" t="s">
        <v>272</v>
      </c>
      <c r="N83" s="66"/>
      <c r="O83" s="67" t="s">
        <v>726</v>
      </c>
      <c r="P83" s="67" t="s">
        <v>723</v>
      </c>
    </row>
    <row r="84" spans="1:16" ht="12.75" customHeight="1" thickBot="1" x14ac:dyDescent="0.25">
      <c r="A84" s="56" t="str">
        <f t="shared" si="6"/>
        <v> BBS 32 </v>
      </c>
      <c r="B84" s="42" t="str">
        <f t="shared" si="7"/>
        <v>I</v>
      </c>
      <c r="C84" s="56">
        <f t="shared" si="8"/>
        <v>43182.324999999997</v>
      </c>
      <c r="D84" s="2" t="str">
        <f t="shared" si="9"/>
        <v>vis</v>
      </c>
      <c r="E84" s="64">
        <f>VLOOKUP(C84,Active!C$21:E$968,3,FALSE)</f>
        <v>4984.9987995346191</v>
      </c>
      <c r="F84" s="42" t="s">
        <v>223</v>
      </c>
      <c r="G84" s="2" t="str">
        <f t="shared" si="10"/>
        <v>43182.325</v>
      </c>
      <c r="H84" s="56">
        <f t="shared" si="11"/>
        <v>4985</v>
      </c>
      <c r="I84" s="65" t="s">
        <v>750</v>
      </c>
      <c r="J84" s="66" t="s">
        <v>751</v>
      </c>
      <c r="K84" s="65">
        <v>4985</v>
      </c>
      <c r="L84" s="65" t="s">
        <v>615</v>
      </c>
      <c r="M84" s="66" t="s">
        <v>272</v>
      </c>
      <c r="N84" s="66"/>
      <c r="O84" s="67" t="s">
        <v>661</v>
      </c>
      <c r="P84" s="67" t="s">
        <v>747</v>
      </c>
    </row>
    <row r="85" spans="1:16" ht="12.75" customHeight="1" thickBot="1" x14ac:dyDescent="0.25">
      <c r="A85" s="56" t="str">
        <f t="shared" si="6"/>
        <v> BBS 33 </v>
      </c>
      <c r="B85" s="42" t="str">
        <f t="shared" si="7"/>
        <v>I</v>
      </c>
      <c r="C85" s="56">
        <f t="shared" si="8"/>
        <v>43222.356</v>
      </c>
      <c r="D85" s="2" t="str">
        <f t="shared" si="9"/>
        <v>vis</v>
      </c>
      <c r="E85" s="64">
        <f>VLOOKUP(C85,Active!C$21:E$968,3,FALSE)</f>
        <v>5006.0003857521997</v>
      </c>
      <c r="F85" s="42" t="s">
        <v>223</v>
      </c>
      <c r="G85" s="2" t="str">
        <f t="shared" si="10"/>
        <v>43222.356</v>
      </c>
      <c r="H85" s="56">
        <f t="shared" si="11"/>
        <v>5006</v>
      </c>
      <c r="I85" s="65" t="s">
        <v>752</v>
      </c>
      <c r="J85" s="66" t="s">
        <v>753</v>
      </c>
      <c r="K85" s="65">
        <v>5006</v>
      </c>
      <c r="L85" s="65" t="s">
        <v>588</v>
      </c>
      <c r="M85" s="66" t="s">
        <v>272</v>
      </c>
      <c r="N85" s="66"/>
      <c r="O85" s="67" t="s">
        <v>680</v>
      </c>
      <c r="P85" s="67" t="s">
        <v>754</v>
      </c>
    </row>
    <row r="86" spans="1:16" ht="12.75" customHeight="1" thickBot="1" x14ac:dyDescent="0.25">
      <c r="A86" s="56" t="str">
        <f t="shared" si="6"/>
        <v> BBS 35 </v>
      </c>
      <c r="B86" s="42" t="str">
        <f t="shared" si="7"/>
        <v>I</v>
      </c>
      <c r="C86" s="56">
        <f t="shared" si="8"/>
        <v>43439.64</v>
      </c>
      <c r="D86" s="2" t="str">
        <f t="shared" si="9"/>
        <v>vis</v>
      </c>
      <c r="E86" s="64">
        <f>VLOOKUP(C86,Active!C$21:E$968,3,FALSE)</f>
        <v>5119.994756607296</v>
      </c>
      <c r="F86" s="42" t="s">
        <v>223</v>
      </c>
      <c r="G86" s="2" t="str">
        <f t="shared" si="10"/>
        <v>43439.640</v>
      </c>
      <c r="H86" s="56">
        <f t="shared" si="11"/>
        <v>5120</v>
      </c>
      <c r="I86" s="65" t="s">
        <v>755</v>
      </c>
      <c r="J86" s="66" t="s">
        <v>756</v>
      </c>
      <c r="K86" s="65">
        <v>5120</v>
      </c>
      <c r="L86" s="65" t="s">
        <v>436</v>
      </c>
      <c r="M86" s="66" t="s">
        <v>272</v>
      </c>
      <c r="N86" s="66"/>
      <c r="O86" s="67" t="s">
        <v>661</v>
      </c>
      <c r="P86" s="67" t="s">
        <v>757</v>
      </c>
    </row>
    <row r="87" spans="1:16" ht="12.75" customHeight="1" thickBot="1" x14ac:dyDescent="0.25">
      <c r="A87" s="56" t="str">
        <f t="shared" si="6"/>
        <v> BBS 36 </v>
      </c>
      <c r="B87" s="42" t="str">
        <f t="shared" si="7"/>
        <v>I</v>
      </c>
      <c r="C87" s="56">
        <f t="shared" si="8"/>
        <v>43506.366000000002</v>
      </c>
      <c r="D87" s="2" t="str">
        <f t="shared" si="9"/>
        <v>vis</v>
      </c>
      <c r="E87" s="64">
        <f>VLOOKUP(C87,Active!C$21:E$968,3,FALSE)</f>
        <v>5155.0014224900924</v>
      </c>
      <c r="F87" s="42" t="s">
        <v>223</v>
      </c>
      <c r="G87" s="2" t="str">
        <f t="shared" si="10"/>
        <v>43506.366</v>
      </c>
      <c r="H87" s="56">
        <f t="shared" si="11"/>
        <v>5155</v>
      </c>
      <c r="I87" s="65" t="s">
        <v>758</v>
      </c>
      <c r="J87" s="66" t="s">
        <v>759</v>
      </c>
      <c r="K87" s="65">
        <v>5155</v>
      </c>
      <c r="L87" s="65" t="s">
        <v>457</v>
      </c>
      <c r="M87" s="66" t="s">
        <v>272</v>
      </c>
      <c r="N87" s="66"/>
      <c r="O87" s="67" t="s">
        <v>661</v>
      </c>
      <c r="P87" s="67" t="s">
        <v>760</v>
      </c>
    </row>
    <row r="88" spans="1:16" ht="12.75" customHeight="1" thickBot="1" x14ac:dyDescent="0.25">
      <c r="A88" s="56" t="str">
        <f t="shared" si="6"/>
        <v> BBS 36 </v>
      </c>
      <c r="B88" s="42" t="str">
        <f t="shared" si="7"/>
        <v>I</v>
      </c>
      <c r="C88" s="56">
        <f t="shared" si="8"/>
        <v>43544.485999999997</v>
      </c>
      <c r="D88" s="2" t="str">
        <f t="shared" si="9"/>
        <v>vis</v>
      </c>
      <c r="E88" s="64">
        <f>VLOOKUP(C88,Active!C$21:E$968,3,FALSE)</f>
        <v>5175.0004349208084</v>
      </c>
      <c r="F88" s="42" t="s">
        <v>223</v>
      </c>
      <c r="G88" s="2" t="str">
        <f t="shared" si="10"/>
        <v>43544.486</v>
      </c>
      <c r="H88" s="56">
        <f t="shared" si="11"/>
        <v>5175</v>
      </c>
      <c r="I88" s="65" t="s">
        <v>761</v>
      </c>
      <c r="J88" s="66" t="s">
        <v>762</v>
      </c>
      <c r="K88" s="65">
        <v>5175</v>
      </c>
      <c r="L88" s="65" t="s">
        <v>588</v>
      </c>
      <c r="M88" s="66" t="s">
        <v>272</v>
      </c>
      <c r="N88" s="66"/>
      <c r="O88" s="67" t="s">
        <v>661</v>
      </c>
      <c r="P88" s="67" t="s">
        <v>760</v>
      </c>
    </row>
    <row r="89" spans="1:16" ht="12.75" customHeight="1" thickBot="1" x14ac:dyDescent="0.25">
      <c r="A89" s="56" t="str">
        <f t="shared" si="6"/>
        <v> BBS 36 </v>
      </c>
      <c r="B89" s="42" t="str">
        <f t="shared" si="7"/>
        <v>I</v>
      </c>
      <c r="C89" s="56">
        <f t="shared" si="8"/>
        <v>43544.487999999998</v>
      </c>
      <c r="D89" s="2" t="str">
        <f t="shared" si="9"/>
        <v>vis</v>
      </c>
      <c r="E89" s="64">
        <f>VLOOKUP(C89,Active!C$21:E$968,3,FALSE)</f>
        <v>5175.0014841869388</v>
      </c>
      <c r="F89" s="42" t="s">
        <v>223</v>
      </c>
      <c r="G89" s="2" t="str">
        <f t="shared" si="10"/>
        <v>43544.488</v>
      </c>
      <c r="H89" s="56">
        <f t="shared" si="11"/>
        <v>5175</v>
      </c>
      <c r="I89" s="65" t="s">
        <v>763</v>
      </c>
      <c r="J89" s="66" t="s">
        <v>764</v>
      </c>
      <c r="K89" s="65">
        <v>5175</v>
      </c>
      <c r="L89" s="65" t="s">
        <v>457</v>
      </c>
      <c r="M89" s="66" t="s">
        <v>272</v>
      </c>
      <c r="N89" s="66"/>
      <c r="O89" s="67" t="s">
        <v>680</v>
      </c>
      <c r="P89" s="67" t="s">
        <v>760</v>
      </c>
    </row>
    <row r="90" spans="1:16" ht="12.75" customHeight="1" thickBot="1" x14ac:dyDescent="0.25">
      <c r="A90" s="56" t="str">
        <f t="shared" si="6"/>
        <v> BBS 39 </v>
      </c>
      <c r="B90" s="42" t="str">
        <f t="shared" si="7"/>
        <v>I</v>
      </c>
      <c r="C90" s="56">
        <f t="shared" si="8"/>
        <v>43765.586000000003</v>
      </c>
      <c r="D90" s="2" t="str">
        <f t="shared" si="9"/>
        <v>vis</v>
      </c>
      <c r="E90" s="64">
        <f>VLOOKUP(C90,Active!C$21:E$968,3,FALSE)</f>
        <v>5290.99680555124</v>
      </c>
      <c r="F90" s="42" t="s">
        <v>223</v>
      </c>
      <c r="G90" s="2" t="str">
        <f t="shared" si="10"/>
        <v>43765.586</v>
      </c>
      <c r="H90" s="56">
        <f t="shared" si="11"/>
        <v>5291</v>
      </c>
      <c r="I90" s="65" t="s">
        <v>765</v>
      </c>
      <c r="J90" s="66" t="s">
        <v>766</v>
      </c>
      <c r="K90" s="65">
        <v>5291</v>
      </c>
      <c r="L90" s="65" t="s">
        <v>454</v>
      </c>
      <c r="M90" s="66" t="s">
        <v>272</v>
      </c>
      <c r="N90" s="66"/>
      <c r="O90" s="67" t="s">
        <v>661</v>
      </c>
      <c r="P90" s="67" t="s">
        <v>767</v>
      </c>
    </row>
    <row r="91" spans="1:16" ht="12.75" customHeight="1" thickBot="1" x14ac:dyDescent="0.25">
      <c r="A91" s="56" t="str">
        <f t="shared" si="6"/>
        <v> BBS 40 </v>
      </c>
      <c r="B91" s="42" t="str">
        <f t="shared" si="7"/>
        <v>I</v>
      </c>
      <c r="C91" s="56">
        <f t="shared" si="8"/>
        <v>43828.495000000003</v>
      </c>
      <c r="D91" s="2" t="str">
        <f t="shared" si="9"/>
        <v>vis</v>
      </c>
      <c r="E91" s="64">
        <f>VLOOKUP(C91,Active!C$21:E$968,3,FALSE)</f>
        <v>5324.0009470256391</v>
      </c>
      <c r="F91" s="42" t="s">
        <v>223</v>
      </c>
      <c r="G91" s="2" t="str">
        <f t="shared" si="10"/>
        <v>43828.495</v>
      </c>
      <c r="H91" s="56">
        <f t="shared" si="11"/>
        <v>5324</v>
      </c>
      <c r="I91" s="65" t="s">
        <v>768</v>
      </c>
      <c r="J91" s="66" t="s">
        <v>769</v>
      </c>
      <c r="K91" s="65">
        <v>5324</v>
      </c>
      <c r="L91" s="65" t="s">
        <v>605</v>
      </c>
      <c r="M91" s="66" t="s">
        <v>272</v>
      </c>
      <c r="N91" s="66"/>
      <c r="O91" s="67" t="s">
        <v>661</v>
      </c>
      <c r="P91" s="67" t="s">
        <v>770</v>
      </c>
    </row>
    <row r="92" spans="1:16" ht="13.5" thickBot="1" x14ac:dyDescent="0.25">
      <c r="A92" s="56" t="str">
        <f t="shared" si="6"/>
        <v>IBVS 1840 </v>
      </c>
      <c r="B92" s="42" t="str">
        <f t="shared" si="7"/>
        <v>I</v>
      </c>
      <c r="C92" s="56">
        <f t="shared" si="8"/>
        <v>43864.710099999997</v>
      </c>
      <c r="D92" s="2" t="str">
        <f t="shared" si="9"/>
        <v>vis</v>
      </c>
      <c r="E92" s="64">
        <f>VLOOKUP(C92,Active!C$21:E$968,3,FALSE)</f>
        <v>5343.0005859311896</v>
      </c>
      <c r="F92" s="42" t="s">
        <v>223</v>
      </c>
      <c r="G92" s="2" t="str">
        <f t="shared" si="10"/>
        <v>43864.7101</v>
      </c>
      <c r="H92" s="56">
        <f t="shared" si="11"/>
        <v>5343</v>
      </c>
      <c r="I92" s="65" t="s">
        <v>771</v>
      </c>
      <c r="J92" s="66" t="s">
        <v>772</v>
      </c>
      <c r="K92" s="65">
        <v>5343</v>
      </c>
      <c r="L92" s="65" t="s">
        <v>773</v>
      </c>
      <c r="M92" s="66" t="s">
        <v>599</v>
      </c>
      <c r="N92" s="66" t="s">
        <v>600</v>
      </c>
      <c r="O92" s="67" t="s">
        <v>774</v>
      </c>
      <c r="P92" s="68" t="s">
        <v>775</v>
      </c>
    </row>
    <row r="93" spans="1:16" ht="13.5" thickBot="1" x14ac:dyDescent="0.25">
      <c r="A93" s="56" t="str">
        <f t="shared" si="6"/>
        <v>IBVS 1938 </v>
      </c>
      <c r="B93" s="42" t="str">
        <f t="shared" si="7"/>
        <v>I</v>
      </c>
      <c r="C93" s="56">
        <f t="shared" si="8"/>
        <v>43883.771200000003</v>
      </c>
      <c r="D93" s="2" t="str">
        <f t="shared" si="9"/>
        <v>vis</v>
      </c>
      <c r="E93" s="64">
        <f>VLOOKUP(C93,Active!C$21:E$968,3,FALSE)</f>
        <v>5353.0006692429242</v>
      </c>
      <c r="F93" s="42" t="s">
        <v>223</v>
      </c>
      <c r="G93" s="2" t="str">
        <f t="shared" si="10"/>
        <v>43883.7712</v>
      </c>
      <c r="H93" s="56">
        <f t="shared" si="11"/>
        <v>5353</v>
      </c>
      <c r="I93" s="65" t="s">
        <v>776</v>
      </c>
      <c r="J93" s="66" t="s">
        <v>777</v>
      </c>
      <c r="K93" s="65">
        <v>5353</v>
      </c>
      <c r="L93" s="65" t="s">
        <v>627</v>
      </c>
      <c r="M93" s="66" t="s">
        <v>599</v>
      </c>
      <c r="N93" s="66" t="s">
        <v>600</v>
      </c>
      <c r="O93" s="67" t="s">
        <v>774</v>
      </c>
      <c r="P93" s="68" t="s">
        <v>778</v>
      </c>
    </row>
    <row r="94" spans="1:16" ht="13.5" thickBot="1" x14ac:dyDescent="0.25">
      <c r="A94" s="56" t="str">
        <f t="shared" si="6"/>
        <v> BBS 42 </v>
      </c>
      <c r="B94" s="42" t="str">
        <f t="shared" si="7"/>
        <v>I</v>
      </c>
      <c r="C94" s="56">
        <f t="shared" si="8"/>
        <v>43931.427000000003</v>
      </c>
      <c r="D94" s="2" t="str">
        <f t="shared" si="9"/>
        <v>vis</v>
      </c>
      <c r="E94" s="64">
        <f>VLOOKUP(C94,Active!C$21:E$968,3,FALSE)</f>
        <v>5378.0024776530981</v>
      </c>
      <c r="F94" s="42" t="s">
        <v>223</v>
      </c>
      <c r="G94" s="2" t="str">
        <f t="shared" si="10"/>
        <v>43931.427</v>
      </c>
      <c r="H94" s="56">
        <f t="shared" si="11"/>
        <v>5378</v>
      </c>
      <c r="I94" s="65" t="s">
        <v>783</v>
      </c>
      <c r="J94" s="66" t="s">
        <v>784</v>
      </c>
      <c r="K94" s="65">
        <v>5378</v>
      </c>
      <c r="L94" s="65" t="s">
        <v>610</v>
      </c>
      <c r="M94" s="66" t="s">
        <v>272</v>
      </c>
      <c r="N94" s="66"/>
      <c r="O94" s="67" t="s">
        <v>680</v>
      </c>
      <c r="P94" s="67" t="s">
        <v>785</v>
      </c>
    </row>
    <row r="95" spans="1:16" ht="13.5" thickBot="1" x14ac:dyDescent="0.25">
      <c r="A95" s="56" t="str">
        <f t="shared" si="6"/>
        <v> BBS 43 </v>
      </c>
      <c r="B95" s="42" t="str">
        <f t="shared" si="7"/>
        <v>I</v>
      </c>
      <c r="C95" s="56">
        <f t="shared" si="8"/>
        <v>43973.35</v>
      </c>
      <c r="D95" s="2" t="str">
        <f t="shared" si="9"/>
        <v>vis</v>
      </c>
      <c r="E95" s="64">
        <f>VLOOKUP(C95,Active!C$21:E$968,3,FALSE)</f>
        <v>5399.9966696293031</v>
      </c>
      <c r="F95" s="42" t="s">
        <v>223</v>
      </c>
      <c r="G95" s="2" t="str">
        <f t="shared" si="10"/>
        <v>43973.350</v>
      </c>
      <c r="H95" s="56">
        <f t="shared" si="11"/>
        <v>5400</v>
      </c>
      <c r="I95" s="65" t="s">
        <v>786</v>
      </c>
      <c r="J95" s="66" t="s">
        <v>787</v>
      </c>
      <c r="K95" s="65">
        <v>5400</v>
      </c>
      <c r="L95" s="65" t="s">
        <v>454</v>
      </c>
      <c r="M95" s="66" t="s">
        <v>272</v>
      </c>
      <c r="N95" s="66"/>
      <c r="O95" s="67" t="s">
        <v>661</v>
      </c>
      <c r="P95" s="67" t="s">
        <v>788</v>
      </c>
    </row>
    <row r="96" spans="1:16" ht="13.5" thickBot="1" x14ac:dyDescent="0.25">
      <c r="A96" s="56" t="str">
        <f t="shared" si="6"/>
        <v> BBS 45 </v>
      </c>
      <c r="B96" s="42" t="str">
        <f t="shared" si="7"/>
        <v>I</v>
      </c>
      <c r="C96" s="56">
        <f t="shared" si="8"/>
        <v>44129.652999999998</v>
      </c>
      <c r="D96" s="2" t="str">
        <f t="shared" si="9"/>
        <v>vis</v>
      </c>
      <c r="E96" s="64">
        <f>VLOOKUP(C96,Active!C$21:E$968,3,FALSE)</f>
        <v>5481.9983915589637</v>
      </c>
      <c r="F96" s="42" t="s">
        <v>223</v>
      </c>
      <c r="G96" s="2" t="str">
        <f t="shared" si="10"/>
        <v>44129.653</v>
      </c>
      <c r="H96" s="56">
        <f t="shared" si="11"/>
        <v>5482</v>
      </c>
      <c r="I96" s="65" t="s">
        <v>789</v>
      </c>
      <c r="J96" s="66" t="s">
        <v>790</v>
      </c>
      <c r="K96" s="65">
        <v>5482</v>
      </c>
      <c r="L96" s="65" t="s">
        <v>255</v>
      </c>
      <c r="M96" s="66" t="s">
        <v>272</v>
      </c>
      <c r="N96" s="66"/>
      <c r="O96" s="67" t="s">
        <v>661</v>
      </c>
      <c r="P96" s="67" t="s">
        <v>791</v>
      </c>
    </row>
    <row r="97" spans="1:16" ht="13.5" thickBot="1" x14ac:dyDescent="0.25">
      <c r="A97" s="56" t="str">
        <f t="shared" si="6"/>
        <v> BBS 46 </v>
      </c>
      <c r="B97" s="42" t="str">
        <f t="shared" si="7"/>
        <v>I</v>
      </c>
      <c r="C97" s="56">
        <f t="shared" si="8"/>
        <v>44215.425999999999</v>
      </c>
      <c r="D97" s="2" t="str">
        <f t="shared" si="9"/>
        <v>vis</v>
      </c>
      <c r="E97" s="64">
        <f>VLOOKUP(C97,Active!C$21:E$968,3,FALSE)</f>
        <v>5526.997743427276</v>
      </c>
      <c r="F97" s="42" t="s">
        <v>223</v>
      </c>
      <c r="G97" s="2" t="str">
        <f t="shared" si="10"/>
        <v>44215.426</v>
      </c>
      <c r="H97" s="56">
        <f t="shared" si="11"/>
        <v>5527</v>
      </c>
      <c r="I97" s="65" t="s">
        <v>792</v>
      </c>
      <c r="J97" s="66" t="s">
        <v>793</v>
      </c>
      <c r="K97" s="65">
        <v>5527</v>
      </c>
      <c r="L97" s="65" t="s">
        <v>425</v>
      </c>
      <c r="M97" s="66" t="s">
        <v>272</v>
      </c>
      <c r="N97" s="66"/>
      <c r="O97" s="67" t="s">
        <v>661</v>
      </c>
      <c r="P97" s="67" t="s">
        <v>794</v>
      </c>
    </row>
    <row r="98" spans="1:16" ht="13.5" thickBot="1" x14ac:dyDescent="0.25">
      <c r="A98" s="56" t="str">
        <f t="shared" si="6"/>
        <v> AOEB 2 </v>
      </c>
      <c r="B98" s="42" t="str">
        <f t="shared" si="7"/>
        <v>I</v>
      </c>
      <c r="C98" s="56">
        <f t="shared" si="8"/>
        <v>44270.703000000001</v>
      </c>
      <c r="D98" s="2" t="str">
        <f t="shared" si="9"/>
        <v>vis</v>
      </c>
      <c r="E98" s="64">
        <f>VLOOKUP(C98,Active!C$21:E$968,3,FALSE)</f>
        <v>5555.9978853510129</v>
      </c>
      <c r="F98" s="42" t="s">
        <v>223</v>
      </c>
      <c r="G98" s="2" t="str">
        <f t="shared" si="10"/>
        <v>44270.703</v>
      </c>
      <c r="H98" s="56">
        <f t="shared" si="11"/>
        <v>5556</v>
      </c>
      <c r="I98" s="65" t="s">
        <v>795</v>
      </c>
      <c r="J98" s="66" t="s">
        <v>796</v>
      </c>
      <c r="K98" s="65">
        <v>5556</v>
      </c>
      <c r="L98" s="65" t="s">
        <v>425</v>
      </c>
      <c r="M98" s="66" t="s">
        <v>272</v>
      </c>
      <c r="N98" s="66"/>
      <c r="O98" s="67" t="s">
        <v>726</v>
      </c>
      <c r="P98" s="67" t="s">
        <v>723</v>
      </c>
    </row>
    <row r="99" spans="1:16" ht="13.5" thickBot="1" x14ac:dyDescent="0.25">
      <c r="A99" s="56" t="str">
        <f t="shared" si="6"/>
        <v> BBS 46 </v>
      </c>
      <c r="B99" s="42" t="str">
        <f t="shared" si="7"/>
        <v>I</v>
      </c>
      <c r="C99" s="56">
        <f t="shared" si="8"/>
        <v>44278.332999999999</v>
      </c>
      <c r="D99" s="2" t="str">
        <f t="shared" si="9"/>
        <v>vis</v>
      </c>
      <c r="E99" s="64">
        <f>VLOOKUP(C99,Active!C$21:E$968,3,FALSE)</f>
        <v>5560.0008356355447</v>
      </c>
      <c r="F99" s="42" t="s">
        <v>223</v>
      </c>
      <c r="G99" s="2" t="str">
        <f t="shared" si="10"/>
        <v>44278.333</v>
      </c>
      <c r="H99" s="56">
        <f t="shared" si="11"/>
        <v>5560</v>
      </c>
      <c r="I99" s="65" t="s">
        <v>797</v>
      </c>
      <c r="J99" s="66" t="s">
        <v>798</v>
      </c>
      <c r="K99" s="65">
        <v>5560</v>
      </c>
      <c r="L99" s="65" t="s">
        <v>605</v>
      </c>
      <c r="M99" s="66" t="s">
        <v>272</v>
      </c>
      <c r="N99" s="66"/>
      <c r="O99" s="67" t="s">
        <v>661</v>
      </c>
      <c r="P99" s="67" t="s">
        <v>794</v>
      </c>
    </row>
    <row r="100" spans="1:16" ht="13.5" thickBot="1" x14ac:dyDescent="0.25">
      <c r="A100" s="56" t="str">
        <f t="shared" si="6"/>
        <v> BBS 46 </v>
      </c>
      <c r="B100" s="42" t="str">
        <f t="shared" si="7"/>
        <v>I</v>
      </c>
      <c r="C100" s="56">
        <f t="shared" si="8"/>
        <v>44299.298000000003</v>
      </c>
      <c r="D100" s="2" t="str">
        <f t="shared" si="9"/>
        <v>vis</v>
      </c>
      <c r="E100" s="64">
        <f>VLOOKUP(C100,Active!C$21:E$968,3,FALSE)</f>
        <v>5570.9997678393775</v>
      </c>
      <c r="F100" s="42" t="s">
        <v>223</v>
      </c>
      <c r="G100" s="2" t="str">
        <f t="shared" si="10"/>
        <v>44299.298</v>
      </c>
      <c r="H100" s="56">
        <f t="shared" si="11"/>
        <v>5571</v>
      </c>
      <c r="I100" s="65" t="s">
        <v>799</v>
      </c>
      <c r="J100" s="66" t="s">
        <v>800</v>
      </c>
      <c r="K100" s="65">
        <v>5571</v>
      </c>
      <c r="L100" s="65" t="s">
        <v>689</v>
      </c>
      <c r="M100" s="66" t="s">
        <v>272</v>
      </c>
      <c r="N100" s="66"/>
      <c r="O100" s="67" t="s">
        <v>661</v>
      </c>
      <c r="P100" s="67" t="s">
        <v>794</v>
      </c>
    </row>
    <row r="101" spans="1:16" ht="13.5" thickBot="1" x14ac:dyDescent="0.25">
      <c r="A101" s="56" t="str">
        <f t="shared" si="6"/>
        <v> AOEB 2 </v>
      </c>
      <c r="B101" s="42" t="str">
        <f t="shared" si="7"/>
        <v>I</v>
      </c>
      <c r="C101" s="56">
        <f t="shared" si="8"/>
        <v>44573.777000000002</v>
      </c>
      <c r="D101" s="2" t="str">
        <f t="shared" si="9"/>
        <v>vis</v>
      </c>
      <c r="E101" s="64">
        <f>VLOOKUP(C101,Active!C$21:E$968,3,FALSE)</f>
        <v>5715.0005268365239</v>
      </c>
      <c r="F101" s="42" t="s">
        <v>223</v>
      </c>
      <c r="G101" s="2" t="str">
        <f t="shared" si="10"/>
        <v>44573.777</v>
      </c>
      <c r="H101" s="56">
        <f t="shared" si="11"/>
        <v>5715</v>
      </c>
      <c r="I101" s="65" t="s">
        <v>801</v>
      </c>
      <c r="J101" s="66" t="s">
        <v>802</v>
      </c>
      <c r="K101" s="65">
        <v>5715</v>
      </c>
      <c r="L101" s="65" t="s">
        <v>588</v>
      </c>
      <c r="M101" s="66" t="s">
        <v>272</v>
      </c>
      <c r="N101" s="66"/>
      <c r="O101" s="67" t="s">
        <v>726</v>
      </c>
      <c r="P101" s="67" t="s">
        <v>723</v>
      </c>
    </row>
    <row r="102" spans="1:16" ht="13.5" thickBot="1" x14ac:dyDescent="0.25">
      <c r="A102" s="56" t="str">
        <f t="shared" si="6"/>
        <v> BBS 52 </v>
      </c>
      <c r="B102" s="42" t="str">
        <f t="shared" si="7"/>
        <v>I</v>
      </c>
      <c r="C102" s="56">
        <f t="shared" si="8"/>
        <v>44598.557999999997</v>
      </c>
      <c r="D102" s="2" t="str">
        <f t="shared" si="9"/>
        <v>vis</v>
      </c>
      <c r="E102" s="64">
        <f>VLOOKUP(C102,Active!C$21:E$968,3,FALSE)</f>
        <v>5728.0014588156837</v>
      </c>
      <c r="F102" s="42" t="s">
        <v>223</v>
      </c>
      <c r="G102" s="2" t="str">
        <f t="shared" si="10"/>
        <v>44598.558</v>
      </c>
      <c r="H102" s="56">
        <f t="shared" si="11"/>
        <v>5728</v>
      </c>
      <c r="I102" s="65" t="s">
        <v>803</v>
      </c>
      <c r="J102" s="66" t="s">
        <v>804</v>
      </c>
      <c r="K102" s="65">
        <v>5728</v>
      </c>
      <c r="L102" s="65" t="s">
        <v>457</v>
      </c>
      <c r="M102" s="66" t="s">
        <v>272</v>
      </c>
      <c r="N102" s="66"/>
      <c r="O102" s="67" t="s">
        <v>661</v>
      </c>
      <c r="P102" s="67" t="s">
        <v>805</v>
      </c>
    </row>
    <row r="103" spans="1:16" ht="13.5" thickBot="1" x14ac:dyDescent="0.25">
      <c r="A103" s="56" t="str">
        <f t="shared" si="6"/>
        <v> BBS 52 </v>
      </c>
      <c r="B103" s="42" t="str">
        <f t="shared" si="7"/>
        <v>I</v>
      </c>
      <c r="C103" s="56">
        <f t="shared" si="8"/>
        <v>44602.370999999999</v>
      </c>
      <c r="D103" s="2" t="str">
        <f t="shared" si="9"/>
        <v>vis</v>
      </c>
      <c r="E103" s="64">
        <f>VLOOKUP(C103,Active!C$21:E$968,3,FALSE)</f>
        <v>5730.001884691821</v>
      </c>
      <c r="F103" s="42" t="s">
        <v>223</v>
      </c>
      <c r="G103" s="2" t="str">
        <f t="shared" si="10"/>
        <v>44602.371</v>
      </c>
      <c r="H103" s="56">
        <f t="shared" si="11"/>
        <v>5730</v>
      </c>
      <c r="I103" s="65" t="s">
        <v>806</v>
      </c>
      <c r="J103" s="66" t="s">
        <v>807</v>
      </c>
      <c r="K103" s="65">
        <v>5730</v>
      </c>
      <c r="L103" s="65" t="s">
        <v>584</v>
      </c>
      <c r="M103" s="66" t="s">
        <v>272</v>
      </c>
      <c r="N103" s="66"/>
      <c r="O103" s="67" t="s">
        <v>661</v>
      </c>
      <c r="P103" s="67" t="s">
        <v>805</v>
      </c>
    </row>
    <row r="104" spans="1:16" ht="13.5" thickBot="1" x14ac:dyDescent="0.25">
      <c r="A104" s="56" t="str">
        <f t="shared" si="6"/>
        <v> BBS 52 </v>
      </c>
      <c r="B104" s="42" t="str">
        <f t="shared" si="7"/>
        <v>I</v>
      </c>
      <c r="C104" s="56">
        <f t="shared" si="8"/>
        <v>44617.614999999998</v>
      </c>
      <c r="D104" s="2" t="str">
        <f t="shared" si="9"/>
        <v>vis</v>
      </c>
      <c r="E104" s="64">
        <f>VLOOKUP(C104,Active!C$21:E$968,3,FALSE)</f>
        <v>5737.9993911318488</v>
      </c>
      <c r="F104" s="42" t="s">
        <v>223</v>
      </c>
      <c r="G104" s="2" t="str">
        <f t="shared" si="10"/>
        <v>44617.615</v>
      </c>
      <c r="H104" s="56">
        <f t="shared" si="11"/>
        <v>5738</v>
      </c>
      <c r="I104" s="65" t="s">
        <v>808</v>
      </c>
      <c r="J104" s="66" t="s">
        <v>809</v>
      </c>
      <c r="K104" s="65">
        <v>5738</v>
      </c>
      <c r="L104" s="65" t="s">
        <v>521</v>
      </c>
      <c r="M104" s="66" t="s">
        <v>272</v>
      </c>
      <c r="N104" s="66"/>
      <c r="O104" s="67" t="s">
        <v>810</v>
      </c>
      <c r="P104" s="67" t="s">
        <v>805</v>
      </c>
    </row>
    <row r="105" spans="1:16" ht="13.5" thickBot="1" x14ac:dyDescent="0.25">
      <c r="A105" s="56" t="str">
        <f t="shared" si="6"/>
        <v> BBS 53 </v>
      </c>
      <c r="B105" s="42" t="str">
        <f t="shared" si="7"/>
        <v>I</v>
      </c>
      <c r="C105" s="56">
        <f t="shared" si="8"/>
        <v>44642.392999999996</v>
      </c>
      <c r="D105" s="2" t="str">
        <f t="shared" si="9"/>
        <v>vis</v>
      </c>
      <c r="E105" s="64">
        <f>VLOOKUP(C105,Active!C$21:E$968,3,FALSE)</f>
        <v>5750.9987492118153</v>
      </c>
      <c r="F105" s="42" t="s">
        <v>223</v>
      </c>
      <c r="G105" s="2" t="str">
        <f t="shared" si="10"/>
        <v>44642.393</v>
      </c>
      <c r="H105" s="56">
        <f t="shared" si="11"/>
        <v>5751</v>
      </c>
      <c r="I105" s="65" t="s">
        <v>811</v>
      </c>
      <c r="J105" s="66" t="s">
        <v>812</v>
      </c>
      <c r="K105" s="65">
        <v>5751</v>
      </c>
      <c r="L105" s="65" t="s">
        <v>615</v>
      </c>
      <c r="M105" s="66" t="s">
        <v>272</v>
      </c>
      <c r="N105" s="66"/>
      <c r="O105" s="67" t="s">
        <v>680</v>
      </c>
      <c r="P105" s="67" t="s">
        <v>813</v>
      </c>
    </row>
    <row r="106" spans="1:16" ht="13.5" thickBot="1" x14ac:dyDescent="0.25">
      <c r="A106" s="56" t="str">
        <f t="shared" si="6"/>
        <v> BBS 53 </v>
      </c>
      <c r="B106" s="42" t="str">
        <f t="shared" si="7"/>
        <v>I</v>
      </c>
      <c r="C106" s="56">
        <f t="shared" si="8"/>
        <v>44644.3</v>
      </c>
      <c r="D106" s="2" t="str">
        <f t="shared" si="9"/>
        <v>vis</v>
      </c>
      <c r="E106" s="64">
        <f>VLOOKUP(C106,Active!C$21:E$968,3,FALSE)</f>
        <v>5751.999224466419</v>
      </c>
      <c r="F106" s="42" t="s">
        <v>223</v>
      </c>
      <c r="G106" s="2" t="str">
        <f t="shared" si="10"/>
        <v>44644.300</v>
      </c>
      <c r="H106" s="56">
        <f t="shared" si="11"/>
        <v>5752</v>
      </c>
      <c r="I106" s="65" t="s">
        <v>814</v>
      </c>
      <c r="J106" s="66" t="s">
        <v>815</v>
      </c>
      <c r="K106" s="65">
        <v>5752</v>
      </c>
      <c r="L106" s="65" t="s">
        <v>521</v>
      </c>
      <c r="M106" s="66" t="s">
        <v>272</v>
      </c>
      <c r="N106" s="66"/>
      <c r="O106" s="67" t="s">
        <v>661</v>
      </c>
      <c r="P106" s="67" t="s">
        <v>813</v>
      </c>
    </row>
    <row r="107" spans="1:16" ht="13.5" thickBot="1" x14ac:dyDescent="0.25">
      <c r="A107" s="56" t="str">
        <f t="shared" si="6"/>
        <v> BBS 53 </v>
      </c>
      <c r="B107" s="42" t="str">
        <f t="shared" si="7"/>
        <v>I</v>
      </c>
      <c r="C107" s="56">
        <f t="shared" si="8"/>
        <v>44663.360000000001</v>
      </c>
      <c r="D107" s="2" t="str">
        <f t="shared" si="9"/>
        <v>vis</v>
      </c>
      <c r="E107" s="64">
        <f>VLOOKUP(C107,Active!C$21:E$968,3,FALSE)</f>
        <v>5761.9987306817775</v>
      </c>
      <c r="F107" s="42" t="s">
        <v>223</v>
      </c>
      <c r="G107" s="2" t="str">
        <f t="shared" si="10"/>
        <v>44663.360</v>
      </c>
      <c r="H107" s="56">
        <f t="shared" si="11"/>
        <v>5762</v>
      </c>
      <c r="I107" s="65" t="s">
        <v>816</v>
      </c>
      <c r="J107" s="66" t="s">
        <v>817</v>
      </c>
      <c r="K107" s="65">
        <v>5762</v>
      </c>
      <c r="L107" s="65" t="s">
        <v>615</v>
      </c>
      <c r="M107" s="66" t="s">
        <v>272</v>
      </c>
      <c r="N107" s="66"/>
      <c r="O107" s="67" t="s">
        <v>680</v>
      </c>
      <c r="P107" s="67" t="s">
        <v>813</v>
      </c>
    </row>
    <row r="108" spans="1:16" ht="13.5" thickBot="1" x14ac:dyDescent="0.25">
      <c r="A108" s="56" t="str">
        <f t="shared" si="6"/>
        <v> BRNO 26 </v>
      </c>
      <c r="B108" s="42" t="str">
        <f t="shared" si="7"/>
        <v>I</v>
      </c>
      <c r="C108" s="56">
        <f t="shared" si="8"/>
        <v>44663.364000000001</v>
      </c>
      <c r="D108" s="2" t="str">
        <f t="shared" si="9"/>
        <v>vis</v>
      </c>
      <c r="E108" s="64">
        <f>VLOOKUP(C108,Active!C$21:E$968,3,FALSE)</f>
        <v>5762.0008292140374</v>
      </c>
      <c r="F108" s="42" t="s">
        <v>223</v>
      </c>
      <c r="G108" s="2" t="str">
        <f t="shared" si="10"/>
        <v>44663.364</v>
      </c>
      <c r="H108" s="56">
        <f t="shared" si="11"/>
        <v>5762</v>
      </c>
      <c r="I108" s="65" t="s">
        <v>818</v>
      </c>
      <c r="J108" s="66" t="s">
        <v>819</v>
      </c>
      <c r="K108" s="65">
        <v>5762</v>
      </c>
      <c r="L108" s="65" t="s">
        <v>605</v>
      </c>
      <c r="M108" s="66" t="s">
        <v>272</v>
      </c>
      <c r="N108" s="66"/>
      <c r="O108" s="67" t="s">
        <v>697</v>
      </c>
      <c r="P108" s="67" t="s">
        <v>820</v>
      </c>
    </row>
    <row r="109" spans="1:16" ht="13.5" thickBot="1" x14ac:dyDescent="0.25">
      <c r="A109" s="56" t="str">
        <f t="shared" si="6"/>
        <v> BRNO 26 </v>
      </c>
      <c r="B109" s="42" t="str">
        <f t="shared" si="7"/>
        <v>I</v>
      </c>
      <c r="C109" s="56">
        <f t="shared" si="8"/>
        <v>44663.364000000001</v>
      </c>
      <c r="D109" s="2" t="str">
        <f t="shared" si="9"/>
        <v>vis</v>
      </c>
      <c r="E109" s="64">
        <f>VLOOKUP(C109,Active!C$21:E$968,3,FALSE)</f>
        <v>5762.0008292140374</v>
      </c>
      <c r="F109" s="42" t="s">
        <v>223</v>
      </c>
      <c r="G109" s="2" t="str">
        <f t="shared" si="10"/>
        <v>44663.364</v>
      </c>
      <c r="H109" s="56">
        <f t="shared" si="11"/>
        <v>5762</v>
      </c>
      <c r="I109" s="65" t="s">
        <v>818</v>
      </c>
      <c r="J109" s="66" t="s">
        <v>819</v>
      </c>
      <c r="K109" s="65">
        <v>5762</v>
      </c>
      <c r="L109" s="65" t="s">
        <v>605</v>
      </c>
      <c r="M109" s="66" t="s">
        <v>272</v>
      </c>
      <c r="N109" s="66"/>
      <c r="O109" s="67" t="s">
        <v>821</v>
      </c>
      <c r="P109" s="67" t="s">
        <v>820</v>
      </c>
    </row>
    <row r="110" spans="1:16" ht="13.5" thickBot="1" x14ac:dyDescent="0.25">
      <c r="A110" s="56" t="str">
        <f t="shared" si="6"/>
        <v> BRNO 23 </v>
      </c>
      <c r="B110" s="42" t="str">
        <f t="shared" si="7"/>
        <v>I</v>
      </c>
      <c r="C110" s="56">
        <f t="shared" si="8"/>
        <v>44663.37</v>
      </c>
      <c r="D110" s="2" t="str">
        <f t="shared" si="9"/>
        <v>vis</v>
      </c>
      <c r="E110" s="64">
        <f>VLOOKUP(C110,Active!C$21:E$968,3,FALSE)</f>
        <v>5762.0039770124267</v>
      </c>
      <c r="F110" s="42" t="s">
        <v>223</v>
      </c>
      <c r="G110" s="2" t="str">
        <f t="shared" si="10"/>
        <v>44663.370</v>
      </c>
      <c r="H110" s="56">
        <f t="shared" si="11"/>
        <v>5762</v>
      </c>
      <c r="I110" s="65" t="s">
        <v>822</v>
      </c>
      <c r="J110" s="66" t="s">
        <v>823</v>
      </c>
      <c r="K110" s="65">
        <v>5762</v>
      </c>
      <c r="L110" s="65" t="s">
        <v>595</v>
      </c>
      <c r="M110" s="66" t="s">
        <v>272</v>
      </c>
      <c r="N110" s="66"/>
      <c r="O110" s="67" t="s">
        <v>824</v>
      </c>
      <c r="P110" s="67" t="s">
        <v>782</v>
      </c>
    </row>
    <row r="111" spans="1:16" ht="13.5" thickBot="1" x14ac:dyDescent="0.25">
      <c r="A111" s="56" t="str">
        <f t="shared" si="6"/>
        <v> AOEB 2 </v>
      </c>
      <c r="B111" s="42" t="str">
        <f t="shared" si="7"/>
        <v>I</v>
      </c>
      <c r="C111" s="56">
        <f t="shared" si="8"/>
        <v>44676.703000000001</v>
      </c>
      <c r="D111" s="2" t="str">
        <f t="shared" si="9"/>
        <v>vis</v>
      </c>
      <c r="E111" s="64">
        <f>VLOOKUP(C111,Active!C$21:E$968,3,FALSE)</f>
        <v>5768.9989096655945</v>
      </c>
      <c r="F111" s="42" t="s">
        <v>223</v>
      </c>
      <c r="G111" s="2" t="str">
        <f t="shared" si="10"/>
        <v>44676.703</v>
      </c>
      <c r="H111" s="56">
        <f t="shared" si="11"/>
        <v>5769</v>
      </c>
      <c r="I111" s="65" t="s">
        <v>825</v>
      </c>
      <c r="J111" s="66" t="s">
        <v>826</v>
      </c>
      <c r="K111" s="65">
        <v>5769</v>
      </c>
      <c r="L111" s="65" t="s">
        <v>615</v>
      </c>
      <c r="M111" s="66" t="s">
        <v>272</v>
      </c>
      <c r="N111" s="66"/>
      <c r="O111" s="67" t="s">
        <v>726</v>
      </c>
      <c r="P111" s="67" t="s">
        <v>723</v>
      </c>
    </row>
    <row r="112" spans="1:16" ht="13.5" thickBot="1" x14ac:dyDescent="0.25">
      <c r="A112" s="56" t="str">
        <f t="shared" si="6"/>
        <v> BBS 57 </v>
      </c>
      <c r="B112" s="42" t="str">
        <f t="shared" si="7"/>
        <v>I</v>
      </c>
      <c r="C112" s="56">
        <f t="shared" si="8"/>
        <v>44924.502</v>
      </c>
      <c r="D112" s="2" t="str">
        <f t="shared" si="9"/>
        <v>vis</v>
      </c>
      <c r="E112" s="64">
        <f>VLOOKUP(C112,Active!C$21:E$968,3,FALSE)</f>
        <v>5899.0024584934972</v>
      </c>
      <c r="F112" s="42" t="s">
        <v>223</v>
      </c>
      <c r="G112" s="2" t="str">
        <f t="shared" si="10"/>
        <v>44924.502</v>
      </c>
      <c r="H112" s="56">
        <f t="shared" si="11"/>
        <v>5899</v>
      </c>
      <c r="I112" s="65" t="s">
        <v>827</v>
      </c>
      <c r="J112" s="66" t="s">
        <v>828</v>
      </c>
      <c r="K112" s="65">
        <v>5899</v>
      </c>
      <c r="L112" s="65" t="s">
        <v>610</v>
      </c>
      <c r="M112" s="66" t="s">
        <v>272</v>
      </c>
      <c r="N112" s="66"/>
      <c r="O112" s="67" t="s">
        <v>661</v>
      </c>
      <c r="P112" s="67" t="s">
        <v>829</v>
      </c>
    </row>
    <row r="113" spans="1:16" ht="13.5" thickBot="1" x14ac:dyDescent="0.25">
      <c r="A113" s="56" t="str">
        <f t="shared" si="6"/>
        <v> AOEB 2 </v>
      </c>
      <c r="B113" s="42" t="str">
        <f t="shared" si="7"/>
        <v>I</v>
      </c>
      <c r="C113" s="56">
        <f t="shared" si="8"/>
        <v>44958.807000000001</v>
      </c>
      <c r="D113" s="2" t="str">
        <f t="shared" si="9"/>
        <v>vis</v>
      </c>
      <c r="E113" s="64">
        <f>VLOOKUP(C113,Active!C$21:E$968,3,FALSE)</f>
        <v>5916.99999578195</v>
      </c>
      <c r="F113" s="42" t="s">
        <v>223</v>
      </c>
      <c r="G113" s="2" t="str">
        <f t="shared" si="10"/>
        <v>44958.807</v>
      </c>
      <c r="H113" s="56">
        <f t="shared" si="11"/>
        <v>5917</v>
      </c>
      <c r="I113" s="65" t="s">
        <v>830</v>
      </c>
      <c r="J113" s="66" t="s">
        <v>831</v>
      </c>
      <c r="K113" s="65">
        <v>5917</v>
      </c>
      <c r="L113" s="65" t="s">
        <v>689</v>
      </c>
      <c r="M113" s="66" t="s">
        <v>272</v>
      </c>
      <c r="N113" s="66"/>
      <c r="O113" s="67" t="s">
        <v>726</v>
      </c>
      <c r="P113" s="67" t="s">
        <v>723</v>
      </c>
    </row>
    <row r="114" spans="1:16" ht="13.5" thickBot="1" x14ac:dyDescent="0.25">
      <c r="A114" s="56" t="str">
        <f t="shared" si="6"/>
        <v>IBVS 2165 </v>
      </c>
      <c r="B114" s="42" t="str">
        <f t="shared" si="7"/>
        <v>I</v>
      </c>
      <c r="C114" s="56">
        <f t="shared" si="8"/>
        <v>44979.773300000001</v>
      </c>
      <c r="D114" s="2" t="str">
        <f t="shared" si="9"/>
        <v>vis</v>
      </c>
      <c r="E114" s="64">
        <f>VLOOKUP(C114,Active!C$21:E$968,3,FALSE)</f>
        <v>5927.9996100087646</v>
      </c>
      <c r="F114" s="42" t="s">
        <v>223</v>
      </c>
      <c r="G114" s="2" t="str">
        <f t="shared" si="10"/>
        <v>44979.7733</v>
      </c>
      <c r="H114" s="56">
        <f t="shared" si="11"/>
        <v>5928</v>
      </c>
      <c r="I114" s="65" t="s">
        <v>832</v>
      </c>
      <c r="J114" s="66" t="s">
        <v>833</v>
      </c>
      <c r="K114" s="65">
        <v>5928</v>
      </c>
      <c r="L114" s="65" t="s">
        <v>834</v>
      </c>
      <c r="M114" s="66" t="s">
        <v>599</v>
      </c>
      <c r="N114" s="66" t="s">
        <v>600</v>
      </c>
      <c r="O114" s="67" t="s">
        <v>835</v>
      </c>
      <c r="P114" s="68" t="s">
        <v>836</v>
      </c>
    </row>
    <row r="115" spans="1:16" ht="13.5" thickBot="1" x14ac:dyDescent="0.25">
      <c r="A115" s="56" t="str">
        <f t="shared" si="6"/>
        <v> AOEB 2 </v>
      </c>
      <c r="B115" s="42" t="str">
        <f t="shared" si="7"/>
        <v>I</v>
      </c>
      <c r="C115" s="56">
        <f t="shared" si="8"/>
        <v>45021.71</v>
      </c>
      <c r="D115" s="2" t="str">
        <f t="shared" si="9"/>
        <v>vis</v>
      </c>
      <c r="E115" s="64">
        <f>VLOOKUP(C115,Active!C$21:E$968,3,FALSE)</f>
        <v>5950.0009894579598</v>
      </c>
      <c r="F115" s="42" t="s">
        <v>223</v>
      </c>
      <c r="G115" s="2" t="str">
        <f t="shared" si="10"/>
        <v>45021.710</v>
      </c>
      <c r="H115" s="56">
        <f t="shared" si="11"/>
        <v>5950</v>
      </c>
      <c r="I115" s="65" t="s">
        <v>837</v>
      </c>
      <c r="J115" s="66" t="s">
        <v>838</v>
      </c>
      <c r="K115" s="65">
        <v>5950</v>
      </c>
      <c r="L115" s="65" t="s">
        <v>605</v>
      </c>
      <c r="M115" s="66" t="s">
        <v>272</v>
      </c>
      <c r="N115" s="66"/>
      <c r="O115" s="67" t="s">
        <v>726</v>
      </c>
      <c r="P115" s="67" t="s">
        <v>723</v>
      </c>
    </row>
    <row r="116" spans="1:16" ht="13.5" thickBot="1" x14ac:dyDescent="0.25">
      <c r="A116" s="56" t="str">
        <f t="shared" si="6"/>
        <v> BBS 59 </v>
      </c>
      <c r="B116" s="42" t="str">
        <f t="shared" si="7"/>
        <v>I</v>
      </c>
      <c r="C116" s="56">
        <f t="shared" si="8"/>
        <v>45027.43</v>
      </c>
      <c r="D116" s="2" t="str">
        <f t="shared" si="9"/>
        <v>vis</v>
      </c>
      <c r="E116" s="64">
        <f>VLOOKUP(C116,Active!C$21:E$968,3,FALSE)</f>
        <v>5953.0018905886973</v>
      </c>
      <c r="F116" s="42" t="s">
        <v>223</v>
      </c>
      <c r="G116" s="2" t="str">
        <f t="shared" si="10"/>
        <v>45027.430</v>
      </c>
      <c r="H116" s="56">
        <f t="shared" si="11"/>
        <v>5953</v>
      </c>
      <c r="I116" s="65" t="s">
        <v>839</v>
      </c>
      <c r="J116" s="66" t="s">
        <v>840</v>
      </c>
      <c r="K116" s="65">
        <v>5953</v>
      </c>
      <c r="L116" s="65" t="s">
        <v>584</v>
      </c>
      <c r="M116" s="66" t="s">
        <v>272</v>
      </c>
      <c r="N116" s="66"/>
      <c r="O116" s="67" t="s">
        <v>661</v>
      </c>
      <c r="P116" s="67" t="s">
        <v>841</v>
      </c>
    </row>
    <row r="117" spans="1:16" ht="13.5" thickBot="1" x14ac:dyDescent="0.25">
      <c r="A117" s="56" t="str">
        <f t="shared" si="6"/>
        <v> BBS 64 </v>
      </c>
      <c r="B117" s="42" t="str">
        <f t="shared" si="7"/>
        <v>I</v>
      </c>
      <c r="C117" s="56">
        <f t="shared" si="8"/>
        <v>45353.366000000002</v>
      </c>
      <c r="D117" s="2" t="str">
        <f t="shared" si="9"/>
        <v>vis</v>
      </c>
      <c r="E117" s="64">
        <f>VLOOKUP(C117,Active!C$21:E$968,3,FALSE)</f>
        <v>6123.998693201992</v>
      </c>
      <c r="F117" s="42" t="s">
        <v>223</v>
      </c>
      <c r="G117" s="2" t="str">
        <f t="shared" si="10"/>
        <v>45353.366</v>
      </c>
      <c r="H117" s="56">
        <f t="shared" si="11"/>
        <v>6124</v>
      </c>
      <c r="I117" s="65" t="s">
        <v>842</v>
      </c>
      <c r="J117" s="66" t="s">
        <v>843</v>
      </c>
      <c r="K117" s="65">
        <v>6124</v>
      </c>
      <c r="L117" s="65" t="s">
        <v>615</v>
      </c>
      <c r="M117" s="66" t="s">
        <v>272</v>
      </c>
      <c r="N117" s="66"/>
      <c r="O117" s="67" t="s">
        <v>844</v>
      </c>
      <c r="P117" s="67" t="s">
        <v>845</v>
      </c>
    </row>
    <row r="118" spans="1:16" ht="13.5" thickBot="1" x14ac:dyDescent="0.25">
      <c r="A118" s="56" t="str">
        <f t="shared" si="6"/>
        <v> BBS 64 </v>
      </c>
      <c r="B118" s="42" t="str">
        <f t="shared" si="7"/>
        <v>I</v>
      </c>
      <c r="C118" s="56">
        <f t="shared" si="8"/>
        <v>45353.368999999999</v>
      </c>
      <c r="D118" s="2" t="str">
        <f t="shared" si="9"/>
        <v>vis</v>
      </c>
      <c r="E118" s="64">
        <f>VLOOKUP(C118,Active!C$21:E$968,3,FALSE)</f>
        <v>6124.0002671011853</v>
      </c>
      <c r="F118" s="42" t="s">
        <v>223</v>
      </c>
      <c r="G118" s="2" t="str">
        <f t="shared" si="10"/>
        <v>45353.369</v>
      </c>
      <c r="H118" s="56">
        <f t="shared" si="11"/>
        <v>6124</v>
      </c>
      <c r="I118" s="65" t="s">
        <v>846</v>
      </c>
      <c r="J118" s="66" t="s">
        <v>847</v>
      </c>
      <c r="K118" s="65">
        <v>6124</v>
      </c>
      <c r="L118" s="65" t="s">
        <v>588</v>
      </c>
      <c r="M118" s="66" t="s">
        <v>272</v>
      </c>
      <c r="N118" s="66"/>
      <c r="O118" s="67" t="s">
        <v>680</v>
      </c>
      <c r="P118" s="67" t="s">
        <v>845</v>
      </c>
    </row>
    <row r="119" spans="1:16" ht="13.5" thickBot="1" x14ac:dyDescent="0.25">
      <c r="A119" s="56" t="str">
        <f t="shared" si="6"/>
        <v> BBS 65 </v>
      </c>
      <c r="B119" s="42" t="str">
        <f t="shared" si="7"/>
        <v>I</v>
      </c>
      <c r="C119" s="56">
        <f t="shared" si="8"/>
        <v>45414.364000000001</v>
      </c>
      <c r="D119" s="2" t="str">
        <f t="shared" si="9"/>
        <v>vis</v>
      </c>
      <c r="E119" s="64">
        <f>VLOOKUP(C119,Active!C$21:E$968,3,FALSE)</f>
        <v>6156.0002608895311</v>
      </c>
      <c r="F119" s="42" t="s">
        <v>223</v>
      </c>
      <c r="G119" s="2" t="str">
        <f t="shared" si="10"/>
        <v>45414.364</v>
      </c>
      <c r="H119" s="56">
        <f t="shared" si="11"/>
        <v>6156</v>
      </c>
      <c r="I119" s="65" t="s">
        <v>848</v>
      </c>
      <c r="J119" s="66" t="s">
        <v>849</v>
      </c>
      <c r="K119" s="65">
        <v>6156</v>
      </c>
      <c r="L119" s="65" t="s">
        <v>385</v>
      </c>
      <c r="M119" s="66" t="s">
        <v>272</v>
      </c>
      <c r="N119" s="66"/>
      <c r="O119" s="67" t="s">
        <v>661</v>
      </c>
      <c r="P119" s="67" t="s">
        <v>850</v>
      </c>
    </row>
    <row r="120" spans="1:16" ht="13.5" thickBot="1" x14ac:dyDescent="0.25">
      <c r="A120" s="56" t="str">
        <f t="shared" si="6"/>
        <v> BRNO 26 </v>
      </c>
      <c r="B120" s="42" t="str">
        <f t="shared" si="7"/>
        <v>I</v>
      </c>
      <c r="C120" s="56">
        <f t="shared" si="8"/>
        <v>45652.627</v>
      </c>
      <c r="D120" s="2" t="str">
        <f t="shared" si="9"/>
        <v>vis</v>
      </c>
      <c r="E120" s="64">
        <f>VLOOKUP(C120,Active!C$21:E$968,3,FALSE)</f>
        <v>6281.0009088113657</v>
      </c>
      <c r="F120" s="42" t="s">
        <v>223</v>
      </c>
      <c r="G120" s="2" t="str">
        <f t="shared" si="10"/>
        <v>45652.627</v>
      </c>
      <c r="H120" s="56">
        <f t="shared" si="11"/>
        <v>6281</v>
      </c>
      <c r="I120" s="65" t="s">
        <v>851</v>
      </c>
      <c r="J120" s="66" t="s">
        <v>852</v>
      </c>
      <c r="K120" s="65">
        <v>6281</v>
      </c>
      <c r="L120" s="65" t="s">
        <v>605</v>
      </c>
      <c r="M120" s="66" t="s">
        <v>272</v>
      </c>
      <c r="N120" s="66"/>
      <c r="O120" s="67" t="s">
        <v>853</v>
      </c>
      <c r="P120" s="67" t="s">
        <v>820</v>
      </c>
    </row>
    <row r="121" spans="1:16" ht="13.5" thickBot="1" x14ac:dyDescent="0.25">
      <c r="A121" s="56" t="str">
        <f t="shared" si="6"/>
        <v> BRNO 26 </v>
      </c>
      <c r="B121" s="42" t="str">
        <f t="shared" si="7"/>
        <v>I</v>
      </c>
      <c r="C121" s="56">
        <f t="shared" si="8"/>
        <v>45652.631000000001</v>
      </c>
      <c r="D121" s="2" t="str">
        <f t="shared" si="9"/>
        <v>vis</v>
      </c>
      <c r="E121" s="64">
        <f>VLOOKUP(C121,Active!C$21:E$968,3,FALSE)</f>
        <v>6281.0030073436246</v>
      </c>
      <c r="F121" s="42" t="s">
        <v>223</v>
      </c>
      <c r="G121" s="2" t="str">
        <f t="shared" si="10"/>
        <v>45652.631</v>
      </c>
      <c r="H121" s="56">
        <f t="shared" si="11"/>
        <v>6281</v>
      </c>
      <c r="I121" s="65" t="s">
        <v>854</v>
      </c>
      <c r="J121" s="66" t="s">
        <v>855</v>
      </c>
      <c r="K121" s="65">
        <v>6281</v>
      </c>
      <c r="L121" s="65" t="s">
        <v>419</v>
      </c>
      <c r="M121" s="66" t="s">
        <v>272</v>
      </c>
      <c r="N121" s="66"/>
      <c r="O121" s="67" t="s">
        <v>856</v>
      </c>
      <c r="P121" s="67" t="s">
        <v>820</v>
      </c>
    </row>
    <row r="122" spans="1:16" ht="13.5" thickBot="1" x14ac:dyDescent="0.25">
      <c r="A122" s="56" t="str">
        <f t="shared" si="6"/>
        <v> AOEB 2 </v>
      </c>
      <c r="B122" s="42" t="str">
        <f t="shared" si="7"/>
        <v>I</v>
      </c>
      <c r="C122" s="56">
        <f t="shared" si="8"/>
        <v>45732.684000000001</v>
      </c>
      <c r="D122" s="2" t="str">
        <f t="shared" si="9"/>
        <v>vis</v>
      </c>
      <c r="E122" s="64">
        <f>VLOOKUP(C122,Active!C$21:E$968,3,FALSE)</f>
        <v>6323.0014580811994</v>
      </c>
      <c r="F122" s="42" t="s">
        <v>223</v>
      </c>
      <c r="G122" s="2" t="str">
        <f t="shared" si="10"/>
        <v>45732.684</v>
      </c>
      <c r="H122" s="56">
        <f t="shared" si="11"/>
        <v>6323</v>
      </c>
      <c r="I122" s="65" t="s">
        <v>857</v>
      </c>
      <c r="J122" s="66" t="s">
        <v>858</v>
      </c>
      <c r="K122" s="65">
        <v>6323</v>
      </c>
      <c r="L122" s="65" t="s">
        <v>457</v>
      </c>
      <c r="M122" s="66" t="s">
        <v>272</v>
      </c>
      <c r="N122" s="66"/>
      <c r="O122" s="67" t="s">
        <v>859</v>
      </c>
      <c r="P122" s="67" t="s">
        <v>723</v>
      </c>
    </row>
    <row r="123" spans="1:16" ht="13.5" thickBot="1" x14ac:dyDescent="0.25">
      <c r="A123" s="56" t="str">
        <f t="shared" si="6"/>
        <v> AOEB 2 </v>
      </c>
      <c r="B123" s="42" t="str">
        <f t="shared" si="7"/>
        <v>I</v>
      </c>
      <c r="C123" s="56">
        <f t="shared" si="8"/>
        <v>45753.65</v>
      </c>
      <c r="D123" s="2" t="str">
        <f t="shared" si="9"/>
        <v>vis</v>
      </c>
      <c r="E123" s="64">
        <f>VLOOKUP(C123,Active!C$21:E$968,3,FALSE)</f>
        <v>6334.0009149180951</v>
      </c>
      <c r="F123" s="42" t="s">
        <v>223</v>
      </c>
      <c r="G123" s="2" t="str">
        <f t="shared" si="10"/>
        <v>45753.650</v>
      </c>
      <c r="H123" s="56">
        <f t="shared" si="11"/>
        <v>6334</v>
      </c>
      <c r="I123" s="65" t="s">
        <v>860</v>
      </c>
      <c r="J123" s="66" t="s">
        <v>861</v>
      </c>
      <c r="K123" s="65">
        <v>6334</v>
      </c>
      <c r="L123" s="65" t="s">
        <v>605</v>
      </c>
      <c r="M123" s="66" t="s">
        <v>272</v>
      </c>
      <c r="N123" s="66"/>
      <c r="O123" s="67" t="s">
        <v>726</v>
      </c>
      <c r="P123" s="67" t="s">
        <v>723</v>
      </c>
    </row>
    <row r="124" spans="1:16" ht="13.5" thickBot="1" x14ac:dyDescent="0.25">
      <c r="A124" s="56" t="str">
        <f t="shared" si="6"/>
        <v> AOEB 2 </v>
      </c>
      <c r="B124" s="42" t="str">
        <f t="shared" si="7"/>
        <v>I</v>
      </c>
      <c r="C124" s="56">
        <f t="shared" si="8"/>
        <v>45753.65</v>
      </c>
      <c r="D124" s="2" t="str">
        <f t="shared" si="9"/>
        <v>vis</v>
      </c>
      <c r="E124" s="64">
        <f>VLOOKUP(C124,Active!C$21:E$968,3,FALSE)</f>
        <v>6334.0009149180951</v>
      </c>
      <c r="F124" s="42" t="s">
        <v>223</v>
      </c>
      <c r="G124" s="2" t="str">
        <f t="shared" si="10"/>
        <v>45753.650</v>
      </c>
      <c r="H124" s="56">
        <f t="shared" si="11"/>
        <v>6334</v>
      </c>
      <c r="I124" s="65" t="s">
        <v>860</v>
      </c>
      <c r="J124" s="66" t="s">
        <v>861</v>
      </c>
      <c r="K124" s="65">
        <v>6334</v>
      </c>
      <c r="L124" s="65" t="s">
        <v>605</v>
      </c>
      <c r="M124" s="66" t="s">
        <v>272</v>
      </c>
      <c r="N124" s="66"/>
      <c r="O124" s="67" t="s">
        <v>859</v>
      </c>
      <c r="P124" s="67" t="s">
        <v>723</v>
      </c>
    </row>
    <row r="125" spans="1:16" ht="13.5" thickBot="1" x14ac:dyDescent="0.25">
      <c r="A125" s="56" t="str">
        <f t="shared" si="6"/>
        <v> BRNO 26 </v>
      </c>
      <c r="B125" s="42" t="str">
        <f t="shared" si="7"/>
        <v>I</v>
      </c>
      <c r="C125" s="56">
        <f t="shared" si="8"/>
        <v>45780.332999999999</v>
      </c>
      <c r="D125" s="2" t="str">
        <f t="shared" si="9"/>
        <v>vis</v>
      </c>
      <c r="E125" s="64">
        <f>VLOOKUP(C125,Active!C$21:E$968,3,FALSE)</f>
        <v>6347.9996989865313</v>
      </c>
      <c r="F125" s="42" t="s">
        <v>223</v>
      </c>
      <c r="G125" s="2" t="str">
        <f t="shared" si="10"/>
        <v>45780.333</v>
      </c>
      <c r="H125" s="56">
        <f t="shared" si="11"/>
        <v>6348</v>
      </c>
      <c r="I125" s="65" t="s">
        <v>862</v>
      </c>
      <c r="J125" s="66" t="s">
        <v>863</v>
      </c>
      <c r="K125" s="65">
        <v>6348</v>
      </c>
      <c r="L125" s="65" t="s">
        <v>521</v>
      </c>
      <c r="M125" s="66" t="s">
        <v>272</v>
      </c>
      <c r="N125" s="66"/>
      <c r="O125" s="67" t="s">
        <v>853</v>
      </c>
      <c r="P125" s="67" t="s">
        <v>820</v>
      </c>
    </row>
    <row r="126" spans="1:16" ht="13.5" thickBot="1" x14ac:dyDescent="0.25">
      <c r="A126" s="56" t="str">
        <f t="shared" si="6"/>
        <v> AOEB 2 </v>
      </c>
      <c r="B126" s="42" t="str">
        <f t="shared" si="7"/>
        <v>I</v>
      </c>
      <c r="C126" s="56">
        <f t="shared" si="8"/>
        <v>46077.688000000002</v>
      </c>
      <c r="D126" s="2" t="str">
        <f t="shared" si="9"/>
        <v>vis</v>
      </c>
      <c r="E126" s="64">
        <f>VLOOKUP(C126,Active!C$21:E$968,3,FALSE)</f>
        <v>6504.0019639743714</v>
      </c>
      <c r="F126" s="42" t="s">
        <v>223</v>
      </c>
      <c r="G126" s="2" t="str">
        <f t="shared" si="10"/>
        <v>46077.688</v>
      </c>
      <c r="H126" s="56">
        <f t="shared" si="11"/>
        <v>6504</v>
      </c>
      <c r="I126" s="65" t="s">
        <v>864</v>
      </c>
      <c r="J126" s="66" t="s">
        <v>865</v>
      </c>
      <c r="K126" s="65">
        <v>6504</v>
      </c>
      <c r="L126" s="65" t="s">
        <v>584</v>
      </c>
      <c r="M126" s="66" t="s">
        <v>272</v>
      </c>
      <c r="N126" s="66"/>
      <c r="O126" s="67" t="s">
        <v>866</v>
      </c>
      <c r="P126" s="67" t="s">
        <v>723</v>
      </c>
    </row>
    <row r="127" spans="1:16" ht="13.5" thickBot="1" x14ac:dyDescent="0.25">
      <c r="A127" s="56" t="str">
        <f t="shared" si="6"/>
        <v> BBS 75 </v>
      </c>
      <c r="B127" s="42" t="str">
        <f t="shared" si="7"/>
        <v>I</v>
      </c>
      <c r="C127" s="56">
        <f t="shared" si="8"/>
        <v>46083.404999999999</v>
      </c>
      <c r="D127" s="2" t="str">
        <f t="shared" si="9"/>
        <v>vis</v>
      </c>
      <c r="E127" s="64">
        <f>VLOOKUP(C127,Active!C$21:E$968,3,FALSE)</f>
        <v>6507.0012912059128</v>
      </c>
      <c r="F127" s="42" t="s">
        <v>223</v>
      </c>
      <c r="G127" s="2" t="str">
        <f t="shared" si="10"/>
        <v>46083.405</v>
      </c>
      <c r="H127" s="56">
        <f t="shared" si="11"/>
        <v>6507</v>
      </c>
      <c r="I127" s="65" t="s">
        <v>867</v>
      </c>
      <c r="J127" s="66" t="s">
        <v>868</v>
      </c>
      <c r="K127" s="65">
        <v>6507</v>
      </c>
      <c r="L127" s="65" t="s">
        <v>605</v>
      </c>
      <c r="M127" s="66" t="s">
        <v>272</v>
      </c>
      <c r="N127" s="66"/>
      <c r="O127" s="67" t="s">
        <v>661</v>
      </c>
      <c r="P127" s="67" t="s">
        <v>869</v>
      </c>
    </row>
    <row r="128" spans="1:16" ht="13.5" thickBot="1" x14ac:dyDescent="0.25">
      <c r="A128" s="56" t="str">
        <f t="shared" si="6"/>
        <v> AOEB 2 </v>
      </c>
      <c r="B128" s="42" t="str">
        <f t="shared" si="7"/>
        <v>I</v>
      </c>
      <c r="C128" s="56">
        <f t="shared" si="8"/>
        <v>46159.642</v>
      </c>
      <c r="D128" s="2" t="str">
        <f t="shared" si="9"/>
        <v>vis</v>
      </c>
      <c r="E128" s="64">
        <f>VLOOKUP(C128,Active!C$21:E$968,3,FALSE)</f>
        <v>6546.997742168156</v>
      </c>
      <c r="F128" s="42" t="s">
        <v>223</v>
      </c>
      <c r="G128" s="2" t="str">
        <f t="shared" si="10"/>
        <v>46159.642</v>
      </c>
      <c r="H128" s="56">
        <f t="shared" si="11"/>
        <v>6547</v>
      </c>
      <c r="I128" s="65" t="s">
        <v>873</v>
      </c>
      <c r="J128" s="66" t="s">
        <v>874</v>
      </c>
      <c r="K128" s="65">
        <v>6547</v>
      </c>
      <c r="L128" s="65" t="s">
        <v>425</v>
      </c>
      <c r="M128" s="66" t="s">
        <v>272</v>
      </c>
      <c r="N128" s="66"/>
      <c r="O128" s="67" t="s">
        <v>875</v>
      </c>
      <c r="P128" s="67" t="s">
        <v>723</v>
      </c>
    </row>
    <row r="129" spans="1:16" ht="13.5" thickBot="1" x14ac:dyDescent="0.25">
      <c r="A129" s="56" t="str">
        <f t="shared" si="6"/>
        <v> BBS 76 </v>
      </c>
      <c r="B129" s="42" t="str">
        <f t="shared" si="7"/>
        <v>I</v>
      </c>
      <c r="C129" s="56">
        <f t="shared" si="8"/>
        <v>46167.271000000001</v>
      </c>
      <c r="D129" s="2" t="str">
        <f t="shared" si="9"/>
        <v>vis</v>
      </c>
      <c r="E129" s="64">
        <f>VLOOKUP(C129,Active!C$21:E$968,3,FALSE)</f>
        <v>6551.0001678196249</v>
      </c>
      <c r="F129" s="42" t="s">
        <v>223</v>
      </c>
      <c r="G129" s="2" t="str">
        <f t="shared" si="10"/>
        <v>46167.271</v>
      </c>
      <c r="H129" s="56">
        <f t="shared" si="11"/>
        <v>6551</v>
      </c>
      <c r="I129" s="65" t="s">
        <v>876</v>
      </c>
      <c r="J129" s="66" t="s">
        <v>877</v>
      </c>
      <c r="K129" s="65">
        <v>6551</v>
      </c>
      <c r="L129" s="65" t="s">
        <v>385</v>
      </c>
      <c r="M129" s="66" t="s">
        <v>272</v>
      </c>
      <c r="N129" s="66"/>
      <c r="O129" s="67" t="s">
        <v>661</v>
      </c>
      <c r="P129" s="67" t="s">
        <v>878</v>
      </c>
    </row>
    <row r="130" spans="1:16" ht="13.5" thickBot="1" x14ac:dyDescent="0.25">
      <c r="A130" s="56" t="str">
        <f t="shared" si="6"/>
        <v> AOEB 2 </v>
      </c>
      <c r="B130" s="42" t="str">
        <f t="shared" si="7"/>
        <v>I</v>
      </c>
      <c r="C130" s="56">
        <f t="shared" si="8"/>
        <v>46418.875999999997</v>
      </c>
      <c r="D130" s="2" t="str">
        <f t="shared" si="9"/>
        <v>vis</v>
      </c>
      <c r="E130" s="64">
        <f>VLOOKUP(C130,Active!C$21:E$968,3,FALSE)</f>
        <v>6683.0004700922091</v>
      </c>
      <c r="F130" s="42" t="s">
        <v>223</v>
      </c>
      <c r="G130" s="2" t="str">
        <f t="shared" si="10"/>
        <v>46418.876</v>
      </c>
      <c r="H130" s="56">
        <f t="shared" si="11"/>
        <v>6683</v>
      </c>
      <c r="I130" s="65" t="s">
        <v>879</v>
      </c>
      <c r="J130" s="66" t="s">
        <v>880</v>
      </c>
      <c r="K130" s="65">
        <v>6683</v>
      </c>
      <c r="L130" s="65" t="s">
        <v>588</v>
      </c>
      <c r="M130" s="66" t="s">
        <v>272</v>
      </c>
      <c r="N130" s="66"/>
      <c r="O130" s="67" t="s">
        <v>866</v>
      </c>
      <c r="P130" s="67" t="s">
        <v>723</v>
      </c>
    </row>
    <row r="131" spans="1:16" ht="13.5" thickBot="1" x14ac:dyDescent="0.25">
      <c r="A131" s="56" t="str">
        <f t="shared" si="6"/>
        <v> AOEB 2 </v>
      </c>
      <c r="B131" s="42" t="str">
        <f t="shared" si="7"/>
        <v>I</v>
      </c>
      <c r="C131" s="56">
        <f t="shared" si="8"/>
        <v>46420.785000000003</v>
      </c>
      <c r="D131" s="2" t="str">
        <f t="shared" si="9"/>
        <v>vis</v>
      </c>
      <c r="E131" s="64">
        <f>VLOOKUP(C131,Active!C$21:E$968,3,FALSE)</f>
        <v>6684.0019946129432</v>
      </c>
      <c r="F131" s="42" t="s">
        <v>223</v>
      </c>
      <c r="G131" s="2" t="str">
        <f t="shared" si="10"/>
        <v>46420.785</v>
      </c>
      <c r="H131" s="56">
        <f t="shared" si="11"/>
        <v>6684</v>
      </c>
      <c r="I131" s="65" t="s">
        <v>881</v>
      </c>
      <c r="J131" s="66" t="s">
        <v>882</v>
      </c>
      <c r="K131" s="65">
        <v>6684</v>
      </c>
      <c r="L131" s="65" t="s">
        <v>584</v>
      </c>
      <c r="M131" s="66" t="s">
        <v>272</v>
      </c>
      <c r="N131" s="66"/>
      <c r="O131" s="67" t="s">
        <v>726</v>
      </c>
      <c r="P131" s="67" t="s">
        <v>723</v>
      </c>
    </row>
    <row r="132" spans="1:16" ht="13.5" thickBot="1" x14ac:dyDescent="0.25">
      <c r="A132" s="56" t="str">
        <f t="shared" si="6"/>
        <v> AOEB 2 </v>
      </c>
      <c r="B132" s="42" t="str">
        <f t="shared" si="7"/>
        <v>I</v>
      </c>
      <c r="C132" s="56">
        <f t="shared" si="8"/>
        <v>46441.749000000003</v>
      </c>
      <c r="D132" s="2" t="str">
        <f t="shared" si="9"/>
        <v>vis</v>
      </c>
      <c r="E132" s="64">
        <f>VLOOKUP(C132,Active!C$21:E$968,3,FALSE)</f>
        <v>6695.0004021837085</v>
      </c>
      <c r="F132" s="42" t="s">
        <v>223</v>
      </c>
      <c r="G132" s="2" t="str">
        <f t="shared" si="10"/>
        <v>46441.749</v>
      </c>
      <c r="H132" s="56">
        <f t="shared" si="11"/>
        <v>6695</v>
      </c>
      <c r="I132" s="65" t="s">
        <v>883</v>
      </c>
      <c r="J132" s="66" t="s">
        <v>884</v>
      </c>
      <c r="K132" s="65">
        <v>6695</v>
      </c>
      <c r="L132" s="65" t="s">
        <v>588</v>
      </c>
      <c r="M132" s="66" t="s">
        <v>272</v>
      </c>
      <c r="N132" s="66"/>
      <c r="O132" s="67" t="s">
        <v>885</v>
      </c>
      <c r="P132" s="67" t="s">
        <v>723</v>
      </c>
    </row>
    <row r="133" spans="1:16" ht="13.5" thickBot="1" x14ac:dyDescent="0.25">
      <c r="A133" s="56" t="str">
        <f t="shared" si="6"/>
        <v> AOEB 2 </v>
      </c>
      <c r="B133" s="42" t="str">
        <f t="shared" si="7"/>
        <v>I</v>
      </c>
      <c r="C133" s="56">
        <f t="shared" si="8"/>
        <v>46441.749000000003</v>
      </c>
      <c r="D133" s="2" t="str">
        <f t="shared" si="9"/>
        <v>vis</v>
      </c>
      <c r="E133" s="64">
        <f>VLOOKUP(C133,Active!C$21:E$968,3,FALSE)</f>
        <v>6695.0004021837085</v>
      </c>
      <c r="F133" s="42" t="s">
        <v>223</v>
      </c>
      <c r="G133" s="2" t="str">
        <f t="shared" si="10"/>
        <v>46441.749</v>
      </c>
      <c r="H133" s="56">
        <f t="shared" si="11"/>
        <v>6695</v>
      </c>
      <c r="I133" s="65" t="s">
        <v>883</v>
      </c>
      <c r="J133" s="66" t="s">
        <v>884</v>
      </c>
      <c r="K133" s="65">
        <v>6695</v>
      </c>
      <c r="L133" s="65" t="s">
        <v>588</v>
      </c>
      <c r="M133" s="66" t="s">
        <v>272</v>
      </c>
      <c r="N133" s="66"/>
      <c r="O133" s="67" t="s">
        <v>859</v>
      </c>
      <c r="P133" s="67" t="s">
        <v>723</v>
      </c>
    </row>
    <row r="134" spans="1:16" ht="13.5" thickBot="1" x14ac:dyDescent="0.25">
      <c r="A134" s="56" t="str">
        <f t="shared" si="6"/>
        <v> AOEB 2 </v>
      </c>
      <c r="B134" s="42" t="str">
        <f t="shared" si="7"/>
        <v>I</v>
      </c>
      <c r="C134" s="56">
        <f t="shared" si="8"/>
        <v>46443.654999999999</v>
      </c>
      <c r="D134" s="2" t="str">
        <f t="shared" si="9"/>
        <v>vis</v>
      </c>
      <c r="E134" s="64">
        <f>VLOOKUP(C134,Active!C$21:E$968,3,FALSE)</f>
        <v>6696.0003528052421</v>
      </c>
      <c r="F134" s="42" t="s">
        <v>223</v>
      </c>
      <c r="G134" s="2" t="str">
        <f t="shared" si="10"/>
        <v>46443.655</v>
      </c>
      <c r="H134" s="56">
        <f t="shared" si="11"/>
        <v>6696</v>
      </c>
      <c r="I134" s="65" t="s">
        <v>886</v>
      </c>
      <c r="J134" s="66" t="s">
        <v>887</v>
      </c>
      <c r="K134" s="65">
        <v>6696</v>
      </c>
      <c r="L134" s="65" t="s">
        <v>588</v>
      </c>
      <c r="M134" s="66" t="s">
        <v>272</v>
      </c>
      <c r="N134" s="66"/>
      <c r="O134" s="67" t="s">
        <v>885</v>
      </c>
      <c r="P134" s="67" t="s">
        <v>723</v>
      </c>
    </row>
    <row r="135" spans="1:16" ht="13.5" thickBot="1" x14ac:dyDescent="0.25">
      <c r="A135" s="56" t="str">
        <f t="shared" si="6"/>
        <v> BBS 79 </v>
      </c>
      <c r="B135" s="42" t="str">
        <f t="shared" si="7"/>
        <v>I</v>
      </c>
      <c r="C135" s="56">
        <f t="shared" si="8"/>
        <v>46451.281000000003</v>
      </c>
      <c r="D135" s="2" t="str">
        <f t="shared" si="9"/>
        <v>vis</v>
      </c>
      <c r="E135" s="64">
        <f>VLOOKUP(C135,Active!C$21:E$968,3,FALSE)</f>
        <v>6700.0012045575177</v>
      </c>
      <c r="F135" s="42" t="s">
        <v>223</v>
      </c>
      <c r="G135" s="2" t="str">
        <f t="shared" si="10"/>
        <v>46451.281</v>
      </c>
      <c r="H135" s="56">
        <f t="shared" si="11"/>
        <v>6700</v>
      </c>
      <c r="I135" s="65" t="s">
        <v>888</v>
      </c>
      <c r="J135" s="66" t="s">
        <v>889</v>
      </c>
      <c r="K135" s="65">
        <v>6700</v>
      </c>
      <c r="L135" s="65" t="s">
        <v>605</v>
      </c>
      <c r="M135" s="66" t="s">
        <v>272</v>
      </c>
      <c r="N135" s="66"/>
      <c r="O135" s="67" t="s">
        <v>680</v>
      </c>
      <c r="P135" s="67" t="s">
        <v>890</v>
      </c>
    </row>
    <row r="136" spans="1:16" ht="13.5" thickBot="1" x14ac:dyDescent="0.25">
      <c r="A136" s="56" t="str">
        <f t="shared" si="6"/>
        <v> BBS 82 </v>
      </c>
      <c r="B136" s="42" t="str">
        <f t="shared" si="7"/>
        <v>I</v>
      </c>
      <c r="C136" s="56">
        <f t="shared" si="8"/>
        <v>46731.48</v>
      </c>
      <c r="D136" s="2" t="str">
        <f t="shared" si="9"/>
        <v>vis</v>
      </c>
      <c r="E136" s="64">
        <f>VLOOKUP(C136,Active!C$21:E$968,3,FALSE)</f>
        <v>6847.0028646854034</v>
      </c>
      <c r="F136" s="42" t="s">
        <v>223</v>
      </c>
      <c r="G136" s="2" t="str">
        <f t="shared" si="10"/>
        <v>46731.480</v>
      </c>
      <c r="H136" s="56">
        <f t="shared" si="11"/>
        <v>6847</v>
      </c>
      <c r="I136" s="65" t="s">
        <v>891</v>
      </c>
      <c r="J136" s="66" t="s">
        <v>892</v>
      </c>
      <c r="K136" s="65">
        <v>6847</v>
      </c>
      <c r="L136" s="65" t="s">
        <v>610</v>
      </c>
      <c r="M136" s="66" t="s">
        <v>272</v>
      </c>
      <c r="N136" s="66"/>
      <c r="O136" s="67" t="s">
        <v>661</v>
      </c>
      <c r="P136" s="67" t="s">
        <v>893</v>
      </c>
    </row>
    <row r="137" spans="1:16" ht="13.5" thickBot="1" x14ac:dyDescent="0.25">
      <c r="A137" s="56" t="str">
        <f t="shared" si="6"/>
        <v> BBS 82 </v>
      </c>
      <c r="B137" s="42" t="str">
        <f t="shared" si="7"/>
        <v>I</v>
      </c>
      <c r="C137" s="56">
        <f t="shared" si="8"/>
        <v>46773.409</v>
      </c>
      <c r="D137" s="2" t="str">
        <f t="shared" si="9"/>
        <v>vis</v>
      </c>
      <c r="E137" s="64">
        <f>VLOOKUP(C137,Active!C$21:E$968,3,FALSE)</f>
        <v>6869.0002044599978</v>
      </c>
      <c r="F137" s="42" t="s">
        <v>223</v>
      </c>
      <c r="G137" s="2" t="str">
        <f t="shared" si="10"/>
        <v>46773.409</v>
      </c>
      <c r="H137" s="56">
        <f t="shared" si="11"/>
        <v>6869</v>
      </c>
      <c r="I137" s="65" t="s">
        <v>894</v>
      </c>
      <c r="J137" s="66" t="s">
        <v>895</v>
      </c>
      <c r="K137" s="65">
        <v>6869</v>
      </c>
      <c r="L137" s="65" t="s">
        <v>385</v>
      </c>
      <c r="M137" s="66" t="s">
        <v>272</v>
      </c>
      <c r="N137" s="66"/>
      <c r="O137" s="67" t="s">
        <v>661</v>
      </c>
      <c r="P137" s="67" t="s">
        <v>893</v>
      </c>
    </row>
    <row r="138" spans="1:16" ht="13.5" thickBot="1" x14ac:dyDescent="0.25">
      <c r="A138" s="56" t="str">
        <f t="shared" si="6"/>
        <v> AOEB 2 </v>
      </c>
      <c r="B138" s="42" t="str">
        <f t="shared" si="7"/>
        <v>I</v>
      </c>
      <c r="C138" s="56">
        <f t="shared" si="8"/>
        <v>46845.837</v>
      </c>
      <c r="D138" s="2" t="str">
        <f t="shared" si="9"/>
        <v>vis</v>
      </c>
      <c r="E138" s="64">
        <f>VLOOKUP(C138,Active!C$21:E$968,3,FALSE)</f>
        <v>6906.9983280783636</v>
      </c>
      <c r="F138" s="42" t="s">
        <v>223</v>
      </c>
      <c r="G138" s="2" t="str">
        <f t="shared" si="10"/>
        <v>46845.837</v>
      </c>
      <c r="H138" s="56">
        <f t="shared" si="11"/>
        <v>6907</v>
      </c>
      <c r="I138" s="65" t="s">
        <v>896</v>
      </c>
      <c r="J138" s="66" t="s">
        <v>897</v>
      </c>
      <c r="K138" s="65">
        <v>6907</v>
      </c>
      <c r="L138" s="65" t="s">
        <v>255</v>
      </c>
      <c r="M138" s="66" t="s">
        <v>272</v>
      </c>
      <c r="N138" s="66"/>
      <c r="O138" s="67" t="s">
        <v>866</v>
      </c>
      <c r="P138" s="67" t="s">
        <v>723</v>
      </c>
    </row>
    <row r="139" spans="1:16" ht="13.5" thickBot="1" x14ac:dyDescent="0.25">
      <c r="A139" s="56" t="str">
        <f t="shared" ref="A139:A202" si="12">P139</f>
        <v> AOEB 2 </v>
      </c>
      <c r="B139" s="42" t="str">
        <f t="shared" ref="B139:B202" si="13">IF(H139=INT(H139),"I","II")</f>
        <v>I</v>
      </c>
      <c r="C139" s="56">
        <f t="shared" ref="C139:C202" si="14">1*G139</f>
        <v>46868.72</v>
      </c>
      <c r="D139" s="2" t="str">
        <f t="shared" ref="D139:D202" si="15">VLOOKUP(F139,I$1:J$5,2,FALSE)</f>
        <v>vis</v>
      </c>
      <c r="E139" s="64">
        <f>VLOOKUP(C139,Active!C$21:E$968,3,FALSE)</f>
        <v>6919.0035065005086</v>
      </c>
      <c r="F139" s="42" t="s">
        <v>223</v>
      </c>
      <c r="G139" s="2" t="str">
        <f t="shared" ref="G139:G202" si="16">MID(I139,3,LEN(I139)-3)</f>
        <v>46868.720</v>
      </c>
      <c r="H139" s="56">
        <f t="shared" ref="H139:H202" si="17">1*K139</f>
        <v>6919</v>
      </c>
      <c r="I139" s="65" t="s">
        <v>898</v>
      </c>
      <c r="J139" s="66" t="s">
        <v>899</v>
      </c>
      <c r="K139" s="65">
        <v>6919</v>
      </c>
      <c r="L139" s="65" t="s">
        <v>781</v>
      </c>
      <c r="M139" s="66" t="s">
        <v>272</v>
      </c>
      <c r="N139" s="66"/>
      <c r="O139" s="67" t="s">
        <v>885</v>
      </c>
      <c r="P139" s="67" t="s">
        <v>723</v>
      </c>
    </row>
    <row r="140" spans="1:16" ht="13.5" thickBot="1" x14ac:dyDescent="0.25">
      <c r="A140" s="56" t="str">
        <f t="shared" si="12"/>
        <v> BBS 83 </v>
      </c>
      <c r="B140" s="42" t="str">
        <f t="shared" si="13"/>
        <v>I</v>
      </c>
      <c r="C140" s="56">
        <f t="shared" si="14"/>
        <v>46876.334000000003</v>
      </c>
      <c r="D140" s="2" t="str">
        <f t="shared" si="15"/>
        <v>vis</v>
      </c>
      <c r="E140" s="64">
        <f>VLOOKUP(C140,Active!C$21:E$968,3,FALSE)</f>
        <v>6922.9980626560045</v>
      </c>
      <c r="F140" s="42" t="s">
        <v>223</v>
      </c>
      <c r="G140" s="2" t="str">
        <f t="shared" si="16"/>
        <v>46876.334</v>
      </c>
      <c r="H140" s="56">
        <f t="shared" si="17"/>
        <v>6923</v>
      </c>
      <c r="I140" s="65" t="s">
        <v>900</v>
      </c>
      <c r="J140" s="66" t="s">
        <v>901</v>
      </c>
      <c r="K140" s="65">
        <v>6923</v>
      </c>
      <c r="L140" s="65" t="s">
        <v>425</v>
      </c>
      <c r="M140" s="66" t="s">
        <v>272</v>
      </c>
      <c r="N140" s="66"/>
      <c r="O140" s="67" t="s">
        <v>661</v>
      </c>
      <c r="P140" s="67" t="s">
        <v>902</v>
      </c>
    </row>
    <row r="141" spans="1:16" ht="13.5" thickBot="1" x14ac:dyDescent="0.25">
      <c r="A141" s="56" t="str">
        <f t="shared" si="12"/>
        <v> AOEB 2 </v>
      </c>
      <c r="B141" s="42" t="str">
        <f t="shared" si="13"/>
        <v>I</v>
      </c>
      <c r="C141" s="56">
        <f t="shared" si="14"/>
        <v>47152.718999999997</v>
      </c>
      <c r="D141" s="2" t="str">
        <f t="shared" si="15"/>
        <v>vis</v>
      </c>
      <c r="E141" s="64">
        <f>VLOOKUP(C141,Active!C$21:E$968,3,FALSE)</f>
        <v>7067.9987722746855</v>
      </c>
      <c r="F141" s="42" t="s">
        <v>223</v>
      </c>
      <c r="G141" s="2" t="str">
        <f t="shared" si="16"/>
        <v>47152.719</v>
      </c>
      <c r="H141" s="56">
        <f t="shared" si="17"/>
        <v>7068</v>
      </c>
      <c r="I141" s="65" t="s">
        <v>903</v>
      </c>
      <c r="J141" s="66" t="s">
        <v>904</v>
      </c>
      <c r="K141" s="65">
        <v>7068</v>
      </c>
      <c r="L141" s="65" t="s">
        <v>615</v>
      </c>
      <c r="M141" s="66" t="s">
        <v>272</v>
      </c>
      <c r="N141" s="66"/>
      <c r="O141" s="67" t="s">
        <v>653</v>
      </c>
      <c r="P141" s="67" t="s">
        <v>723</v>
      </c>
    </row>
    <row r="142" spans="1:16" ht="13.5" thickBot="1" x14ac:dyDescent="0.25">
      <c r="A142" s="56" t="str">
        <f t="shared" si="12"/>
        <v> BRNO 30 </v>
      </c>
      <c r="B142" s="42" t="str">
        <f t="shared" si="13"/>
        <v>I</v>
      </c>
      <c r="C142" s="56">
        <f t="shared" si="14"/>
        <v>47158.434000000001</v>
      </c>
      <c r="D142" s="2" t="str">
        <f t="shared" si="15"/>
        <v>vis</v>
      </c>
      <c r="E142" s="64">
        <f>VLOOKUP(C142,Active!C$21:E$968,3,FALSE)</f>
        <v>7070.9970502401011</v>
      </c>
      <c r="F142" s="42" t="s">
        <v>223</v>
      </c>
      <c r="G142" s="2" t="str">
        <f t="shared" si="16"/>
        <v>47158.434</v>
      </c>
      <c r="H142" s="56">
        <f t="shared" si="17"/>
        <v>7071</v>
      </c>
      <c r="I142" s="65" t="s">
        <v>905</v>
      </c>
      <c r="J142" s="66" t="s">
        <v>906</v>
      </c>
      <c r="K142" s="65">
        <v>7071</v>
      </c>
      <c r="L142" s="65" t="s">
        <v>454</v>
      </c>
      <c r="M142" s="66" t="s">
        <v>272</v>
      </c>
      <c r="N142" s="66"/>
      <c r="O142" s="67" t="s">
        <v>907</v>
      </c>
      <c r="P142" s="67" t="s">
        <v>908</v>
      </c>
    </row>
    <row r="143" spans="1:16" ht="13.5" thickBot="1" x14ac:dyDescent="0.25">
      <c r="A143" s="56" t="str">
        <f t="shared" si="12"/>
        <v> AOEB 2 </v>
      </c>
      <c r="B143" s="42" t="str">
        <f t="shared" si="13"/>
        <v>I</v>
      </c>
      <c r="C143" s="56">
        <f t="shared" si="14"/>
        <v>47211.805999999997</v>
      </c>
      <c r="D143" s="2" t="str">
        <f t="shared" si="15"/>
        <v>vis</v>
      </c>
      <c r="E143" s="64">
        <f>VLOOKUP(C143,Active!C$21:E$968,3,FALSE)</f>
        <v>7098.9977661753637</v>
      </c>
      <c r="F143" s="42" t="s">
        <v>223</v>
      </c>
      <c r="G143" s="2" t="str">
        <f t="shared" si="16"/>
        <v>47211.806</v>
      </c>
      <c r="H143" s="56">
        <f t="shared" si="17"/>
        <v>7099</v>
      </c>
      <c r="I143" s="65" t="s">
        <v>909</v>
      </c>
      <c r="J143" s="66" t="s">
        <v>910</v>
      </c>
      <c r="K143" s="65">
        <v>7099</v>
      </c>
      <c r="L143" s="65" t="s">
        <v>425</v>
      </c>
      <c r="M143" s="66" t="s">
        <v>272</v>
      </c>
      <c r="N143" s="66"/>
      <c r="O143" s="67" t="s">
        <v>866</v>
      </c>
      <c r="P143" s="67" t="s">
        <v>723</v>
      </c>
    </row>
    <row r="144" spans="1:16" ht="13.5" thickBot="1" x14ac:dyDescent="0.25">
      <c r="A144" s="56" t="str">
        <f t="shared" si="12"/>
        <v> AOEB 2 </v>
      </c>
      <c r="B144" s="42" t="str">
        <f t="shared" si="13"/>
        <v>I</v>
      </c>
      <c r="C144" s="56">
        <f t="shared" si="14"/>
        <v>47234.673999999999</v>
      </c>
      <c r="D144" s="2" t="str">
        <f t="shared" si="15"/>
        <v>vis</v>
      </c>
      <c r="E144" s="64">
        <f>VLOOKUP(C144,Active!C$21:E$968,3,FALSE)</f>
        <v>7110.9950751015376</v>
      </c>
      <c r="F144" s="42" t="s">
        <v>223</v>
      </c>
      <c r="G144" s="2" t="str">
        <f t="shared" si="16"/>
        <v>47234.674</v>
      </c>
      <c r="H144" s="56">
        <f t="shared" si="17"/>
        <v>7111</v>
      </c>
      <c r="I144" s="65" t="s">
        <v>911</v>
      </c>
      <c r="J144" s="66" t="s">
        <v>912</v>
      </c>
      <c r="K144" s="65">
        <v>7111</v>
      </c>
      <c r="L144" s="65" t="s">
        <v>422</v>
      </c>
      <c r="M144" s="66" t="s">
        <v>272</v>
      </c>
      <c r="N144" s="66"/>
      <c r="O144" s="67" t="s">
        <v>913</v>
      </c>
      <c r="P144" s="67" t="s">
        <v>723</v>
      </c>
    </row>
    <row r="145" spans="1:16" ht="13.5" thickBot="1" x14ac:dyDescent="0.25">
      <c r="A145" s="56" t="str">
        <f t="shared" si="12"/>
        <v> AOEB 2 </v>
      </c>
      <c r="B145" s="42" t="str">
        <f t="shared" si="13"/>
        <v>I</v>
      </c>
      <c r="C145" s="56">
        <f t="shared" si="14"/>
        <v>47255.646999999997</v>
      </c>
      <c r="D145" s="2" t="str">
        <f t="shared" si="15"/>
        <v>vis</v>
      </c>
      <c r="E145" s="64">
        <f>VLOOKUP(C145,Active!C$21:E$968,3,FALSE)</f>
        <v>7121.9982043698856</v>
      </c>
      <c r="F145" s="42" t="s">
        <v>223</v>
      </c>
      <c r="G145" s="2" t="str">
        <f t="shared" si="16"/>
        <v>47255.647</v>
      </c>
      <c r="H145" s="56">
        <f t="shared" si="17"/>
        <v>7122</v>
      </c>
      <c r="I145" s="65" t="s">
        <v>914</v>
      </c>
      <c r="J145" s="66" t="s">
        <v>915</v>
      </c>
      <c r="K145" s="65">
        <v>7122</v>
      </c>
      <c r="L145" s="65" t="s">
        <v>255</v>
      </c>
      <c r="M145" s="66" t="s">
        <v>272</v>
      </c>
      <c r="N145" s="66"/>
      <c r="O145" s="67" t="s">
        <v>913</v>
      </c>
      <c r="P145" s="67" t="s">
        <v>723</v>
      </c>
    </row>
    <row r="146" spans="1:16" ht="13.5" thickBot="1" x14ac:dyDescent="0.25">
      <c r="A146" s="56" t="str">
        <f t="shared" si="12"/>
        <v> BBS 90 </v>
      </c>
      <c r="B146" s="42" t="str">
        <f t="shared" si="13"/>
        <v>I</v>
      </c>
      <c r="C146" s="56">
        <f t="shared" si="14"/>
        <v>47482.470999999998</v>
      </c>
      <c r="D146" s="2" t="str">
        <f t="shared" si="15"/>
        <v>vis</v>
      </c>
      <c r="E146" s="64">
        <f>VLOOKUP(C146,Active!C$21:E$968,3,FALSE)</f>
        <v>7240.9975746633108</v>
      </c>
      <c r="F146" s="42" t="s">
        <v>223</v>
      </c>
      <c r="G146" s="2" t="str">
        <f t="shared" si="16"/>
        <v>47482.471</v>
      </c>
      <c r="H146" s="56">
        <f t="shared" si="17"/>
        <v>7241</v>
      </c>
      <c r="I146" s="65" t="s">
        <v>916</v>
      </c>
      <c r="J146" s="66" t="s">
        <v>917</v>
      </c>
      <c r="K146" s="65">
        <v>7241</v>
      </c>
      <c r="L146" s="65" t="s">
        <v>428</v>
      </c>
      <c r="M146" s="66" t="s">
        <v>272</v>
      </c>
      <c r="N146" s="66"/>
      <c r="O146" s="67" t="s">
        <v>661</v>
      </c>
      <c r="P146" s="67" t="s">
        <v>918</v>
      </c>
    </row>
    <row r="147" spans="1:16" ht="13.5" thickBot="1" x14ac:dyDescent="0.25">
      <c r="A147" s="56" t="str">
        <f t="shared" si="12"/>
        <v> AOEB 2 </v>
      </c>
      <c r="B147" s="42" t="str">
        <f t="shared" si="13"/>
        <v>I</v>
      </c>
      <c r="C147" s="56">
        <f t="shared" si="14"/>
        <v>47539.658000000003</v>
      </c>
      <c r="D147" s="2" t="str">
        <f t="shared" si="15"/>
        <v>vis</v>
      </c>
      <c r="E147" s="64">
        <f>VLOOKUP(C147,Active!C$21:E$968,3,FALSE)</f>
        <v>7270.9997657408449</v>
      </c>
      <c r="F147" s="42" t="s">
        <v>223</v>
      </c>
      <c r="G147" s="2" t="str">
        <f t="shared" si="16"/>
        <v>47539.658</v>
      </c>
      <c r="H147" s="56">
        <f t="shared" si="17"/>
        <v>7271</v>
      </c>
      <c r="I147" s="65" t="s">
        <v>919</v>
      </c>
      <c r="J147" s="66" t="s">
        <v>920</v>
      </c>
      <c r="K147" s="65">
        <v>7271</v>
      </c>
      <c r="L147" s="65" t="s">
        <v>689</v>
      </c>
      <c r="M147" s="66" t="s">
        <v>272</v>
      </c>
      <c r="N147" s="66"/>
      <c r="O147" s="67" t="s">
        <v>726</v>
      </c>
      <c r="P147" s="67" t="s">
        <v>723</v>
      </c>
    </row>
    <row r="148" spans="1:16" ht="13.5" thickBot="1" x14ac:dyDescent="0.25">
      <c r="A148" s="56" t="str">
        <f t="shared" si="12"/>
        <v> AOEB 2 </v>
      </c>
      <c r="B148" s="42" t="str">
        <f t="shared" si="13"/>
        <v>I</v>
      </c>
      <c r="C148" s="56">
        <f t="shared" si="14"/>
        <v>47556.807999999997</v>
      </c>
      <c r="D148" s="2" t="str">
        <f t="shared" si="15"/>
        <v>vis</v>
      </c>
      <c r="E148" s="64">
        <f>VLOOKUP(C148,Active!C$21:E$968,3,FALSE)</f>
        <v>7279.9972228024062</v>
      </c>
      <c r="F148" s="42" t="s">
        <v>223</v>
      </c>
      <c r="G148" s="2" t="str">
        <f t="shared" si="16"/>
        <v>47556.808</v>
      </c>
      <c r="H148" s="56">
        <f t="shared" si="17"/>
        <v>7280</v>
      </c>
      <c r="I148" s="65" t="s">
        <v>921</v>
      </c>
      <c r="J148" s="66" t="s">
        <v>922</v>
      </c>
      <c r="K148" s="65">
        <v>7280</v>
      </c>
      <c r="L148" s="65" t="s">
        <v>428</v>
      </c>
      <c r="M148" s="66" t="s">
        <v>272</v>
      </c>
      <c r="N148" s="66"/>
      <c r="O148" s="67" t="s">
        <v>885</v>
      </c>
      <c r="P148" s="67" t="s">
        <v>723</v>
      </c>
    </row>
    <row r="149" spans="1:16" ht="13.5" thickBot="1" x14ac:dyDescent="0.25">
      <c r="A149" s="56" t="str">
        <f t="shared" si="12"/>
        <v> AOEB 2 </v>
      </c>
      <c r="B149" s="42" t="str">
        <f t="shared" si="13"/>
        <v>I</v>
      </c>
      <c r="C149" s="56">
        <f t="shared" si="14"/>
        <v>47560.618000000002</v>
      </c>
      <c r="D149" s="2" t="str">
        <f t="shared" si="15"/>
        <v>vis</v>
      </c>
      <c r="E149" s="64">
        <f>VLOOKUP(C149,Active!C$21:E$968,3,FALSE)</f>
        <v>7281.9960747793511</v>
      </c>
      <c r="F149" s="42" t="s">
        <v>223</v>
      </c>
      <c r="G149" s="2" t="str">
        <f t="shared" si="16"/>
        <v>47560.618</v>
      </c>
      <c r="H149" s="56">
        <f t="shared" si="17"/>
        <v>7282</v>
      </c>
      <c r="I149" s="65" t="s">
        <v>923</v>
      </c>
      <c r="J149" s="66" t="s">
        <v>924</v>
      </c>
      <c r="K149" s="65">
        <v>7282</v>
      </c>
      <c r="L149" s="65" t="s">
        <v>414</v>
      </c>
      <c r="M149" s="66" t="s">
        <v>272</v>
      </c>
      <c r="N149" s="66"/>
      <c r="O149" s="67" t="s">
        <v>913</v>
      </c>
      <c r="P149" s="67" t="s">
        <v>723</v>
      </c>
    </row>
    <row r="150" spans="1:16" ht="13.5" thickBot="1" x14ac:dyDescent="0.25">
      <c r="A150" s="56" t="str">
        <f t="shared" si="12"/>
        <v> BBS 91 </v>
      </c>
      <c r="B150" s="42" t="str">
        <f t="shared" si="13"/>
        <v>I</v>
      </c>
      <c r="C150" s="56">
        <f t="shared" si="14"/>
        <v>47562.523000000001</v>
      </c>
      <c r="D150" s="2" t="str">
        <f t="shared" si="15"/>
        <v>vis</v>
      </c>
      <c r="E150" s="64">
        <f>VLOOKUP(C150,Active!C$21:E$968,3,FALSE)</f>
        <v>7282.9955007678218</v>
      </c>
      <c r="F150" s="42" t="s">
        <v>223</v>
      </c>
      <c r="G150" s="2" t="str">
        <f t="shared" si="16"/>
        <v>47562.523</v>
      </c>
      <c r="H150" s="56">
        <f t="shared" si="17"/>
        <v>7283</v>
      </c>
      <c r="I150" s="65" t="s">
        <v>925</v>
      </c>
      <c r="J150" s="66" t="s">
        <v>926</v>
      </c>
      <c r="K150" s="65">
        <v>7283</v>
      </c>
      <c r="L150" s="65" t="s">
        <v>422</v>
      </c>
      <c r="M150" s="66" t="s">
        <v>272</v>
      </c>
      <c r="N150" s="66"/>
      <c r="O150" s="67" t="s">
        <v>661</v>
      </c>
      <c r="P150" s="67" t="s">
        <v>927</v>
      </c>
    </row>
    <row r="151" spans="1:16" ht="13.5" thickBot="1" x14ac:dyDescent="0.25">
      <c r="A151" s="56" t="str">
        <f t="shared" si="12"/>
        <v> BBS 91 </v>
      </c>
      <c r="B151" s="42" t="str">
        <f t="shared" si="13"/>
        <v>I</v>
      </c>
      <c r="C151" s="56">
        <f t="shared" si="14"/>
        <v>47564.425000000003</v>
      </c>
      <c r="D151" s="2" t="str">
        <f t="shared" si="15"/>
        <v>vis</v>
      </c>
      <c r="E151" s="64">
        <f>VLOOKUP(C151,Active!C$21:E$968,3,FALSE)</f>
        <v>7283.9933528570991</v>
      </c>
      <c r="F151" s="42" t="s">
        <v>223</v>
      </c>
      <c r="G151" s="2" t="str">
        <f t="shared" si="16"/>
        <v>47564.425</v>
      </c>
      <c r="H151" s="56">
        <f t="shared" si="17"/>
        <v>7284</v>
      </c>
      <c r="I151" s="65" t="s">
        <v>928</v>
      </c>
      <c r="J151" s="66" t="s">
        <v>929</v>
      </c>
      <c r="K151" s="65">
        <v>7284</v>
      </c>
      <c r="L151" s="65" t="s">
        <v>930</v>
      </c>
      <c r="M151" s="66" t="s">
        <v>272</v>
      </c>
      <c r="N151" s="66"/>
      <c r="O151" s="67" t="s">
        <v>680</v>
      </c>
      <c r="P151" s="67" t="s">
        <v>927</v>
      </c>
    </row>
    <row r="152" spans="1:16" ht="13.5" thickBot="1" x14ac:dyDescent="0.25">
      <c r="A152" s="56" t="str">
        <f t="shared" si="12"/>
        <v> BBS 91 </v>
      </c>
      <c r="B152" s="42" t="str">
        <f t="shared" si="13"/>
        <v>I</v>
      </c>
      <c r="C152" s="56">
        <f t="shared" si="14"/>
        <v>47587.303999999996</v>
      </c>
      <c r="D152" s="2" t="str">
        <f t="shared" si="15"/>
        <v>vis</v>
      </c>
      <c r="E152" s="64">
        <f>VLOOKUP(C152,Active!C$21:E$968,3,FALSE)</f>
        <v>7295.9964327469806</v>
      </c>
      <c r="F152" s="42" t="s">
        <v>223</v>
      </c>
      <c r="G152" s="2" t="str">
        <f t="shared" si="16"/>
        <v>47587.304</v>
      </c>
      <c r="H152" s="56">
        <f t="shared" si="17"/>
        <v>7296</v>
      </c>
      <c r="I152" s="65" t="s">
        <v>931</v>
      </c>
      <c r="J152" s="66" t="s">
        <v>932</v>
      </c>
      <c r="K152" s="65">
        <v>7296</v>
      </c>
      <c r="L152" s="65" t="s">
        <v>414</v>
      </c>
      <c r="M152" s="66" t="s">
        <v>272</v>
      </c>
      <c r="N152" s="66"/>
      <c r="O152" s="67" t="s">
        <v>680</v>
      </c>
      <c r="P152" s="67" t="s">
        <v>927</v>
      </c>
    </row>
    <row r="153" spans="1:16" ht="13.5" thickBot="1" x14ac:dyDescent="0.25">
      <c r="A153" s="56" t="str">
        <f t="shared" si="12"/>
        <v> BBS 94 </v>
      </c>
      <c r="B153" s="42" t="str">
        <f t="shared" si="13"/>
        <v>I</v>
      </c>
      <c r="C153" s="56">
        <f t="shared" si="14"/>
        <v>47911.347000000002</v>
      </c>
      <c r="D153" s="2" t="str">
        <f t="shared" si="15"/>
        <v>vis</v>
      </c>
      <c r="E153" s="64">
        <f>VLOOKUP(C153,Active!C$21:E$968,3,FALSE)</f>
        <v>7466.0001049685843</v>
      </c>
      <c r="F153" s="42" t="s">
        <v>223</v>
      </c>
      <c r="G153" s="2" t="str">
        <f t="shared" si="16"/>
        <v>47911.347</v>
      </c>
      <c r="H153" s="56">
        <f t="shared" si="17"/>
        <v>7466</v>
      </c>
      <c r="I153" s="65" t="s">
        <v>933</v>
      </c>
      <c r="J153" s="66" t="s">
        <v>934</v>
      </c>
      <c r="K153" s="65">
        <v>7466</v>
      </c>
      <c r="L153" s="65" t="s">
        <v>385</v>
      </c>
      <c r="M153" s="66" t="s">
        <v>272</v>
      </c>
      <c r="N153" s="66"/>
      <c r="O153" s="67" t="s">
        <v>680</v>
      </c>
      <c r="P153" s="67" t="s">
        <v>935</v>
      </c>
    </row>
    <row r="154" spans="1:16" ht="13.5" thickBot="1" x14ac:dyDescent="0.25">
      <c r="A154" s="56" t="str">
        <f t="shared" si="12"/>
        <v> BBS 94 </v>
      </c>
      <c r="B154" s="42" t="str">
        <f t="shared" si="13"/>
        <v>I</v>
      </c>
      <c r="C154" s="56">
        <f t="shared" si="14"/>
        <v>47913.250999999997</v>
      </c>
      <c r="D154" s="2" t="str">
        <f t="shared" si="15"/>
        <v>vis</v>
      </c>
      <c r="E154" s="64">
        <f>VLOOKUP(C154,Active!C$21:E$968,3,FALSE)</f>
        <v>7466.9990063239875</v>
      </c>
      <c r="F154" s="42" t="s">
        <v>223</v>
      </c>
      <c r="G154" s="2" t="str">
        <f t="shared" si="16"/>
        <v>47913.251</v>
      </c>
      <c r="H154" s="56">
        <f t="shared" si="17"/>
        <v>7467</v>
      </c>
      <c r="I154" s="65" t="s">
        <v>936</v>
      </c>
      <c r="J154" s="66" t="s">
        <v>937</v>
      </c>
      <c r="K154" s="65">
        <v>7467</v>
      </c>
      <c r="L154" s="65" t="s">
        <v>615</v>
      </c>
      <c r="M154" s="66" t="s">
        <v>272</v>
      </c>
      <c r="N154" s="66"/>
      <c r="O154" s="67" t="s">
        <v>661</v>
      </c>
      <c r="P154" s="67" t="s">
        <v>935</v>
      </c>
    </row>
    <row r="155" spans="1:16" ht="13.5" thickBot="1" x14ac:dyDescent="0.25">
      <c r="A155" s="56" t="str">
        <f t="shared" si="12"/>
        <v> BBS 94 </v>
      </c>
      <c r="B155" s="42" t="str">
        <f t="shared" si="13"/>
        <v>I</v>
      </c>
      <c r="C155" s="56">
        <f t="shared" si="14"/>
        <v>47932.303</v>
      </c>
      <c r="D155" s="2" t="str">
        <f t="shared" si="15"/>
        <v>vis</v>
      </c>
      <c r="E155" s="64">
        <f>VLOOKUP(C155,Active!C$21:E$968,3,FALSE)</f>
        <v>7476.9943154748307</v>
      </c>
      <c r="F155" s="42" t="s">
        <v>223</v>
      </c>
      <c r="G155" s="2" t="str">
        <f t="shared" si="16"/>
        <v>47932.303</v>
      </c>
      <c r="H155" s="56">
        <f t="shared" si="17"/>
        <v>7477</v>
      </c>
      <c r="I155" s="65" t="s">
        <v>938</v>
      </c>
      <c r="J155" s="66" t="s">
        <v>939</v>
      </c>
      <c r="K155" s="65">
        <v>7477</v>
      </c>
      <c r="L155" s="65" t="s">
        <v>490</v>
      </c>
      <c r="M155" s="66" t="s">
        <v>272</v>
      </c>
      <c r="N155" s="66"/>
      <c r="O155" s="67" t="s">
        <v>680</v>
      </c>
      <c r="P155" s="67" t="s">
        <v>935</v>
      </c>
    </row>
    <row r="156" spans="1:16" ht="13.5" thickBot="1" x14ac:dyDescent="0.25">
      <c r="A156" s="56" t="str">
        <f t="shared" si="12"/>
        <v> BBS 94 </v>
      </c>
      <c r="B156" s="42" t="str">
        <f t="shared" si="13"/>
        <v>I</v>
      </c>
      <c r="C156" s="56">
        <f t="shared" si="14"/>
        <v>47970.425999999999</v>
      </c>
      <c r="D156" s="2" t="str">
        <f t="shared" si="15"/>
        <v>vis</v>
      </c>
      <c r="E156" s="64">
        <f>VLOOKUP(C156,Active!C$21:E$968,3,FALSE)</f>
        <v>7496.9949018047437</v>
      </c>
      <c r="F156" s="42" t="s">
        <v>223</v>
      </c>
      <c r="G156" s="2" t="str">
        <f t="shared" si="16"/>
        <v>47970.426</v>
      </c>
      <c r="H156" s="56">
        <f t="shared" si="17"/>
        <v>7497</v>
      </c>
      <c r="I156" s="65" t="s">
        <v>940</v>
      </c>
      <c r="J156" s="66" t="s">
        <v>941</v>
      </c>
      <c r="K156" s="65">
        <v>7497</v>
      </c>
      <c r="L156" s="65" t="s">
        <v>436</v>
      </c>
      <c r="M156" s="66" t="s">
        <v>272</v>
      </c>
      <c r="N156" s="66"/>
      <c r="O156" s="67" t="s">
        <v>680</v>
      </c>
      <c r="P156" s="67" t="s">
        <v>935</v>
      </c>
    </row>
    <row r="157" spans="1:16" ht="13.5" thickBot="1" x14ac:dyDescent="0.25">
      <c r="A157" s="56" t="str">
        <f t="shared" si="12"/>
        <v> BBS 96 </v>
      </c>
      <c r="B157" s="42" t="str">
        <f t="shared" si="13"/>
        <v>I</v>
      </c>
      <c r="C157" s="56">
        <f t="shared" si="14"/>
        <v>48189.623</v>
      </c>
      <c r="D157" s="2" t="str">
        <f t="shared" si="15"/>
        <v>vis</v>
      </c>
      <c r="E157" s="64">
        <f>VLOOKUP(C157,Active!C$21:E$968,3,FALSE)</f>
        <v>7611.9928957128304</v>
      </c>
      <c r="F157" s="42" t="s">
        <v>223</v>
      </c>
      <c r="G157" s="2" t="str">
        <f t="shared" si="16"/>
        <v>48189.623</v>
      </c>
      <c r="H157" s="56">
        <f t="shared" si="17"/>
        <v>7612</v>
      </c>
      <c r="I157" s="65" t="s">
        <v>942</v>
      </c>
      <c r="J157" s="66" t="s">
        <v>943</v>
      </c>
      <c r="K157" s="65">
        <v>7612</v>
      </c>
      <c r="L157" s="65" t="s">
        <v>944</v>
      </c>
      <c r="M157" s="66" t="s">
        <v>272</v>
      </c>
      <c r="N157" s="66"/>
      <c r="O157" s="67" t="s">
        <v>661</v>
      </c>
      <c r="P157" s="67" t="s">
        <v>945</v>
      </c>
    </row>
    <row r="158" spans="1:16" ht="13.5" thickBot="1" x14ac:dyDescent="0.25">
      <c r="A158" s="56" t="str">
        <f t="shared" si="12"/>
        <v> BRNO 31 </v>
      </c>
      <c r="B158" s="42" t="str">
        <f t="shared" si="13"/>
        <v>I</v>
      </c>
      <c r="C158" s="56">
        <f t="shared" si="14"/>
        <v>48250.629000000001</v>
      </c>
      <c r="D158" s="2" t="str">
        <f t="shared" si="15"/>
        <v>vis</v>
      </c>
      <c r="E158" s="64">
        <f>VLOOKUP(C158,Active!C$21:E$968,3,FALSE)</f>
        <v>7643.9986604648884</v>
      </c>
      <c r="F158" s="42" t="s">
        <v>223</v>
      </c>
      <c r="G158" s="2" t="str">
        <f t="shared" si="16"/>
        <v>48250.629</v>
      </c>
      <c r="H158" s="56">
        <f t="shared" si="17"/>
        <v>7644</v>
      </c>
      <c r="I158" s="65" t="s">
        <v>946</v>
      </c>
      <c r="J158" s="66" t="s">
        <v>947</v>
      </c>
      <c r="K158" s="65">
        <v>7644</v>
      </c>
      <c r="L158" s="65" t="s">
        <v>255</v>
      </c>
      <c r="M158" s="66" t="s">
        <v>272</v>
      </c>
      <c r="N158" s="66"/>
      <c r="O158" s="67" t="s">
        <v>948</v>
      </c>
      <c r="P158" s="67" t="s">
        <v>949</v>
      </c>
    </row>
    <row r="159" spans="1:16" ht="13.5" thickBot="1" x14ac:dyDescent="0.25">
      <c r="A159" s="56" t="str">
        <f t="shared" si="12"/>
        <v> BBS 97 </v>
      </c>
      <c r="B159" s="42" t="str">
        <f t="shared" si="13"/>
        <v>I</v>
      </c>
      <c r="C159" s="56">
        <f t="shared" si="14"/>
        <v>48296.366000000002</v>
      </c>
      <c r="D159" s="2" t="str">
        <f t="shared" si="15"/>
        <v>vis</v>
      </c>
      <c r="E159" s="64">
        <f>VLOOKUP(C159,Active!C$21:E$968,3,FALSE)</f>
        <v>7667.9938029502973</v>
      </c>
      <c r="F159" s="42" t="s">
        <v>223</v>
      </c>
      <c r="G159" s="2" t="str">
        <f t="shared" si="16"/>
        <v>48296.366</v>
      </c>
      <c r="H159" s="56">
        <f t="shared" si="17"/>
        <v>7668</v>
      </c>
      <c r="I159" s="65" t="s">
        <v>950</v>
      </c>
      <c r="J159" s="66" t="s">
        <v>951</v>
      </c>
      <c r="K159" s="65">
        <v>7668</v>
      </c>
      <c r="L159" s="65" t="s">
        <v>483</v>
      </c>
      <c r="M159" s="66" t="s">
        <v>272</v>
      </c>
      <c r="N159" s="66"/>
      <c r="O159" s="67" t="s">
        <v>661</v>
      </c>
      <c r="P159" s="67" t="s">
        <v>952</v>
      </c>
    </row>
    <row r="160" spans="1:16" ht="13.5" thickBot="1" x14ac:dyDescent="0.25">
      <c r="A160" s="56" t="str">
        <f t="shared" si="12"/>
        <v> BBS 97 </v>
      </c>
      <c r="B160" s="42" t="str">
        <f t="shared" si="13"/>
        <v>I</v>
      </c>
      <c r="C160" s="56">
        <f t="shared" si="14"/>
        <v>48357.360999999997</v>
      </c>
      <c r="D160" s="2" t="str">
        <f t="shared" si="15"/>
        <v>vis</v>
      </c>
      <c r="E160" s="64">
        <f>VLOOKUP(C160,Active!C$21:E$968,3,FALSE)</f>
        <v>7699.9937967386395</v>
      </c>
      <c r="F160" s="42" t="s">
        <v>223</v>
      </c>
      <c r="G160" s="2" t="str">
        <f t="shared" si="16"/>
        <v>48357.361</v>
      </c>
      <c r="H160" s="56">
        <f t="shared" si="17"/>
        <v>7700</v>
      </c>
      <c r="I160" s="65" t="s">
        <v>953</v>
      </c>
      <c r="J160" s="66" t="s">
        <v>954</v>
      </c>
      <c r="K160" s="65">
        <v>7700</v>
      </c>
      <c r="L160" s="65" t="s">
        <v>483</v>
      </c>
      <c r="M160" s="66" t="s">
        <v>272</v>
      </c>
      <c r="N160" s="66"/>
      <c r="O160" s="67" t="s">
        <v>680</v>
      </c>
      <c r="P160" s="67" t="s">
        <v>952</v>
      </c>
    </row>
    <row r="161" spans="1:16" ht="13.5" thickBot="1" x14ac:dyDescent="0.25">
      <c r="A161" s="56" t="str">
        <f t="shared" si="12"/>
        <v> BBS 99 </v>
      </c>
      <c r="B161" s="42" t="str">
        <f t="shared" si="13"/>
        <v>I</v>
      </c>
      <c r="C161" s="56">
        <f t="shared" si="14"/>
        <v>48534.631000000001</v>
      </c>
      <c r="D161" s="2" t="str">
        <f t="shared" si="15"/>
        <v>vis</v>
      </c>
      <c r="E161" s="64">
        <f>VLOOKUP(C161,Active!C$21:E$968,3,FALSE)</f>
        <v>7792.9955001382623</v>
      </c>
      <c r="F161" s="42" t="s">
        <v>223</v>
      </c>
      <c r="G161" s="2" t="str">
        <f t="shared" si="16"/>
        <v>48534.631</v>
      </c>
      <c r="H161" s="56">
        <f t="shared" si="17"/>
        <v>7793</v>
      </c>
      <c r="I161" s="65" t="s">
        <v>955</v>
      </c>
      <c r="J161" s="66" t="s">
        <v>956</v>
      </c>
      <c r="K161" s="65">
        <v>7793</v>
      </c>
      <c r="L161" s="65" t="s">
        <v>422</v>
      </c>
      <c r="M161" s="66" t="s">
        <v>272</v>
      </c>
      <c r="N161" s="66"/>
      <c r="O161" s="67" t="s">
        <v>661</v>
      </c>
      <c r="P161" s="67" t="s">
        <v>957</v>
      </c>
    </row>
    <row r="162" spans="1:16" ht="13.5" thickBot="1" x14ac:dyDescent="0.25">
      <c r="A162" s="56" t="str">
        <f t="shared" si="12"/>
        <v> BBS 100 </v>
      </c>
      <c r="B162" s="42" t="str">
        <f t="shared" si="13"/>
        <v>I</v>
      </c>
      <c r="C162" s="56">
        <f t="shared" si="14"/>
        <v>48620.413999999997</v>
      </c>
      <c r="D162" s="2" t="str">
        <f t="shared" si="15"/>
        <v>vis</v>
      </c>
      <c r="E162" s="64">
        <f>VLOOKUP(C162,Active!C$21:E$968,3,FALSE)</f>
        <v>7838.0000983372202</v>
      </c>
      <c r="F162" s="42" t="s">
        <v>223</v>
      </c>
      <c r="G162" s="2" t="str">
        <f t="shared" si="16"/>
        <v>48620.414</v>
      </c>
      <c r="H162" s="56">
        <f t="shared" si="17"/>
        <v>7838</v>
      </c>
      <c r="I162" s="65" t="s">
        <v>958</v>
      </c>
      <c r="J162" s="66" t="s">
        <v>959</v>
      </c>
      <c r="K162" s="65">
        <v>7838</v>
      </c>
      <c r="L162" s="65" t="s">
        <v>385</v>
      </c>
      <c r="M162" s="66" t="s">
        <v>272</v>
      </c>
      <c r="N162" s="66"/>
      <c r="O162" s="67" t="s">
        <v>960</v>
      </c>
      <c r="P162" s="67" t="s">
        <v>961</v>
      </c>
    </row>
    <row r="163" spans="1:16" ht="13.5" thickBot="1" x14ac:dyDescent="0.25">
      <c r="A163" s="56" t="str">
        <f t="shared" si="12"/>
        <v> AOEB 2 </v>
      </c>
      <c r="B163" s="42" t="str">
        <f t="shared" si="13"/>
        <v>I</v>
      </c>
      <c r="C163" s="56">
        <f t="shared" si="14"/>
        <v>48633.747000000003</v>
      </c>
      <c r="D163" s="2" t="str">
        <f t="shared" si="15"/>
        <v>vis</v>
      </c>
      <c r="E163" s="64">
        <f>VLOOKUP(C163,Active!C$21:E$968,3,FALSE)</f>
        <v>7844.9950309903916</v>
      </c>
      <c r="F163" s="42" t="s">
        <v>223</v>
      </c>
      <c r="G163" s="2" t="str">
        <f t="shared" si="16"/>
        <v>48633.747</v>
      </c>
      <c r="H163" s="56">
        <f t="shared" si="17"/>
        <v>7845</v>
      </c>
      <c r="I163" s="65" t="s">
        <v>962</v>
      </c>
      <c r="J163" s="66" t="s">
        <v>963</v>
      </c>
      <c r="K163" s="65">
        <v>7845</v>
      </c>
      <c r="L163" s="65" t="s">
        <v>422</v>
      </c>
      <c r="M163" s="66" t="s">
        <v>272</v>
      </c>
      <c r="N163" s="66"/>
      <c r="O163" s="67" t="s">
        <v>726</v>
      </c>
      <c r="P163" s="67" t="s">
        <v>723</v>
      </c>
    </row>
    <row r="164" spans="1:16" ht="13.5" thickBot="1" x14ac:dyDescent="0.25">
      <c r="A164" s="56" t="str">
        <f t="shared" si="12"/>
        <v> AOEB 2 </v>
      </c>
      <c r="B164" s="42" t="str">
        <f t="shared" si="13"/>
        <v>I</v>
      </c>
      <c r="C164" s="56">
        <f t="shared" si="14"/>
        <v>48654.707000000002</v>
      </c>
      <c r="D164" s="2" t="str">
        <f t="shared" si="15"/>
        <v>vis</v>
      </c>
      <c r="E164" s="64">
        <f>VLOOKUP(C164,Active!C$21:E$968,3,FALSE)</f>
        <v>7855.991340028897</v>
      </c>
      <c r="F164" s="42" t="s">
        <v>223</v>
      </c>
      <c r="G164" s="2" t="str">
        <f t="shared" si="16"/>
        <v>48654.707</v>
      </c>
      <c r="H164" s="56">
        <f t="shared" si="17"/>
        <v>7856</v>
      </c>
      <c r="I164" s="65" t="s">
        <v>964</v>
      </c>
      <c r="J164" s="66" t="s">
        <v>965</v>
      </c>
      <c r="K164" s="65">
        <v>7856</v>
      </c>
      <c r="L164" s="65" t="s">
        <v>966</v>
      </c>
      <c r="M164" s="66" t="s">
        <v>272</v>
      </c>
      <c r="N164" s="66"/>
      <c r="O164" s="67" t="s">
        <v>726</v>
      </c>
      <c r="P164" s="67" t="s">
        <v>723</v>
      </c>
    </row>
    <row r="165" spans="1:16" ht="13.5" thickBot="1" x14ac:dyDescent="0.25">
      <c r="A165" s="56" t="str">
        <f t="shared" si="12"/>
        <v> BBS 100 </v>
      </c>
      <c r="B165" s="42" t="str">
        <f t="shared" si="13"/>
        <v>I</v>
      </c>
      <c r="C165" s="56">
        <f t="shared" si="14"/>
        <v>48662.332999999999</v>
      </c>
      <c r="D165" s="2" t="str">
        <f t="shared" si="15"/>
        <v>vis</v>
      </c>
      <c r="E165" s="64">
        <f>VLOOKUP(C165,Active!C$21:E$968,3,FALSE)</f>
        <v>7859.9921917811689</v>
      </c>
      <c r="F165" s="42" t="s">
        <v>223</v>
      </c>
      <c r="G165" s="2" t="str">
        <f t="shared" si="16"/>
        <v>48662.333</v>
      </c>
      <c r="H165" s="56">
        <f t="shared" si="17"/>
        <v>7860</v>
      </c>
      <c r="I165" s="65" t="s">
        <v>967</v>
      </c>
      <c r="J165" s="66" t="s">
        <v>968</v>
      </c>
      <c r="K165" s="65">
        <v>7860</v>
      </c>
      <c r="L165" s="65" t="s">
        <v>471</v>
      </c>
      <c r="M165" s="66" t="s">
        <v>272</v>
      </c>
      <c r="N165" s="66"/>
      <c r="O165" s="67" t="s">
        <v>661</v>
      </c>
      <c r="P165" s="67" t="s">
        <v>961</v>
      </c>
    </row>
    <row r="166" spans="1:16" ht="13.5" thickBot="1" x14ac:dyDescent="0.25">
      <c r="A166" s="56" t="str">
        <f t="shared" si="12"/>
        <v> BBS 100 </v>
      </c>
      <c r="B166" s="42" t="str">
        <f t="shared" si="13"/>
        <v>I</v>
      </c>
      <c r="C166" s="56">
        <f t="shared" si="14"/>
        <v>48662.334000000003</v>
      </c>
      <c r="D166" s="2" t="str">
        <f t="shared" si="15"/>
        <v>vis</v>
      </c>
      <c r="E166" s="64">
        <f>VLOOKUP(C166,Active!C$21:E$968,3,FALSE)</f>
        <v>7859.9927164142355</v>
      </c>
      <c r="F166" s="42" t="s">
        <v>223</v>
      </c>
      <c r="G166" s="2" t="str">
        <f t="shared" si="16"/>
        <v>48662.334</v>
      </c>
      <c r="H166" s="56">
        <f t="shared" si="17"/>
        <v>7860</v>
      </c>
      <c r="I166" s="65" t="s">
        <v>969</v>
      </c>
      <c r="J166" s="66" t="s">
        <v>970</v>
      </c>
      <c r="K166" s="65">
        <v>7860</v>
      </c>
      <c r="L166" s="65" t="s">
        <v>944</v>
      </c>
      <c r="M166" s="66" t="s">
        <v>272</v>
      </c>
      <c r="N166" s="66"/>
      <c r="O166" s="67" t="s">
        <v>680</v>
      </c>
      <c r="P166" s="67" t="s">
        <v>961</v>
      </c>
    </row>
    <row r="167" spans="1:16" ht="13.5" thickBot="1" x14ac:dyDescent="0.25">
      <c r="A167" s="56" t="str">
        <f t="shared" si="12"/>
        <v> AOEB 2 </v>
      </c>
      <c r="B167" s="42" t="str">
        <f t="shared" si="13"/>
        <v>I</v>
      </c>
      <c r="C167" s="56">
        <f t="shared" si="14"/>
        <v>48717.608999999997</v>
      </c>
      <c r="D167" s="2" t="str">
        <f t="shared" si="15"/>
        <v>vis</v>
      </c>
      <c r="E167" s="64">
        <f>VLOOKUP(C167,Active!C$21:E$968,3,FALSE)</f>
        <v>7888.9918090718393</v>
      </c>
      <c r="F167" s="42" t="s">
        <v>223</v>
      </c>
      <c r="G167" s="2" t="str">
        <f t="shared" si="16"/>
        <v>48717.609</v>
      </c>
      <c r="H167" s="56">
        <f t="shared" si="17"/>
        <v>7889</v>
      </c>
      <c r="I167" s="65" t="s">
        <v>971</v>
      </c>
      <c r="J167" s="66" t="s">
        <v>972</v>
      </c>
      <c r="K167" s="65">
        <v>7889</v>
      </c>
      <c r="L167" s="65" t="s">
        <v>973</v>
      </c>
      <c r="M167" s="66" t="s">
        <v>272</v>
      </c>
      <c r="N167" s="66"/>
      <c r="O167" s="67" t="s">
        <v>875</v>
      </c>
      <c r="P167" s="67" t="s">
        <v>723</v>
      </c>
    </row>
    <row r="168" spans="1:16" ht="13.5" thickBot="1" x14ac:dyDescent="0.25">
      <c r="A168" s="56" t="str">
        <f t="shared" si="12"/>
        <v> AOEB 2 </v>
      </c>
      <c r="B168" s="42" t="str">
        <f t="shared" si="13"/>
        <v>I</v>
      </c>
      <c r="C168" s="56">
        <f t="shared" si="14"/>
        <v>48976.841</v>
      </c>
      <c r="D168" s="2" t="str">
        <f t="shared" si="15"/>
        <v>vis</v>
      </c>
      <c r="E168" s="64">
        <f>VLOOKUP(C168,Active!C$21:E$968,3,FALSE)</f>
        <v>8024.9934877297665</v>
      </c>
      <c r="F168" s="42" t="s">
        <v>223</v>
      </c>
      <c r="G168" s="2" t="str">
        <f t="shared" si="16"/>
        <v>48976.841</v>
      </c>
      <c r="H168" s="56">
        <f t="shared" si="17"/>
        <v>8025</v>
      </c>
      <c r="I168" s="65" t="s">
        <v>974</v>
      </c>
      <c r="J168" s="66" t="s">
        <v>975</v>
      </c>
      <c r="K168" s="65">
        <v>8025</v>
      </c>
      <c r="L168" s="65" t="s">
        <v>483</v>
      </c>
      <c r="M168" s="66" t="s">
        <v>272</v>
      </c>
      <c r="N168" s="66"/>
      <c r="O168" s="67" t="s">
        <v>726</v>
      </c>
      <c r="P168" s="67" t="s">
        <v>723</v>
      </c>
    </row>
    <row r="169" spans="1:16" ht="13.5" thickBot="1" x14ac:dyDescent="0.25">
      <c r="A169" s="56" t="str">
        <f t="shared" si="12"/>
        <v> BBS 103 </v>
      </c>
      <c r="B169" s="42" t="str">
        <f t="shared" si="13"/>
        <v>I</v>
      </c>
      <c r="C169" s="56">
        <f t="shared" si="14"/>
        <v>48984.464999999997</v>
      </c>
      <c r="D169" s="2" t="str">
        <f t="shared" si="15"/>
        <v>vis</v>
      </c>
      <c r="E169" s="64">
        <f>VLOOKUP(C169,Active!C$21:E$968,3,FALSE)</f>
        <v>8028.993290215908</v>
      </c>
      <c r="F169" s="42" t="s">
        <v>223</v>
      </c>
      <c r="G169" s="2" t="str">
        <f t="shared" si="16"/>
        <v>48984.465</v>
      </c>
      <c r="H169" s="56">
        <f t="shared" si="17"/>
        <v>8029</v>
      </c>
      <c r="I169" s="65" t="s">
        <v>976</v>
      </c>
      <c r="J169" s="66" t="s">
        <v>977</v>
      </c>
      <c r="K169" s="65">
        <v>8029</v>
      </c>
      <c r="L169" s="65" t="s">
        <v>930</v>
      </c>
      <c r="M169" s="66" t="s">
        <v>272</v>
      </c>
      <c r="N169" s="66"/>
      <c r="O169" s="67" t="s">
        <v>661</v>
      </c>
      <c r="P169" s="67" t="s">
        <v>978</v>
      </c>
    </row>
    <row r="170" spans="1:16" ht="13.5" thickBot="1" x14ac:dyDescent="0.25">
      <c r="A170" s="56" t="str">
        <f t="shared" si="12"/>
        <v> AOEB 2 </v>
      </c>
      <c r="B170" s="42" t="str">
        <f t="shared" si="13"/>
        <v>I</v>
      </c>
      <c r="C170" s="56">
        <f t="shared" si="14"/>
        <v>49060.711000000003</v>
      </c>
      <c r="D170" s="2" t="str">
        <f t="shared" si="15"/>
        <v>vis</v>
      </c>
      <c r="E170" s="64">
        <f>VLOOKUP(C170,Active!C$21:E$968,3,FALSE)</f>
        <v>8068.9944628757376</v>
      </c>
      <c r="F170" s="42" t="s">
        <v>223</v>
      </c>
      <c r="G170" s="2" t="str">
        <f t="shared" si="16"/>
        <v>49060.711</v>
      </c>
      <c r="H170" s="56">
        <f t="shared" si="17"/>
        <v>8069</v>
      </c>
      <c r="I170" s="65" t="s">
        <v>979</v>
      </c>
      <c r="J170" s="66" t="s">
        <v>980</v>
      </c>
      <c r="K170" s="65">
        <v>8069</v>
      </c>
      <c r="L170" s="65" t="s">
        <v>490</v>
      </c>
      <c r="M170" s="66" t="s">
        <v>272</v>
      </c>
      <c r="N170" s="66"/>
      <c r="O170" s="67" t="s">
        <v>726</v>
      </c>
      <c r="P170" s="67" t="s">
        <v>723</v>
      </c>
    </row>
    <row r="171" spans="1:16" ht="13.5" thickBot="1" x14ac:dyDescent="0.25">
      <c r="A171" s="56" t="str">
        <f t="shared" si="12"/>
        <v> BBS 103 </v>
      </c>
      <c r="B171" s="42" t="str">
        <f t="shared" si="13"/>
        <v>I</v>
      </c>
      <c r="C171" s="56">
        <f t="shared" si="14"/>
        <v>49066.421999999999</v>
      </c>
      <c r="D171" s="2" t="str">
        <f t="shared" si="15"/>
        <v>vis</v>
      </c>
      <c r="E171" s="64">
        <f>VLOOKUP(C171,Active!C$21:E$968,3,FALSE)</f>
        <v>8071.9906423088896</v>
      </c>
      <c r="F171" s="42" t="s">
        <v>223</v>
      </c>
      <c r="G171" s="2" t="str">
        <f t="shared" si="16"/>
        <v>49066.422</v>
      </c>
      <c r="H171" s="56">
        <f t="shared" si="17"/>
        <v>8072</v>
      </c>
      <c r="I171" s="65" t="s">
        <v>981</v>
      </c>
      <c r="J171" s="66" t="s">
        <v>982</v>
      </c>
      <c r="K171" s="65">
        <v>8072</v>
      </c>
      <c r="L171" s="65" t="s">
        <v>983</v>
      </c>
      <c r="M171" s="66" t="s">
        <v>272</v>
      </c>
      <c r="N171" s="66"/>
      <c r="O171" s="67" t="s">
        <v>680</v>
      </c>
      <c r="P171" s="67" t="s">
        <v>978</v>
      </c>
    </row>
    <row r="172" spans="1:16" ht="13.5" thickBot="1" x14ac:dyDescent="0.25">
      <c r="A172" s="56" t="str">
        <f t="shared" si="12"/>
        <v> AOEB 2 </v>
      </c>
      <c r="B172" s="42" t="str">
        <f t="shared" si="13"/>
        <v>I</v>
      </c>
      <c r="C172" s="56">
        <f t="shared" si="14"/>
        <v>49388.555999999997</v>
      </c>
      <c r="D172" s="2" t="str">
        <f t="shared" si="15"/>
        <v>vis</v>
      </c>
      <c r="E172" s="64">
        <f>VLOOKUP(C172,Active!C$21:E$968,3,FALSE)</f>
        <v>8240.9927900097591</v>
      </c>
      <c r="F172" s="42" t="s">
        <v>223</v>
      </c>
      <c r="G172" s="2" t="str">
        <f t="shared" si="16"/>
        <v>49388.556</v>
      </c>
      <c r="H172" s="56">
        <f t="shared" si="17"/>
        <v>8241</v>
      </c>
      <c r="I172" s="65" t="s">
        <v>984</v>
      </c>
      <c r="J172" s="66" t="s">
        <v>985</v>
      </c>
      <c r="K172" s="65">
        <v>8241</v>
      </c>
      <c r="L172" s="65" t="s">
        <v>944</v>
      </c>
      <c r="M172" s="66" t="s">
        <v>272</v>
      </c>
      <c r="N172" s="66"/>
      <c r="O172" s="67" t="s">
        <v>726</v>
      </c>
      <c r="P172" s="67" t="s">
        <v>723</v>
      </c>
    </row>
    <row r="173" spans="1:16" ht="13.5" thickBot="1" x14ac:dyDescent="0.25">
      <c r="A173" s="56" t="str">
        <f t="shared" si="12"/>
        <v> BBS 107 </v>
      </c>
      <c r="B173" s="42" t="str">
        <f t="shared" si="13"/>
        <v>I</v>
      </c>
      <c r="C173" s="56">
        <f t="shared" si="14"/>
        <v>49630.625</v>
      </c>
      <c r="D173" s="2" t="str">
        <f t="shared" si="15"/>
        <v>vis</v>
      </c>
      <c r="E173" s="64">
        <f>VLOOKUP(C173,Active!C$21:E$968,3,FALSE)</f>
        <v>8367.9901913762787</v>
      </c>
      <c r="F173" s="42" t="s">
        <v>223</v>
      </c>
      <c r="G173" s="2" t="str">
        <f t="shared" si="16"/>
        <v>49630.625</v>
      </c>
      <c r="H173" s="56">
        <f t="shared" si="17"/>
        <v>8368</v>
      </c>
      <c r="I173" s="65" t="s">
        <v>986</v>
      </c>
      <c r="J173" s="66" t="s">
        <v>987</v>
      </c>
      <c r="K173" s="65">
        <v>8368</v>
      </c>
      <c r="L173" s="65" t="s">
        <v>988</v>
      </c>
      <c r="M173" s="66" t="s">
        <v>272</v>
      </c>
      <c r="N173" s="66"/>
      <c r="O173" s="67" t="s">
        <v>661</v>
      </c>
      <c r="P173" s="67" t="s">
        <v>989</v>
      </c>
    </row>
    <row r="174" spans="1:16" ht="13.5" thickBot="1" x14ac:dyDescent="0.25">
      <c r="A174" s="56" t="str">
        <f t="shared" si="12"/>
        <v> AOEB 6 </v>
      </c>
      <c r="B174" s="42" t="str">
        <f t="shared" si="13"/>
        <v>I</v>
      </c>
      <c r="C174" s="56">
        <f t="shared" si="14"/>
        <v>49750.712</v>
      </c>
      <c r="D174" s="2" t="str">
        <f t="shared" si="15"/>
        <v>vis</v>
      </c>
      <c r="E174" s="64">
        <f>VLOOKUP(C174,Active!C$21:E$968,3,FALSE)</f>
        <v>8430.9918022306265</v>
      </c>
      <c r="F174" s="42" t="s">
        <v>223</v>
      </c>
      <c r="G174" s="2" t="str">
        <f t="shared" si="16"/>
        <v>49750.712</v>
      </c>
      <c r="H174" s="56">
        <f t="shared" si="17"/>
        <v>8431</v>
      </c>
      <c r="I174" s="65" t="s">
        <v>990</v>
      </c>
      <c r="J174" s="66" t="s">
        <v>991</v>
      </c>
      <c r="K174" s="65">
        <v>8431</v>
      </c>
      <c r="L174" s="65" t="s">
        <v>973</v>
      </c>
      <c r="M174" s="66" t="s">
        <v>272</v>
      </c>
      <c r="N174" s="66"/>
      <c r="O174" s="67" t="s">
        <v>885</v>
      </c>
      <c r="P174" s="67" t="s">
        <v>992</v>
      </c>
    </row>
    <row r="175" spans="1:16" ht="13.5" thickBot="1" x14ac:dyDescent="0.25">
      <c r="A175" s="56" t="str">
        <f t="shared" si="12"/>
        <v> BBS 108 </v>
      </c>
      <c r="B175" s="42" t="str">
        <f t="shared" si="13"/>
        <v>I</v>
      </c>
      <c r="C175" s="56">
        <f t="shared" si="14"/>
        <v>49756.423999999999</v>
      </c>
      <c r="D175" s="2" t="str">
        <f t="shared" si="15"/>
        <v>vis</v>
      </c>
      <c r="E175" s="64">
        <f>VLOOKUP(C175,Active!C$21:E$968,3,FALSE)</f>
        <v>8433.9885062968442</v>
      </c>
      <c r="F175" s="42" t="s">
        <v>223</v>
      </c>
      <c r="G175" s="2" t="str">
        <f t="shared" si="16"/>
        <v>49756.424</v>
      </c>
      <c r="H175" s="56">
        <f t="shared" si="17"/>
        <v>8434</v>
      </c>
      <c r="I175" s="65" t="s">
        <v>993</v>
      </c>
      <c r="J175" s="66" t="s">
        <v>994</v>
      </c>
      <c r="K175" s="65">
        <v>8434</v>
      </c>
      <c r="L175" s="65" t="s">
        <v>995</v>
      </c>
      <c r="M175" s="66" t="s">
        <v>272</v>
      </c>
      <c r="N175" s="66"/>
      <c r="O175" s="67" t="s">
        <v>996</v>
      </c>
      <c r="P175" s="67" t="s">
        <v>997</v>
      </c>
    </row>
    <row r="176" spans="1:16" ht="13.5" thickBot="1" x14ac:dyDescent="0.25">
      <c r="A176" s="56" t="str">
        <f t="shared" si="12"/>
        <v> BBS 108 </v>
      </c>
      <c r="B176" s="42" t="str">
        <f t="shared" si="13"/>
        <v>I</v>
      </c>
      <c r="C176" s="56">
        <f t="shared" si="14"/>
        <v>49756.425999999999</v>
      </c>
      <c r="D176" s="2" t="str">
        <f t="shared" si="15"/>
        <v>vis</v>
      </c>
      <c r="E176" s="64">
        <f>VLOOKUP(C176,Active!C$21:E$968,3,FALSE)</f>
        <v>8433.9895555629737</v>
      </c>
      <c r="F176" s="42" t="s">
        <v>223</v>
      </c>
      <c r="G176" s="2" t="str">
        <f t="shared" si="16"/>
        <v>49756.426</v>
      </c>
      <c r="H176" s="56">
        <f t="shared" si="17"/>
        <v>8434</v>
      </c>
      <c r="I176" s="65" t="s">
        <v>998</v>
      </c>
      <c r="J176" s="66" t="s">
        <v>999</v>
      </c>
      <c r="K176" s="65">
        <v>8434</v>
      </c>
      <c r="L176" s="65" t="s">
        <v>1000</v>
      </c>
      <c r="M176" s="66" t="s">
        <v>272</v>
      </c>
      <c r="N176" s="66"/>
      <c r="O176" s="67" t="s">
        <v>1001</v>
      </c>
      <c r="P176" s="67" t="s">
        <v>997</v>
      </c>
    </row>
    <row r="177" spans="1:16" ht="13.5" thickBot="1" x14ac:dyDescent="0.25">
      <c r="A177" s="56" t="str">
        <f t="shared" si="12"/>
        <v> AOEB 6 </v>
      </c>
      <c r="B177" s="42" t="str">
        <f t="shared" si="13"/>
        <v>I</v>
      </c>
      <c r="C177" s="56">
        <f t="shared" si="14"/>
        <v>49773.578999999998</v>
      </c>
      <c r="D177" s="2" t="str">
        <f t="shared" si="15"/>
        <v>vis</v>
      </c>
      <c r="E177" s="64">
        <f>VLOOKUP(C177,Active!C$21:E$968,3,FALSE)</f>
        <v>8442.988586523732</v>
      </c>
      <c r="F177" s="42" t="s">
        <v>223</v>
      </c>
      <c r="G177" s="2" t="str">
        <f t="shared" si="16"/>
        <v>49773.579</v>
      </c>
      <c r="H177" s="56">
        <f t="shared" si="17"/>
        <v>8443</v>
      </c>
      <c r="I177" s="65" t="s">
        <v>1002</v>
      </c>
      <c r="J177" s="66" t="s">
        <v>1003</v>
      </c>
      <c r="K177" s="65">
        <v>8443</v>
      </c>
      <c r="L177" s="65" t="s">
        <v>995</v>
      </c>
      <c r="M177" s="66" t="s">
        <v>272</v>
      </c>
      <c r="N177" s="66"/>
      <c r="O177" s="67" t="s">
        <v>653</v>
      </c>
      <c r="P177" s="67" t="s">
        <v>992</v>
      </c>
    </row>
    <row r="178" spans="1:16" ht="13.5" thickBot="1" x14ac:dyDescent="0.25">
      <c r="A178" s="56" t="str">
        <f t="shared" si="12"/>
        <v> AOEB 6 </v>
      </c>
      <c r="B178" s="42" t="str">
        <f t="shared" si="13"/>
        <v>I</v>
      </c>
      <c r="C178" s="56">
        <f t="shared" si="14"/>
        <v>49773.584999999999</v>
      </c>
      <c r="D178" s="2" t="str">
        <f t="shared" si="15"/>
        <v>vis</v>
      </c>
      <c r="E178" s="64">
        <f>VLOOKUP(C178,Active!C$21:E$968,3,FALSE)</f>
        <v>8442.9917343221223</v>
      </c>
      <c r="F178" s="42" t="s">
        <v>223</v>
      </c>
      <c r="G178" s="2" t="str">
        <f t="shared" si="16"/>
        <v>49773.585</v>
      </c>
      <c r="H178" s="56">
        <f t="shared" si="17"/>
        <v>8443</v>
      </c>
      <c r="I178" s="65" t="s">
        <v>1004</v>
      </c>
      <c r="J178" s="66" t="s">
        <v>1005</v>
      </c>
      <c r="K178" s="65">
        <v>8443</v>
      </c>
      <c r="L178" s="65" t="s">
        <v>973</v>
      </c>
      <c r="M178" s="66" t="s">
        <v>272</v>
      </c>
      <c r="N178" s="66"/>
      <c r="O178" s="67" t="s">
        <v>1006</v>
      </c>
      <c r="P178" s="67" t="s">
        <v>992</v>
      </c>
    </row>
    <row r="179" spans="1:16" ht="13.5" thickBot="1" x14ac:dyDescent="0.25">
      <c r="A179" s="56" t="str">
        <f t="shared" si="12"/>
        <v> BBS 108 </v>
      </c>
      <c r="B179" s="42" t="str">
        <f t="shared" si="13"/>
        <v>I</v>
      </c>
      <c r="C179" s="56">
        <f t="shared" si="14"/>
        <v>49779.298999999999</v>
      </c>
      <c r="D179" s="2" t="str">
        <f t="shared" si="15"/>
        <v>vis</v>
      </c>
      <c r="E179" s="64">
        <f>VLOOKUP(C179,Active!C$21:E$968,3,FALSE)</f>
        <v>8445.9894876544695</v>
      </c>
      <c r="F179" s="42" t="s">
        <v>223</v>
      </c>
      <c r="G179" s="2" t="str">
        <f t="shared" si="16"/>
        <v>49779.299</v>
      </c>
      <c r="H179" s="56">
        <f t="shared" si="17"/>
        <v>8446</v>
      </c>
      <c r="I179" s="65" t="s">
        <v>1007</v>
      </c>
      <c r="J179" s="66" t="s">
        <v>1008</v>
      </c>
      <c r="K179" s="65">
        <v>8446</v>
      </c>
      <c r="L179" s="65" t="s">
        <v>1000</v>
      </c>
      <c r="M179" s="66" t="s">
        <v>272</v>
      </c>
      <c r="N179" s="66"/>
      <c r="O179" s="67" t="s">
        <v>680</v>
      </c>
      <c r="P179" s="67" t="s">
        <v>997</v>
      </c>
    </row>
    <row r="180" spans="1:16" ht="13.5" thickBot="1" x14ac:dyDescent="0.25">
      <c r="A180" s="56" t="str">
        <f t="shared" si="12"/>
        <v> AOEB 6 </v>
      </c>
      <c r="B180" s="42" t="str">
        <f t="shared" si="13"/>
        <v>I</v>
      </c>
      <c r="C180" s="56">
        <f t="shared" si="14"/>
        <v>49813.608</v>
      </c>
      <c r="D180" s="2" t="str">
        <f t="shared" si="15"/>
        <v>vis</v>
      </c>
      <c r="E180" s="64">
        <f>VLOOKUP(C180,Active!C$21:E$968,3,FALSE)</f>
        <v>8463.9891234751831</v>
      </c>
      <c r="F180" s="42" t="s">
        <v>223</v>
      </c>
      <c r="G180" s="2" t="str">
        <f t="shared" si="16"/>
        <v>49813.608</v>
      </c>
      <c r="H180" s="56">
        <f t="shared" si="17"/>
        <v>8464</v>
      </c>
      <c r="I180" s="65" t="s">
        <v>1009</v>
      </c>
      <c r="J180" s="66" t="s">
        <v>1010</v>
      </c>
      <c r="K180" s="65">
        <v>8464</v>
      </c>
      <c r="L180" s="65" t="s">
        <v>399</v>
      </c>
      <c r="M180" s="66" t="s">
        <v>272</v>
      </c>
      <c r="N180" s="66"/>
      <c r="O180" s="67" t="s">
        <v>653</v>
      </c>
      <c r="P180" s="67" t="s">
        <v>992</v>
      </c>
    </row>
    <row r="181" spans="1:16" ht="13.5" thickBot="1" x14ac:dyDescent="0.25">
      <c r="A181" s="56" t="str">
        <f t="shared" si="12"/>
        <v> AOEB 6 </v>
      </c>
      <c r="B181" s="42" t="str">
        <f t="shared" si="13"/>
        <v>I</v>
      </c>
      <c r="C181" s="56">
        <f t="shared" si="14"/>
        <v>50095.709000000003</v>
      </c>
      <c r="D181" s="2" t="str">
        <f t="shared" si="15"/>
        <v>vis</v>
      </c>
      <c r="E181" s="64">
        <f>VLOOKUP(C181,Active!C$21:E$968,3,FALSE)</f>
        <v>8611.9886356923453</v>
      </c>
      <c r="F181" s="42" t="s">
        <v>223</v>
      </c>
      <c r="G181" s="2" t="str">
        <f t="shared" si="16"/>
        <v>50095.709</v>
      </c>
      <c r="H181" s="56">
        <f t="shared" si="17"/>
        <v>8612</v>
      </c>
      <c r="I181" s="65" t="s">
        <v>1020</v>
      </c>
      <c r="J181" s="66" t="s">
        <v>1021</v>
      </c>
      <c r="K181" s="65">
        <v>8612</v>
      </c>
      <c r="L181" s="65" t="s">
        <v>995</v>
      </c>
      <c r="M181" s="66" t="s">
        <v>272</v>
      </c>
      <c r="N181" s="66"/>
      <c r="O181" s="67" t="s">
        <v>1006</v>
      </c>
      <c r="P181" s="67" t="s">
        <v>992</v>
      </c>
    </row>
    <row r="182" spans="1:16" ht="13.5" thickBot="1" x14ac:dyDescent="0.25">
      <c r="A182" s="56" t="str">
        <f t="shared" si="12"/>
        <v> AOEB 6 </v>
      </c>
      <c r="B182" s="42" t="str">
        <f t="shared" si="13"/>
        <v>I</v>
      </c>
      <c r="C182" s="56">
        <f t="shared" si="14"/>
        <v>50097.62</v>
      </c>
      <c r="D182" s="2" t="str">
        <f t="shared" si="15"/>
        <v>vis</v>
      </c>
      <c r="E182" s="64">
        <f>VLOOKUP(C182,Active!C$21:E$968,3,FALSE)</f>
        <v>8612.9912094792053</v>
      </c>
      <c r="F182" s="42" t="s">
        <v>223</v>
      </c>
      <c r="G182" s="2" t="str">
        <f t="shared" si="16"/>
        <v>50097.620</v>
      </c>
      <c r="H182" s="56">
        <f t="shared" si="17"/>
        <v>8613</v>
      </c>
      <c r="I182" s="65" t="s">
        <v>1022</v>
      </c>
      <c r="J182" s="66" t="s">
        <v>1023</v>
      </c>
      <c r="K182" s="65">
        <v>8613</v>
      </c>
      <c r="L182" s="65" t="s">
        <v>966</v>
      </c>
      <c r="M182" s="66" t="s">
        <v>272</v>
      </c>
      <c r="N182" s="66"/>
      <c r="O182" s="67" t="s">
        <v>1006</v>
      </c>
      <c r="P182" s="67" t="s">
        <v>992</v>
      </c>
    </row>
    <row r="183" spans="1:16" ht="13.5" thickBot="1" x14ac:dyDescent="0.25">
      <c r="A183" s="56" t="str">
        <f t="shared" si="12"/>
        <v> BBS 111 </v>
      </c>
      <c r="B183" s="42" t="str">
        <f t="shared" si="13"/>
        <v>I</v>
      </c>
      <c r="C183" s="56">
        <f t="shared" si="14"/>
        <v>50124.296999999999</v>
      </c>
      <c r="D183" s="2" t="str">
        <f t="shared" si="15"/>
        <v>vis</v>
      </c>
      <c r="E183" s="64">
        <f>VLOOKUP(C183,Active!C$21:E$968,3,FALSE)</f>
        <v>8626.9868457492539</v>
      </c>
      <c r="F183" s="42" t="s">
        <v>223</v>
      </c>
      <c r="G183" s="2" t="str">
        <f t="shared" si="16"/>
        <v>50124.297</v>
      </c>
      <c r="H183" s="56">
        <f t="shared" si="17"/>
        <v>8627</v>
      </c>
      <c r="I183" s="65" t="s">
        <v>1024</v>
      </c>
      <c r="J183" s="66" t="s">
        <v>1025</v>
      </c>
      <c r="K183" s="65">
        <v>8627</v>
      </c>
      <c r="L183" s="65" t="s">
        <v>1026</v>
      </c>
      <c r="M183" s="66" t="s">
        <v>272</v>
      </c>
      <c r="N183" s="66"/>
      <c r="O183" s="67" t="s">
        <v>661</v>
      </c>
      <c r="P183" s="67" t="s">
        <v>1027</v>
      </c>
    </row>
    <row r="184" spans="1:16" ht="13.5" thickBot="1" x14ac:dyDescent="0.25">
      <c r="A184" s="56" t="str">
        <f t="shared" si="12"/>
        <v> BBS 113 </v>
      </c>
      <c r="B184" s="42" t="str">
        <f t="shared" si="13"/>
        <v>I</v>
      </c>
      <c r="C184" s="56">
        <f t="shared" si="14"/>
        <v>50383.529000000002</v>
      </c>
      <c r="D184" s="2" t="str">
        <f t="shared" si="15"/>
        <v>vis</v>
      </c>
      <c r="E184" s="64">
        <f>VLOOKUP(C184,Active!C$21:E$968,3,FALSE)</f>
        <v>8762.9885244071793</v>
      </c>
      <c r="F184" s="42" t="s">
        <v>223</v>
      </c>
      <c r="G184" s="2" t="str">
        <f t="shared" si="16"/>
        <v>50383.529</v>
      </c>
      <c r="H184" s="56">
        <f t="shared" si="17"/>
        <v>8763</v>
      </c>
      <c r="I184" s="65" t="s">
        <v>1028</v>
      </c>
      <c r="J184" s="66" t="s">
        <v>1029</v>
      </c>
      <c r="K184" s="65">
        <v>8763</v>
      </c>
      <c r="L184" s="65" t="s">
        <v>995</v>
      </c>
      <c r="M184" s="66" t="s">
        <v>272</v>
      </c>
      <c r="N184" s="66"/>
      <c r="O184" s="67" t="s">
        <v>661</v>
      </c>
      <c r="P184" s="67" t="s">
        <v>1030</v>
      </c>
    </row>
    <row r="185" spans="1:16" ht="13.5" thickBot="1" x14ac:dyDescent="0.25">
      <c r="A185" s="56" t="str">
        <f t="shared" si="12"/>
        <v> BBS 114 </v>
      </c>
      <c r="B185" s="42" t="str">
        <f t="shared" si="13"/>
        <v>I</v>
      </c>
      <c r="C185" s="56">
        <f t="shared" si="14"/>
        <v>50444.525000000001</v>
      </c>
      <c r="D185" s="2" t="str">
        <f t="shared" si="15"/>
        <v>vis</v>
      </c>
      <c r="E185" s="64">
        <f>VLOOKUP(C185,Active!C$21:E$968,3,FALSE)</f>
        <v>8794.9890428285889</v>
      </c>
      <c r="F185" s="42" t="s">
        <v>223</v>
      </c>
      <c r="G185" s="2" t="str">
        <f t="shared" si="16"/>
        <v>50444.525</v>
      </c>
      <c r="H185" s="56">
        <f t="shared" si="17"/>
        <v>8795</v>
      </c>
      <c r="I185" s="65" t="s">
        <v>1031</v>
      </c>
      <c r="J185" s="66" t="s">
        <v>1032</v>
      </c>
      <c r="K185" s="65">
        <v>8795</v>
      </c>
      <c r="L185" s="65" t="s">
        <v>399</v>
      </c>
      <c r="M185" s="66" t="s">
        <v>272</v>
      </c>
      <c r="N185" s="66"/>
      <c r="O185" s="67" t="s">
        <v>661</v>
      </c>
      <c r="P185" s="67" t="s">
        <v>1033</v>
      </c>
    </row>
    <row r="186" spans="1:16" ht="13.5" thickBot="1" x14ac:dyDescent="0.25">
      <c r="A186" s="56" t="str">
        <f t="shared" si="12"/>
        <v> BBS 114 </v>
      </c>
      <c r="B186" s="42" t="str">
        <f t="shared" si="13"/>
        <v>I</v>
      </c>
      <c r="C186" s="56">
        <f t="shared" si="14"/>
        <v>50488.356</v>
      </c>
      <c r="D186" s="2" t="str">
        <f t="shared" si="15"/>
        <v>vis</v>
      </c>
      <c r="E186" s="64">
        <f>VLOOKUP(C186,Active!C$21:E$968,3,FALSE)</f>
        <v>8817.9842346924615</v>
      </c>
      <c r="F186" s="42" t="s">
        <v>223</v>
      </c>
      <c r="G186" s="2" t="str">
        <f t="shared" si="16"/>
        <v>50488.356</v>
      </c>
      <c r="H186" s="56">
        <f t="shared" si="17"/>
        <v>8818</v>
      </c>
      <c r="I186" s="65" t="s">
        <v>1034</v>
      </c>
      <c r="J186" s="66" t="s">
        <v>1035</v>
      </c>
      <c r="K186" s="65">
        <v>8818</v>
      </c>
      <c r="L186" s="65" t="s">
        <v>382</v>
      </c>
      <c r="M186" s="66" t="s">
        <v>272</v>
      </c>
      <c r="N186" s="66"/>
      <c r="O186" s="67" t="s">
        <v>680</v>
      </c>
      <c r="P186" s="67" t="s">
        <v>1033</v>
      </c>
    </row>
    <row r="187" spans="1:16" ht="13.5" thickBot="1" x14ac:dyDescent="0.25">
      <c r="A187" s="56" t="str">
        <f t="shared" si="12"/>
        <v> AOEB 6 </v>
      </c>
      <c r="B187" s="42" t="str">
        <f t="shared" si="13"/>
        <v>I</v>
      </c>
      <c r="C187" s="56">
        <f t="shared" si="14"/>
        <v>50503.603000000003</v>
      </c>
      <c r="D187" s="2" t="str">
        <f t="shared" si="15"/>
        <v>vis</v>
      </c>
      <c r="E187" s="64">
        <f>VLOOKUP(C187,Active!C$21:E$968,3,FALSE)</f>
        <v>8825.9833150316845</v>
      </c>
      <c r="F187" s="42" t="s">
        <v>223</v>
      </c>
      <c r="G187" s="2" t="str">
        <f t="shared" si="16"/>
        <v>50503.603</v>
      </c>
      <c r="H187" s="56">
        <f t="shared" si="17"/>
        <v>8826</v>
      </c>
      <c r="I187" s="65" t="s">
        <v>1040</v>
      </c>
      <c r="J187" s="66" t="s">
        <v>1041</v>
      </c>
      <c r="K187" s="65">
        <v>8826</v>
      </c>
      <c r="L187" s="65" t="s">
        <v>330</v>
      </c>
      <c r="M187" s="66" t="s">
        <v>272</v>
      </c>
      <c r="N187" s="66"/>
      <c r="O187" s="67" t="s">
        <v>726</v>
      </c>
      <c r="P187" s="67" t="s">
        <v>992</v>
      </c>
    </row>
    <row r="188" spans="1:16" ht="13.5" thickBot="1" x14ac:dyDescent="0.25">
      <c r="A188" s="56" t="str">
        <f t="shared" si="12"/>
        <v> AOEB 6 </v>
      </c>
      <c r="B188" s="42" t="str">
        <f t="shared" si="13"/>
        <v>I</v>
      </c>
      <c r="C188" s="56">
        <f t="shared" si="14"/>
        <v>50503.610999999997</v>
      </c>
      <c r="D188" s="2" t="str">
        <f t="shared" si="15"/>
        <v>vis</v>
      </c>
      <c r="E188" s="64">
        <f>VLOOKUP(C188,Active!C$21:E$968,3,FALSE)</f>
        <v>8825.9875120962006</v>
      </c>
      <c r="F188" s="42" t="s">
        <v>223</v>
      </c>
      <c r="G188" s="2" t="str">
        <f t="shared" si="16"/>
        <v>50503.611</v>
      </c>
      <c r="H188" s="56">
        <f t="shared" si="17"/>
        <v>8826</v>
      </c>
      <c r="I188" s="65" t="s">
        <v>1042</v>
      </c>
      <c r="J188" s="66" t="s">
        <v>1043</v>
      </c>
      <c r="K188" s="65">
        <v>8826</v>
      </c>
      <c r="L188" s="65" t="s">
        <v>1044</v>
      </c>
      <c r="M188" s="66" t="s">
        <v>272</v>
      </c>
      <c r="N188" s="66"/>
      <c r="O188" s="67" t="s">
        <v>1045</v>
      </c>
      <c r="P188" s="67" t="s">
        <v>992</v>
      </c>
    </row>
    <row r="189" spans="1:16" ht="13.5" thickBot="1" x14ac:dyDescent="0.25">
      <c r="A189" s="56" t="str">
        <f t="shared" si="12"/>
        <v> BBS 114 </v>
      </c>
      <c r="B189" s="42" t="str">
        <f t="shared" si="13"/>
        <v>I</v>
      </c>
      <c r="C189" s="56">
        <f t="shared" si="14"/>
        <v>50509.328000000001</v>
      </c>
      <c r="D189" s="2" t="str">
        <f t="shared" si="15"/>
        <v>vis</v>
      </c>
      <c r="E189" s="64">
        <f>VLOOKUP(C189,Active!C$21:E$968,3,FALSE)</f>
        <v>8828.9868393277466</v>
      </c>
      <c r="F189" s="42" t="s">
        <v>223</v>
      </c>
      <c r="G189" s="2" t="str">
        <f t="shared" si="16"/>
        <v>50509.328</v>
      </c>
      <c r="H189" s="56">
        <f t="shared" si="17"/>
        <v>8829</v>
      </c>
      <c r="I189" s="65" t="s">
        <v>1046</v>
      </c>
      <c r="J189" s="66" t="s">
        <v>1047</v>
      </c>
      <c r="K189" s="65">
        <v>8829</v>
      </c>
      <c r="L189" s="65" t="s">
        <v>1026</v>
      </c>
      <c r="M189" s="66" t="s">
        <v>272</v>
      </c>
      <c r="N189" s="66"/>
      <c r="O189" s="67" t="s">
        <v>960</v>
      </c>
      <c r="P189" s="67" t="s">
        <v>1033</v>
      </c>
    </row>
    <row r="190" spans="1:16" ht="13.5" thickBot="1" x14ac:dyDescent="0.25">
      <c r="A190" s="56" t="str">
        <f t="shared" si="12"/>
        <v> BBS 114 </v>
      </c>
      <c r="B190" s="42" t="str">
        <f t="shared" si="13"/>
        <v>I</v>
      </c>
      <c r="C190" s="56">
        <f t="shared" si="14"/>
        <v>50509.330999999998</v>
      </c>
      <c r="D190" s="2" t="str">
        <f t="shared" si="15"/>
        <v>vis</v>
      </c>
      <c r="E190" s="64">
        <f>VLOOKUP(C190,Active!C$21:E$968,3,FALSE)</f>
        <v>8828.9884132269381</v>
      </c>
      <c r="F190" s="42" t="s">
        <v>223</v>
      </c>
      <c r="G190" s="2" t="str">
        <f t="shared" si="16"/>
        <v>50509.331</v>
      </c>
      <c r="H190" s="56">
        <f t="shared" si="17"/>
        <v>8829</v>
      </c>
      <c r="I190" s="65" t="s">
        <v>1048</v>
      </c>
      <c r="J190" s="66" t="s">
        <v>1049</v>
      </c>
      <c r="K190" s="65">
        <v>8829</v>
      </c>
      <c r="L190" s="65" t="s">
        <v>995</v>
      </c>
      <c r="M190" s="66" t="s">
        <v>272</v>
      </c>
      <c r="N190" s="66"/>
      <c r="O190" s="67" t="s">
        <v>680</v>
      </c>
      <c r="P190" s="67" t="s">
        <v>1033</v>
      </c>
    </row>
    <row r="191" spans="1:16" ht="13.5" thickBot="1" x14ac:dyDescent="0.25">
      <c r="A191" s="56" t="str">
        <f t="shared" si="12"/>
        <v> BBS 115 </v>
      </c>
      <c r="B191" s="42" t="str">
        <f t="shared" si="13"/>
        <v>I</v>
      </c>
      <c r="C191" s="56">
        <f t="shared" si="14"/>
        <v>50549.351000000002</v>
      </c>
      <c r="D191" s="2" t="str">
        <f t="shared" si="15"/>
        <v>vis</v>
      </c>
      <c r="E191" s="64">
        <f>VLOOKUP(C191,Active!C$21:E$968,3,FALSE)</f>
        <v>8849.9842284808074</v>
      </c>
      <c r="F191" s="42" t="s">
        <v>223</v>
      </c>
      <c r="G191" s="2" t="str">
        <f t="shared" si="16"/>
        <v>50549.351</v>
      </c>
      <c r="H191" s="56">
        <f t="shared" si="17"/>
        <v>8850</v>
      </c>
      <c r="I191" s="65" t="s">
        <v>1053</v>
      </c>
      <c r="J191" s="66" t="s">
        <v>1054</v>
      </c>
      <c r="K191" s="65">
        <v>8850</v>
      </c>
      <c r="L191" s="65" t="s">
        <v>382</v>
      </c>
      <c r="M191" s="66" t="s">
        <v>272</v>
      </c>
      <c r="N191" s="66"/>
      <c r="O191" s="67" t="s">
        <v>661</v>
      </c>
      <c r="P191" s="67" t="s">
        <v>1055</v>
      </c>
    </row>
    <row r="192" spans="1:16" ht="13.5" thickBot="1" x14ac:dyDescent="0.25">
      <c r="A192" s="56" t="str">
        <f t="shared" si="12"/>
        <v> BBS 116 </v>
      </c>
      <c r="B192" s="42" t="str">
        <f t="shared" si="13"/>
        <v>I</v>
      </c>
      <c r="C192" s="56">
        <f t="shared" si="14"/>
        <v>50747.586000000003</v>
      </c>
      <c r="D192" s="2" t="str">
        <f t="shared" si="15"/>
        <v>vis</v>
      </c>
      <c r="E192" s="64">
        <f>VLOOKUP(C192,Active!C$21:E$968,3,FALSE)</f>
        <v>8953.9848640842574</v>
      </c>
      <c r="F192" s="42" t="s">
        <v>223</v>
      </c>
      <c r="G192" s="2" t="str">
        <f t="shared" si="16"/>
        <v>50747.586</v>
      </c>
      <c r="H192" s="56">
        <f t="shared" si="17"/>
        <v>8954</v>
      </c>
      <c r="I192" s="65" t="s">
        <v>1056</v>
      </c>
      <c r="J192" s="66" t="s">
        <v>1057</v>
      </c>
      <c r="K192" s="65">
        <v>8954</v>
      </c>
      <c r="L192" s="65" t="s">
        <v>321</v>
      </c>
      <c r="M192" s="66" t="s">
        <v>272</v>
      </c>
      <c r="N192" s="66"/>
      <c r="O192" s="67" t="s">
        <v>661</v>
      </c>
      <c r="P192" s="67" t="s">
        <v>1058</v>
      </c>
    </row>
    <row r="193" spans="1:16" ht="13.5" thickBot="1" x14ac:dyDescent="0.25">
      <c r="A193" s="56" t="str">
        <f t="shared" si="12"/>
        <v> AOEB 6 </v>
      </c>
      <c r="B193" s="42" t="str">
        <f t="shared" si="13"/>
        <v>I</v>
      </c>
      <c r="C193" s="56">
        <f t="shared" si="14"/>
        <v>50869.58</v>
      </c>
      <c r="D193" s="2" t="str">
        <f t="shared" si="15"/>
        <v>vis</v>
      </c>
      <c r="E193" s="64">
        <f>VLOOKUP(C193,Active!C$21:E$968,3,FALSE)</f>
        <v>9017.9869501932044</v>
      </c>
      <c r="F193" s="42" t="s">
        <v>223</v>
      </c>
      <c r="G193" s="2" t="str">
        <f t="shared" si="16"/>
        <v>50869.580</v>
      </c>
      <c r="H193" s="56">
        <f t="shared" si="17"/>
        <v>9018</v>
      </c>
      <c r="I193" s="65" t="s">
        <v>1059</v>
      </c>
      <c r="J193" s="66" t="s">
        <v>1060</v>
      </c>
      <c r="K193" s="65">
        <v>9018</v>
      </c>
      <c r="L193" s="65" t="s">
        <v>1026</v>
      </c>
      <c r="M193" s="66" t="s">
        <v>272</v>
      </c>
      <c r="N193" s="66"/>
      <c r="O193" s="67" t="s">
        <v>653</v>
      </c>
      <c r="P193" s="67" t="s">
        <v>992</v>
      </c>
    </row>
    <row r="194" spans="1:16" ht="13.5" thickBot="1" x14ac:dyDescent="0.25">
      <c r="A194" s="56" t="str">
        <f t="shared" si="12"/>
        <v> BBS 117 </v>
      </c>
      <c r="B194" s="42" t="str">
        <f t="shared" si="13"/>
        <v>I</v>
      </c>
      <c r="C194" s="56">
        <f t="shared" si="14"/>
        <v>50875.29</v>
      </c>
      <c r="D194" s="2" t="str">
        <f t="shared" si="15"/>
        <v>vis</v>
      </c>
      <c r="E194" s="64">
        <f>VLOOKUP(C194,Active!C$21:E$968,3,FALSE)</f>
        <v>9020.9826049932944</v>
      </c>
      <c r="F194" s="42" t="s">
        <v>223</v>
      </c>
      <c r="G194" s="2" t="str">
        <f t="shared" si="16"/>
        <v>50875.290</v>
      </c>
      <c r="H194" s="56">
        <f t="shared" si="17"/>
        <v>9021</v>
      </c>
      <c r="I194" s="65" t="s">
        <v>1061</v>
      </c>
      <c r="J194" s="66" t="s">
        <v>1062</v>
      </c>
      <c r="K194" s="65">
        <v>9021</v>
      </c>
      <c r="L194" s="65" t="s">
        <v>304</v>
      </c>
      <c r="M194" s="66" t="s">
        <v>272</v>
      </c>
      <c r="N194" s="66"/>
      <c r="O194" s="67" t="s">
        <v>680</v>
      </c>
      <c r="P194" s="67" t="s">
        <v>1063</v>
      </c>
    </row>
    <row r="195" spans="1:16" ht="13.5" thickBot="1" x14ac:dyDescent="0.25">
      <c r="A195" s="56" t="str">
        <f t="shared" si="12"/>
        <v> BBS 117 </v>
      </c>
      <c r="B195" s="42" t="str">
        <f t="shared" si="13"/>
        <v>I</v>
      </c>
      <c r="C195" s="56">
        <f t="shared" si="14"/>
        <v>50894.347000000002</v>
      </c>
      <c r="D195" s="2" t="str">
        <f t="shared" si="15"/>
        <v>vis</v>
      </c>
      <c r="E195" s="64">
        <f>VLOOKUP(C195,Active!C$21:E$968,3,FALSE)</f>
        <v>9030.9805373094587</v>
      </c>
      <c r="F195" s="42" t="s">
        <v>223</v>
      </c>
      <c r="G195" s="2" t="str">
        <f t="shared" si="16"/>
        <v>50894.347</v>
      </c>
      <c r="H195" s="56">
        <f t="shared" si="17"/>
        <v>9031</v>
      </c>
      <c r="I195" s="65" t="s">
        <v>1064</v>
      </c>
      <c r="J195" s="66" t="s">
        <v>1065</v>
      </c>
      <c r="K195" s="65">
        <v>9031</v>
      </c>
      <c r="L195" s="65" t="s">
        <v>298</v>
      </c>
      <c r="M195" s="66" t="s">
        <v>272</v>
      </c>
      <c r="N195" s="66"/>
      <c r="O195" s="67" t="s">
        <v>661</v>
      </c>
      <c r="P195" s="67" t="s">
        <v>1063</v>
      </c>
    </row>
    <row r="196" spans="1:16" ht="13.5" thickBot="1" x14ac:dyDescent="0.25">
      <c r="A196" s="56" t="str">
        <f t="shared" si="12"/>
        <v> BBS 119 </v>
      </c>
      <c r="B196" s="42" t="str">
        <f t="shared" si="13"/>
        <v>I</v>
      </c>
      <c r="C196" s="56">
        <f t="shared" si="14"/>
        <v>51199.326999999997</v>
      </c>
      <c r="D196" s="2" t="str">
        <f t="shared" si="15"/>
        <v>vis</v>
      </c>
      <c r="E196" s="64">
        <f>VLOOKUP(C196,Active!C$21:E$968,3,FALSE)</f>
        <v>9190.9831294165033</v>
      </c>
      <c r="F196" s="42" t="s">
        <v>223</v>
      </c>
      <c r="G196" s="2" t="str">
        <f t="shared" si="16"/>
        <v>51199.327</v>
      </c>
      <c r="H196" s="56">
        <f t="shared" si="17"/>
        <v>9191</v>
      </c>
      <c r="I196" s="65" t="s">
        <v>1066</v>
      </c>
      <c r="J196" s="66" t="s">
        <v>1067</v>
      </c>
      <c r="K196" s="65">
        <v>9191</v>
      </c>
      <c r="L196" s="65" t="s">
        <v>330</v>
      </c>
      <c r="M196" s="66" t="s">
        <v>272</v>
      </c>
      <c r="N196" s="66"/>
      <c r="O196" s="67" t="s">
        <v>661</v>
      </c>
      <c r="P196" s="67" t="s">
        <v>1068</v>
      </c>
    </row>
    <row r="197" spans="1:16" ht="13.5" thickBot="1" x14ac:dyDescent="0.25">
      <c r="A197" s="56" t="str">
        <f t="shared" si="12"/>
        <v> AOEB 6 </v>
      </c>
      <c r="B197" s="42" t="str">
        <f t="shared" si="13"/>
        <v>I</v>
      </c>
      <c r="C197" s="56">
        <f t="shared" si="14"/>
        <v>51214.578000000001</v>
      </c>
      <c r="D197" s="2" t="str">
        <f t="shared" si="15"/>
        <v>vis</v>
      </c>
      <c r="E197" s="64">
        <f>VLOOKUP(C197,Active!C$21:E$968,3,FALSE)</f>
        <v>9198.984308287987</v>
      </c>
      <c r="F197" s="42" t="s">
        <v>223</v>
      </c>
      <c r="G197" s="2" t="str">
        <f t="shared" si="16"/>
        <v>51214.578</v>
      </c>
      <c r="H197" s="56">
        <f t="shared" si="17"/>
        <v>9199</v>
      </c>
      <c r="I197" s="65" t="s">
        <v>1069</v>
      </c>
      <c r="J197" s="66" t="s">
        <v>1070</v>
      </c>
      <c r="K197" s="65">
        <v>9199</v>
      </c>
      <c r="L197" s="65" t="s">
        <v>382</v>
      </c>
      <c r="M197" s="66" t="s">
        <v>272</v>
      </c>
      <c r="N197" s="66"/>
      <c r="O197" s="67" t="s">
        <v>1045</v>
      </c>
      <c r="P197" s="67" t="s">
        <v>992</v>
      </c>
    </row>
    <row r="198" spans="1:16" ht="13.5" thickBot="1" x14ac:dyDescent="0.25">
      <c r="A198" s="56" t="str">
        <f t="shared" si="12"/>
        <v> AOEB 6 </v>
      </c>
      <c r="B198" s="42" t="str">
        <f t="shared" si="13"/>
        <v>I</v>
      </c>
      <c r="C198" s="56">
        <f t="shared" si="14"/>
        <v>51254.601999999999</v>
      </c>
      <c r="D198" s="2" t="str">
        <f t="shared" si="15"/>
        <v>vis</v>
      </c>
      <c r="E198" s="64">
        <f>VLOOKUP(C198,Active!C$21:E$968,3,FALSE)</f>
        <v>9219.9822220741116</v>
      </c>
      <c r="F198" s="42" t="s">
        <v>223</v>
      </c>
      <c r="G198" s="2" t="str">
        <f t="shared" si="16"/>
        <v>51254.602</v>
      </c>
      <c r="H198" s="56">
        <f t="shared" si="17"/>
        <v>9220</v>
      </c>
      <c r="I198" s="65" t="s">
        <v>1071</v>
      </c>
      <c r="J198" s="66" t="s">
        <v>1072</v>
      </c>
      <c r="K198" s="65">
        <v>9220</v>
      </c>
      <c r="L198" s="65" t="s">
        <v>316</v>
      </c>
      <c r="M198" s="66" t="s">
        <v>272</v>
      </c>
      <c r="N198" s="66"/>
      <c r="O198" s="67" t="s">
        <v>1045</v>
      </c>
      <c r="P198" s="67" t="s">
        <v>992</v>
      </c>
    </row>
    <row r="199" spans="1:16" ht="13.5" thickBot="1" x14ac:dyDescent="0.25">
      <c r="A199" s="56" t="str">
        <f t="shared" si="12"/>
        <v> AOEB 6 </v>
      </c>
      <c r="B199" s="42" t="str">
        <f t="shared" si="13"/>
        <v>I</v>
      </c>
      <c r="C199" s="56">
        <f t="shared" si="14"/>
        <v>51254.608</v>
      </c>
      <c r="D199" s="2" t="str">
        <f t="shared" si="15"/>
        <v>vis</v>
      </c>
      <c r="E199" s="64">
        <f>VLOOKUP(C199,Active!C$21:E$968,3,FALSE)</f>
        <v>9219.9853698725019</v>
      </c>
      <c r="F199" s="42" t="s">
        <v>223</v>
      </c>
      <c r="G199" s="2" t="str">
        <f t="shared" si="16"/>
        <v>51254.608</v>
      </c>
      <c r="H199" s="56">
        <f t="shared" si="17"/>
        <v>9220</v>
      </c>
      <c r="I199" s="65" t="s">
        <v>1073</v>
      </c>
      <c r="J199" s="66" t="s">
        <v>1074</v>
      </c>
      <c r="K199" s="65">
        <v>9220</v>
      </c>
      <c r="L199" s="65" t="s">
        <v>333</v>
      </c>
      <c r="M199" s="66" t="s">
        <v>272</v>
      </c>
      <c r="N199" s="66"/>
      <c r="O199" s="67" t="s">
        <v>653</v>
      </c>
      <c r="P199" s="67" t="s">
        <v>992</v>
      </c>
    </row>
    <row r="200" spans="1:16" ht="13.5" thickBot="1" x14ac:dyDescent="0.25">
      <c r="A200" s="56" t="str">
        <f t="shared" si="12"/>
        <v> AOEB 6 </v>
      </c>
      <c r="B200" s="42" t="str">
        <f t="shared" si="13"/>
        <v>I</v>
      </c>
      <c r="C200" s="56">
        <f t="shared" si="14"/>
        <v>51580.546000000002</v>
      </c>
      <c r="D200" s="2" t="str">
        <f t="shared" si="15"/>
        <v>vis</v>
      </c>
      <c r="E200" s="64">
        <f>VLOOKUP(C200,Active!C$21:E$968,3,FALSE)</f>
        <v>9390.9832217519252</v>
      </c>
      <c r="F200" s="42" t="s">
        <v>223</v>
      </c>
      <c r="G200" s="2" t="str">
        <f t="shared" si="16"/>
        <v>51580.546</v>
      </c>
      <c r="H200" s="56">
        <f t="shared" si="17"/>
        <v>9391</v>
      </c>
      <c r="I200" s="65" t="s">
        <v>1083</v>
      </c>
      <c r="J200" s="66" t="s">
        <v>1084</v>
      </c>
      <c r="K200" s="65">
        <v>9391</v>
      </c>
      <c r="L200" s="65" t="s">
        <v>330</v>
      </c>
      <c r="M200" s="66" t="s">
        <v>272</v>
      </c>
      <c r="N200" s="66"/>
      <c r="O200" s="67" t="s">
        <v>1006</v>
      </c>
      <c r="P200" s="67" t="s">
        <v>992</v>
      </c>
    </row>
    <row r="201" spans="1:16" ht="13.5" thickBot="1" x14ac:dyDescent="0.25">
      <c r="A201" s="56" t="str">
        <f t="shared" si="12"/>
        <v> BBS 129 </v>
      </c>
      <c r="B201" s="42" t="str">
        <f t="shared" si="13"/>
        <v>I</v>
      </c>
      <c r="C201" s="56">
        <f t="shared" si="14"/>
        <v>52533.588000000003</v>
      </c>
      <c r="D201" s="2" t="str">
        <f t="shared" si="15"/>
        <v>vis</v>
      </c>
      <c r="E201" s="64">
        <f>VLOOKUP(C201,Active!C$21:E$968,3,FALSE)</f>
        <v>9890.9805671086178</v>
      </c>
      <c r="F201" s="42" t="s">
        <v>223</v>
      </c>
      <c r="G201" s="2" t="str">
        <f t="shared" si="16"/>
        <v>52533.588</v>
      </c>
      <c r="H201" s="56">
        <f t="shared" si="17"/>
        <v>9891</v>
      </c>
      <c r="I201" s="65" t="s">
        <v>1127</v>
      </c>
      <c r="J201" s="66" t="s">
        <v>1128</v>
      </c>
      <c r="K201" s="65">
        <v>9891</v>
      </c>
      <c r="L201" s="65" t="s">
        <v>298</v>
      </c>
      <c r="M201" s="66" t="s">
        <v>272</v>
      </c>
      <c r="N201" s="66"/>
      <c r="O201" s="67" t="s">
        <v>661</v>
      </c>
      <c r="P201" s="67" t="s">
        <v>1129</v>
      </c>
    </row>
    <row r="202" spans="1:16" ht="13.5" thickBot="1" x14ac:dyDescent="0.25">
      <c r="A202" s="56" t="str">
        <f t="shared" si="12"/>
        <v>BAVM 158 </v>
      </c>
      <c r="B202" s="42" t="str">
        <f t="shared" si="13"/>
        <v>I</v>
      </c>
      <c r="C202" s="56">
        <f t="shared" si="14"/>
        <v>52680.347500000003</v>
      </c>
      <c r="D202" s="2" t="str">
        <f t="shared" si="15"/>
        <v>vis</v>
      </c>
      <c r="E202" s="64">
        <f>VLOOKUP(C202,Active!C$21:E$968,3,FALSE)</f>
        <v>9967.9754533842242</v>
      </c>
      <c r="F202" s="42" t="s">
        <v>223</v>
      </c>
      <c r="G202" s="2" t="str">
        <f t="shared" si="16"/>
        <v>52680.3475</v>
      </c>
      <c r="H202" s="56">
        <f t="shared" si="17"/>
        <v>9968</v>
      </c>
      <c r="I202" s="65" t="s">
        <v>1130</v>
      </c>
      <c r="J202" s="66" t="s">
        <v>1131</v>
      </c>
      <c r="K202" s="65">
        <v>9968</v>
      </c>
      <c r="L202" s="65" t="s">
        <v>1132</v>
      </c>
      <c r="M202" s="66" t="s">
        <v>599</v>
      </c>
      <c r="N202" s="66" t="s">
        <v>1133</v>
      </c>
      <c r="O202" s="67" t="s">
        <v>1134</v>
      </c>
      <c r="P202" s="68" t="s">
        <v>1135</v>
      </c>
    </row>
    <row r="203" spans="1:16" ht="13.5" thickBot="1" x14ac:dyDescent="0.25">
      <c r="A203" s="56" t="str">
        <f t="shared" ref="A203:A266" si="18">P203</f>
        <v> BBS 130 </v>
      </c>
      <c r="B203" s="42" t="str">
        <f t="shared" ref="B203:B266" si="19">IF(H203=INT(H203),"I","II")</f>
        <v>I</v>
      </c>
      <c r="C203" s="56">
        <f t="shared" ref="C203:C266" si="20">1*G203</f>
        <v>52962.447999999997</v>
      </c>
      <c r="D203" s="2" t="str">
        <f t="shared" ref="D203:D266" si="21">VLOOKUP(F203,I$1:J$5,2,FALSE)</f>
        <v>vis</v>
      </c>
      <c r="E203" s="64">
        <f>VLOOKUP(C203,Active!C$21:E$968,3,FALSE)</f>
        <v>10115.97470328485</v>
      </c>
      <c r="F203" s="42" t="s">
        <v>223</v>
      </c>
      <c r="G203" s="2" t="str">
        <f t="shared" ref="G203:G266" si="22">MID(I203,3,LEN(I203)-3)</f>
        <v>52962.448</v>
      </c>
      <c r="H203" s="56">
        <f t="shared" ref="H203:H266" si="23">1*K203</f>
        <v>10116</v>
      </c>
      <c r="I203" s="65" t="s">
        <v>1139</v>
      </c>
      <c r="J203" s="66" t="s">
        <v>1140</v>
      </c>
      <c r="K203" s="65" t="s">
        <v>1141</v>
      </c>
      <c r="L203" s="65" t="s">
        <v>280</v>
      </c>
      <c r="M203" s="66" t="s">
        <v>272</v>
      </c>
      <c r="N203" s="66"/>
      <c r="O203" s="67" t="s">
        <v>661</v>
      </c>
      <c r="P203" s="67" t="s">
        <v>1142</v>
      </c>
    </row>
    <row r="204" spans="1:16" ht="13.5" thickBot="1" x14ac:dyDescent="0.25">
      <c r="A204" s="56" t="str">
        <f t="shared" si="18"/>
        <v>IBVS 5583 </v>
      </c>
      <c r="B204" s="42" t="str">
        <f t="shared" si="19"/>
        <v>I</v>
      </c>
      <c r="C204" s="56">
        <f t="shared" si="20"/>
        <v>53000.569799999997</v>
      </c>
      <c r="D204" s="2" t="str">
        <f t="shared" si="21"/>
        <v>vis</v>
      </c>
      <c r="E204" s="64">
        <f>VLOOKUP(C204,Active!C$21:E$968,3,FALSE)</f>
        <v>10135.974660055086</v>
      </c>
      <c r="F204" s="42" t="s">
        <v>223</v>
      </c>
      <c r="G204" s="2" t="str">
        <f t="shared" si="22"/>
        <v>53000.5698</v>
      </c>
      <c r="H204" s="56">
        <f t="shared" si="23"/>
        <v>10136</v>
      </c>
      <c r="I204" s="65" t="s">
        <v>1143</v>
      </c>
      <c r="J204" s="66" t="s">
        <v>1144</v>
      </c>
      <c r="K204" s="65" t="s">
        <v>1145</v>
      </c>
      <c r="L204" s="65" t="s">
        <v>1146</v>
      </c>
      <c r="M204" s="66" t="s">
        <v>599</v>
      </c>
      <c r="N204" s="66" t="s">
        <v>199</v>
      </c>
      <c r="O204" s="67" t="s">
        <v>1147</v>
      </c>
      <c r="P204" s="68" t="s">
        <v>1148</v>
      </c>
    </row>
    <row r="205" spans="1:16" ht="13.5" thickBot="1" x14ac:dyDescent="0.25">
      <c r="A205" s="56" t="str">
        <f t="shared" si="18"/>
        <v>OEJV 0003 </v>
      </c>
      <c r="B205" s="42" t="str">
        <f t="shared" si="19"/>
        <v>I</v>
      </c>
      <c r="C205" s="56">
        <f t="shared" si="20"/>
        <v>53282.671000000002</v>
      </c>
      <c r="D205" s="2" t="str">
        <f t="shared" si="21"/>
        <v>vis</v>
      </c>
      <c r="E205" s="64">
        <f>VLOOKUP(C205,Active!C$21:E$968,3,FALSE)</f>
        <v>10283.974277198862</v>
      </c>
      <c r="F205" s="42" t="s">
        <v>223</v>
      </c>
      <c r="G205" s="2" t="str">
        <f t="shared" si="22"/>
        <v>53282.671</v>
      </c>
      <c r="H205" s="56">
        <f t="shared" si="23"/>
        <v>10284</v>
      </c>
      <c r="I205" s="65" t="s">
        <v>1164</v>
      </c>
      <c r="J205" s="66" t="s">
        <v>1165</v>
      </c>
      <c r="K205" s="65" t="s">
        <v>1166</v>
      </c>
      <c r="L205" s="65" t="s">
        <v>289</v>
      </c>
      <c r="M205" s="66" t="s">
        <v>272</v>
      </c>
      <c r="N205" s="66"/>
      <c r="O205" s="67" t="s">
        <v>661</v>
      </c>
      <c r="P205" s="68" t="s">
        <v>1167</v>
      </c>
    </row>
    <row r="206" spans="1:16" ht="13.5" thickBot="1" x14ac:dyDescent="0.25">
      <c r="A206" s="56" t="str">
        <f t="shared" si="18"/>
        <v>BAVM 173 </v>
      </c>
      <c r="B206" s="42" t="str">
        <f t="shared" si="19"/>
        <v>I</v>
      </c>
      <c r="C206" s="56">
        <f t="shared" si="20"/>
        <v>53410.377800000002</v>
      </c>
      <c r="D206" s="2" t="str">
        <f t="shared" si="21"/>
        <v>vis</v>
      </c>
      <c r="E206" s="64">
        <f>VLOOKUP(C206,Active!C$21:E$968,3,FALSE)</f>
        <v>10350.973487080482</v>
      </c>
      <c r="F206" s="42" t="s">
        <v>223</v>
      </c>
      <c r="G206" s="2" t="str">
        <f t="shared" si="22"/>
        <v>53410.3778</v>
      </c>
      <c r="H206" s="56">
        <f t="shared" si="23"/>
        <v>10351</v>
      </c>
      <c r="I206" s="65" t="s">
        <v>1177</v>
      </c>
      <c r="J206" s="66" t="s">
        <v>1178</v>
      </c>
      <c r="K206" s="65" t="s">
        <v>1179</v>
      </c>
      <c r="L206" s="65" t="s">
        <v>1180</v>
      </c>
      <c r="M206" s="66" t="s">
        <v>599</v>
      </c>
      <c r="N206" s="66" t="s">
        <v>1133</v>
      </c>
      <c r="O206" s="67" t="s">
        <v>1181</v>
      </c>
      <c r="P206" s="68" t="s">
        <v>1182</v>
      </c>
    </row>
    <row r="207" spans="1:16" ht="13.5" thickBot="1" x14ac:dyDescent="0.25">
      <c r="A207" s="56" t="str">
        <f t="shared" si="18"/>
        <v>IBVS 5893 </v>
      </c>
      <c r="B207" s="42" t="str">
        <f t="shared" si="19"/>
        <v>I</v>
      </c>
      <c r="C207" s="56">
        <f t="shared" si="20"/>
        <v>54117.529300000002</v>
      </c>
      <c r="D207" s="2" t="str">
        <f t="shared" si="21"/>
        <v>vis</v>
      </c>
      <c r="E207" s="64">
        <f>VLOOKUP(C207,Active!C$21:E$968,3,FALSE)</f>
        <v>10721.968545813468</v>
      </c>
      <c r="F207" s="42" t="s">
        <v>223</v>
      </c>
      <c r="G207" s="2" t="str">
        <f t="shared" si="22"/>
        <v>54117.5293</v>
      </c>
      <c r="H207" s="56">
        <f t="shared" si="23"/>
        <v>10722</v>
      </c>
      <c r="I207" s="65" t="s">
        <v>1208</v>
      </c>
      <c r="J207" s="66" t="s">
        <v>1209</v>
      </c>
      <c r="K207" s="65" t="s">
        <v>1210</v>
      </c>
      <c r="L207" s="65" t="s">
        <v>1211</v>
      </c>
      <c r="M207" s="66" t="s">
        <v>1124</v>
      </c>
      <c r="N207" s="66" t="s">
        <v>165</v>
      </c>
      <c r="O207" s="67" t="s">
        <v>1212</v>
      </c>
      <c r="P207" s="68" t="s">
        <v>1213</v>
      </c>
    </row>
    <row r="208" spans="1:16" ht="26.25" thickBot="1" x14ac:dyDescent="0.25">
      <c r="A208" s="56" t="str">
        <f t="shared" si="18"/>
        <v>JAAVSO 36(2);171 </v>
      </c>
      <c r="B208" s="42" t="str">
        <f t="shared" si="19"/>
        <v>I</v>
      </c>
      <c r="C208" s="56">
        <f t="shared" si="20"/>
        <v>54458.716</v>
      </c>
      <c r="D208" s="2" t="str">
        <f t="shared" si="21"/>
        <v>vis</v>
      </c>
      <c r="E208" s="64">
        <f>VLOOKUP(C208,Active!C$21:E$968,3,FALSE)</f>
        <v>10900.966369908323</v>
      </c>
      <c r="F208" s="42" t="s">
        <v>223</v>
      </c>
      <c r="G208" s="2" t="str">
        <f t="shared" si="22"/>
        <v>54458.7160</v>
      </c>
      <c r="H208" s="56">
        <f t="shared" si="23"/>
        <v>10901</v>
      </c>
      <c r="I208" s="65" t="s">
        <v>1226</v>
      </c>
      <c r="J208" s="66" t="s">
        <v>1227</v>
      </c>
      <c r="K208" s="65" t="s">
        <v>1228</v>
      </c>
      <c r="L208" s="65" t="s">
        <v>1229</v>
      </c>
      <c r="M208" s="66" t="s">
        <v>1124</v>
      </c>
      <c r="N208" s="66" t="s">
        <v>1125</v>
      </c>
      <c r="O208" s="67" t="s">
        <v>1230</v>
      </c>
      <c r="P208" s="68" t="s">
        <v>1231</v>
      </c>
    </row>
    <row r="209" spans="1:16" ht="26.25" thickBot="1" x14ac:dyDescent="0.25">
      <c r="A209" s="56" t="str">
        <f t="shared" si="18"/>
        <v>JAAVSO 36(2);171 </v>
      </c>
      <c r="B209" s="42" t="str">
        <f t="shared" si="19"/>
        <v>I</v>
      </c>
      <c r="C209" s="56">
        <f t="shared" si="20"/>
        <v>54498.743399999999</v>
      </c>
      <c r="D209" s="2" t="str">
        <f t="shared" si="21"/>
        <v>vis</v>
      </c>
      <c r="E209" s="64">
        <f>VLOOKUP(C209,Active!C$21:E$968,3,FALSE)</f>
        <v>10921.966067446869</v>
      </c>
      <c r="F209" s="42" t="s">
        <v>223</v>
      </c>
      <c r="G209" s="2" t="str">
        <f t="shared" si="22"/>
        <v>54498.7434</v>
      </c>
      <c r="H209" s="56">
        <f t="shared" si="23"/>
        <v>10922</v>
      </c>
      <c r="I209" s="65" t="s">
        <v>1232</v>
      </c>
      <c r="J209" s="66" t="s">
        <v>1233</v>
      </c>
      <c r="K209" s="65" t="s">
        <v>1234</v>
      </c>
      <c r="L209" s="65" t="s">
        <v>1235</v>
      </c>
      <c r="M209" s="66" t="s">
        <v>1124</v>
      </c>
      <c r="N209" s="66" t="s">
        <v>1125</v>
      </c>
      <c r="O209" s="67" t="s">
        <v>1230</v>
      </c>
      <c r="P209" s="68" t="s">
        <v>1231</v>
      </c>
    </row>
    <row r="210" spans="1:16" ht="13.5" thickBot="1" x14ac:dyDescent="0.25">
      <c r="A210" s="56" t="str">
        <f t="shared" si="18"/>
        <v>BAVM 201 </v>
      </c>
      <c r="B210" s="42" t="str">
        <f t="shared" si="19"/>
        <v>II</v>
      </c>
      <c r="C210" s="56">
        <f t="shared" si="20"/>
        <v>54507.319300000003</v>
      </c>
      <c r="D210" s="2" t="str">
        <f t="shared" si="21"/>
        <v>vis</v>
      </c>
      <c r="E210" s="64">
        <f>VLOOKUP(C210,Active!C$21:E$968,3,FALSE)</f>
        <v>10926.465268147411</v>
      </c>
      <c r="F210" s="42" t="s">
        <v>223</v>
      </c>
      <c r="G210" s="2" t="str">
        <f t="shared" si="22"/>
        <v>54507.3193</v>
      </c>
      <c r="H210" s="56">
        <f t="shared" si="23"/>
        <v>10926.5</v>
      </c>
      <c r="I210" s="65" t="s">
        <v>1236</v>
      </c>
      <c r="J210" s="66" t="s">
        <v>1237</v>
      </c>
      <c r="K210" s="65" t="s">
        <v>1238</v>
      </c>
      <c r="L210" s="65" t="s">
        <v>1239</v>
      </c>
      <c r="M210" s="66" t="s">
        <v>1124</v>
      </c>
      <c r="N210" s="66" t="s">
        <v>1133</v>
      </c>
      <c r="O210" s="67" t="s">
        <v>1240</v>
      </c>
      <c r="P210" s="68" t="s">
        <v>1241</v>
      </c>
    </row>
    <row r="211" spans="1:16" ht="26.25" thickBot="1" x14ac:dyDescent="0.25">
      <c r="A211" s="56" t="str">
        <f t="shared" si="18"/>
        <v>JAAVSO 36(2);186 </v>
      </c>
      <c r="B211" s="42" t="str">
        <f t="shared" si="19"/>
        <v>I</v>
      </c>
      <c r="C211" s="56">
        <f t="shared" si="20"/>
        <v>54540.677100000001</v>
      </c>
      <c r="D211" s="2" t="str">
        <f t="shared" si="21"/>
        <v>vis</v>
      </c>
      <c r="E211" s="64">
        <f>VLOOKUP(C211,Active!C$21:E$968,3,FALSE)</f>
        <v>10943.965872996871</v>
      </c>
      <c r="F211" s="42" t="s">
        <v>223</v>
      </c>
      <c r="G211" s="2" t="str">
        <f t="shared" si="22"/>
        <v>54540.6771</v>
      </c>
      <c r="H211" s="56">
        <f t="shared" si="23"/>
        <v>10944</v>
      </c>
      <c r="I211" s="65" t="s">
        <v>1242</v>
      </c>
      <c r="J211" s="66" t="s">
        <v>1243</v>
      </c>
      <c r="K211" s="65" t="s">
        <v>1244</v>
      </c>
      <c r="L211" s="65" t="s">
        <v>1245</v>
      </c>
      <c r="M211" s="66" t="s">
        <v>1124</v>
      </c>
      <c r="N211" s="66" t="s">
        <v>1246</v>
      </c>
      <c r="O211" s="67" t="s">
        <v>726</v>
      </c>
      <c r="P211" s="68" t="s">
        <v>1247</v>
      </c>
    </row>
    <row r="212" spans="1:16" ht="13.5" thickBot="1" x14ac:dyDescent="0.25">
      <c r="A212" s="56" t="str">
        <f t="shared" si="18"/>
        <v>BAVM 209 </v>
      </c>
      <c r="B212" s="42" t="str">
        <f t="shared" si="19"/>
        <v>I</v>
      </c>
      <c r="C212" s="56">
        <f t="shared" si="20"/>
        <v>54830.401400000002</v>
      </c>
      <c r="D212" s="2" t="str">
        <f t="shared" si="21"/>
        <v>vis</v>
      </c>
      <c r="E212" s="64">
        <f>VLOOKUP(C212,Active!C$21:E$968,3,FALSE)</f>
        <v>11095.964820457031</v>
      </c>
      <c r="F212" s="42" t="s">
        <v>223</v>
      </c>
      <c r="G212" s="2" t="str">
        <f t="shared" si="22"/>
        <v>54830.4014</v>
      </c>
      <c r="H212" s="56">
        <f t="shared" si="23"/>
        <v>11096</v>
      </c>
      <c r="I212" s="65" t="s">
        <v>1248</v>
      </c>
      <c r="J212" s="66" t="s">
        <v>1249</v>
      </c>
      <c r="K212" s="65" t="s">
        <v>1250</v>
      </c>
      <c r="L212" s="65" t="s">
        <v>1251</v>
      </c>
      <c r="M212" s="66" t="s">
        <v>1124</v>
      </c>
      <c r="N212" s="66" t="s">
        <v>1252</v>
      </c>
      <c r="O212" s="67" t="s">
        <v>1253</v>
      </c>
      <c r="P212" s="68" t="s">
        <v>1254</v>
      </c>
    </row>
    <row r="213" spans="1:16" ht="13.5" thickBot="1" x14ac:dyDescent="0.25">
      <c r="A213" s="56" t="str">
        <f t="shared" si="18"/>
        <v>JAAVSO 37(1);44 </v>
      </c>
      <c r="B213" s="42" t="str">
        <f t="shared" si="19"/>
        <v>I</v>
      </c>
      <c r="C213" s="56">
        <f t="shared" si="20"/>
        <v>54885.6774</v>
      </c>
      <c r="D213" s="2" t="str">
        <f t="shared" si="21"/>
        <v>vis</v>
      </c>
      <c r="E213" s="64">
        <f>VLOOKUP(C213,Active!C$21:E$968,3,FALSE)</f>
        <v>11124.964437747702</v>
      </c>
      <c r="F213" s="42" t="s">
        <v>223</v>
      </c>
      <c r="G213" s="2" t="str">
        <f t="shared" si="22"/>
        <v>54885.6774</v>
      </c>
      <c r="H213" s="56">
        <f t="shared" si="23"/>
        <v>11125</v>
      </c>
      <c r="I213" s="65" t="s">
        <v>1260</v>
      </c>
      <c r="J213" s="66" t="s">
        <v>1261</v>
      </c>
      <c r="K213" s="65" t="s">
        <v>1262</v>
      </c>
      <c r="L213" s="65" t="s">
        <v>1263</v>
      </c>
      <c r="M213" s="66" t="s">
        <v>1124</v>
      </c>
      <c r="N213" s="66" t="s">
        <v>1125</v>
      </c>
      <c r="O213" s="67" t="s">
        <v>726</v>
      </c>
      <c r="P213" s="68" t="s">
        <v>1264</v>
      </c>
    </row>
    <row r="214" spans="1:16" ht="13.5" thickBot="1" x14ac:dyDescent="0.25">
      <c r="A214" s="56" t="str">
        <f t="shared" si="18"/>
        <v>BAVM 209 </v>
      </c>
      <c r="B214" s="42" t="str">
        <f t="shared" si="19"/>
        <v>I</v>
      </c>
      <c r="C214" s="56">
        <f t="shared" si="20"/>
        <v>54891.395900000003</v>
      </c>
      <c r="D214" s="2" t="str">
        <f t="shared" si="21"/>
        <v>vis</v>
      </c>
      <c r="E214" s="64">
        <f>VLOOKUP(C214,Active!C$21:E$968,3,FALSE)</f>
        <v>11127.964551928844</v>
      </c>
      <c r="F214" s="42" t="s">
        <v>223</v>
      </c>
      <c r="G214" s="2" t="str">
        <f t="shared" si="22"/>
        <v>54891.3959</v>
      </c>
      <c r="H214" s="56">
        <f t="shared" si="23"/>
        <v>11128</v>
      </c>
      <c r="I214" s="65" t="s">
        <v>1265</v>
      </c>
      <c r="J214" s="66" t="s">
        <v>1266</v>
      </c>
      <c r="K214" s="65" t="s">
        <v>1267</v>
      </c>
      <c r="L214" s="65" t="s">
        <v>1268</v>
      </c>
      <c r="M214" s="66" t="s">
        <v>1124</v>
      </c>
      <c r="N214" s="66" t="s">
        <v>1133</v>
      </c>
      <c r="O214" s="67" t="s">
        <v>1240</v>
      </c>
      <c r="P214" s="68" t="s">
        <v>1254</v>
      </c>
    </row>
    <row r="215" spans="1:16" ht="13.5" thickBot="1" x14ac:dyDescent="0.25">
      <c r="A215" s="56" t="str">
        <f t="shared" si="18"/>
        <v>IBVS 5924 </v>
      </c>
      <c r="B215" s="42" t="str">
        <f t="shared" si="19"/>
        <v>I</v>
      </c>
      <c r="C215" s="56">
        <f t="shared" si="20"/>
        <v>55133.467600000004</v>
      </c>
      <c r="D215" s="2" t="str">
        <f t="shared" si="21"/>
        <v>vis</v>
      </c>
      <c r="E215" s="64">
        <f>VLOOKUP(C215,Active!C$21:E$968,3,FALSE)</f>
        <v>11254.963369804636</v>
      </c>
      <c r="F215" s="42" t="s">
        <v>223</v>
      </c>
      <c r="G215" s="2" t="str">
        <f t="shared" si="22"/>
        <v>55133.4676</v>
      </c>
      <c r="H215" s="56">
        <f t="shared" si="23"/>
        <v>11255</v>
      </c>
      <c r="I215" s="65" t="s">
        <v>1269</v>
      </c>
      <c r="J215" s="66" t="s">
        <v>1270</v>
      </c>
      <c r="K215" s="65" t="s">
        <v>1271</v>
      </c>
      <c r="L215" s="65" t="s">
        <v>1272</v>
      </c>
      <c r="M215" s="66" t="s">
        <v>1124</v>
      </c>
      <c r="N215" s="66" t="s">
        <v>165</v>
      </c>
      <c r="O215" s="67" t="s">
        <v>1273</v>
      </c>
      <c r="P215" s="68" t="s">
        <v>1274</v>
      </c>
    </row>
    <row r="216" spans="1:16" ht="13.5" thickBot="1" x14ac:dyDescent="0.25">
      <c r="A216" s="56" t="str">
        <f t="shared" si="18"/>
        <v> JAAVSO 38;120 </v>
      </c>
      <c r="B216" s="42" t="str">
        <f t="shared" si="19"/>
        <v>I</v>
      </c>
      <c r="C216" s="56">
        <f t="shared" si="20"/>
        <v>55146.810100000002</v>
      </c>
      <c r="D216" s="2" t="str">
        <f t="shared" si="21"/>
        <v>vis</v>
      </c>
      <c r="E216" s="64">
        <f>VLOOKUP(C216,Active!C$21:E$968,3,FALSE)</f>
        <v>11261.963286471921</v>
      </c>
      <c r="F216" s="42" t="s">
        <v>223</v>
      </c>
      <c r="G216" s="2" t="str">
        <f t="shared" si="22"/>
        <v>55146.8101</v>
      </c>
      <c r="H216" s="56">
        <f t="shared" si="23"/>
        <v>11262</v>
      </c>
      <c r="I216" s="65" t="s">
        <v>1275</v>
      </c>
      <c r="J216" s="66" t="s">
        <v>1276</v>
      </c>
      <c r="K216" s="65" t="s">
        <v>1277</v>
      </c>
      <c r="L216" s="65" t="s">
        <v>1278</v>
      </c>
      <c r="M216" s="66" t="s">
        <v>1124</v>
      </c>
      <c r="N216" s="66" t="s">
        <v>1125</v>
      </c>
      <c r="O216" s="67" t="s">
        <v>726</v>
      </c>
      <c r="P216" s="67" t="s">
        <v>1279</v>
      </c>
    </row>
    <row r="217" spans="1:16" ht="13.5" thickBot="1" x14ac:dyDescent="0.25">
      <c r="A217" s="56" t="str">
        <f t="shared" si="18"/>
        <v> JAAVSO 38;120 </v>
      </c>
      <c r="B217" s="42" t="str">
        <f t="shared" si="19"/>
        <v>I</v>
      </c>
      <c r="C217" s="56">
        <f t="shared" si="20"/>
        <v>55188.743600000002</v>
      </c>
      <c r="D217" s="2" t="str">
        <f t="shared" si="21"/>
        <v>vis</v>
      </c>
      <c r="E217" s="64">
        <f>VLOOKUP(C217,Active!C$21:E$968,3,FALSE)</f>
        <v>11283.962987095307</v>
      </c>
      <c r="F217" s="42" t="s">
        <v>223</v>
      </c>
      <c r="G217" s="2" t="str">
        <f t="shared" si="22"/>
        <v>55188.7436</v>
      </c>
      <c r="H217" s="56">
        <f t="shared" si="23"/>
        <v>11284</v>
      </c>
      <c r="I217" s="65" t="s">
        <v>1286</v>
      </c>
      <c r="J217" s="66" t="s">
        <v>1287</v>
      </c>
      <c r="K217" s="65" t="s">
        <v>1288</v>
      </c>
      <c r="L217" s="65" t="s">
        <v>1289</v>
      </c>
      <c r="M217" s="66" t="s">
        <v>1124</v>
      </c>
      <c r="N217" s="66" t="s">
        <v>1125</v>
      </c>
      <c r="O217" s="67" t="s">
        <v>726</v>
      </c>
      <c r="P217" s="67" t="s">
        <v>1279</v>
      </c>
    </row>
    <row r="218" spans="1:16" ht="13.5" thickBot="1" x14ac:dyDescent="0.25">
      <c r="A218" s="56" t="str">
        <f t="shared" si="18"/>
        <v>BAVM 220 </v>
      </c>
      <c r="B218" s="42" t="str">
        <f t="shared" si="19"/>
        <v>I</v>
      </c>
      <c r="C218" s="56">
        <f t="shared" si="20"/>
        <v>55623.332199999997</v>
      </c>
      <c r="D218" s="2" t="str">
        <f t="shared" si="21"/>
        <v>vis</v>
      </c>
      <c r="E218" s="64">
        <f>VLOOKUP(C218,Active!C$21:E$968,3,FALSE)</f>
        <v>11511.962536246634</v>
      </c>
      <c r="F218" s="42" t="s">
        <v>223</v>
      </c>
      <c r="G218" s="2" t="str">
        <f t="shared" si="22"/>
        <v>55623.3322</v>
      </c>
      <c r="H218" s="56">
        <f t="shared" si="23"/>
        <v>11512</v>
      </c>
      <c r="I218" s="65" t="s">
        <v>1296</v>
      </c>
      <c r="J218" s="66" t="s">
        <v>1297</v>
      </c>
      <c r="K218" s="65" t="s">
        <v>1298</v>
      </c>
      <c r="L218" s="65" t="s">
        <v>1299</v>
      </c>
      <c r="M218" s="66" t="s">
        <v>1124</v>
      </c>
      <c r="N218" s="66" t="s">
        <v>223</v>
      </c>
      <c r="O218" s="67" t="s">
        <v>1134</v>
      </c>
      <c r="P218" s="68" t="s">
        <v>1300</v>
      </c>
    </row>
    <row r="219" spans="1:16" ht="13.5" thickBot="1" x14ac:dyDescent="0.25">
      <c r="A219" s="56" t="str">
        <f t="shared" si="18"/>
        <v> JAAVSO 40;975 </v>
      </c>
      <c r="B219" s="42" t="str">
        <f t="shared" si="19"/>
        <v>I</v>
      </c>
      <c r="C219" s="56">
        <f t="shared" si="20"/>
        <v>55874.934300000001</v>
      </c>
      <c r="D219" s="2" t="str">
        <f t="shared" si="21"/>
        <v>vis</v>
      </c>
      <c r="E219" s="64">
        <f>VLOOKUP(C219,Active!C$21:E$968,3,FALSE)</f>
        <v>11643.961317083335</v>
      </c>
      <c r="F219" s="42" t="s">
        <v>223</v>
      </c>
      <c r="G219" s="2" t="str">
        <f t="shared" si="22"/>
        <v>55874.9343</v>
      </c>
      <c r="H219" s="56">
        <f t="shared" si="23"/>
        <v>11644</v>
      </c>
      <c r="I219" s="65" t="s">
        <v>1301</v>
      </c>
      <c r="J219" s="66" t="s">
        <v>1302</v>
      </c>
      <c r="K219" s="65" t="s">
        <v>1303</v>
      </c>
      <c r="L219" s="65" t="s">
        <v>1304</v>
      </c>
      <c r="M219" s="66" t="s">
        <v>1124</v>
      </c>
      <c r="N219" s="66" t="s">
        <v>140</v>
      </c>
      <c r="O219" s="67" t="s">
        <v>1305</v>
      </c>
      <c r="P219" s="67" t="s">
        <v>1306</v>
      </c>
    </row>
    <row r="220" spans="1:16" ht="13.5" thickBot="1" x14ac:dyDescent="0.25">
      <c r="A220" s="56" t="str">
        <f t="shared" si="18"/>
        <v>IBVS 6011 </v>
      </c>
      <c r="B220" s="42" t="str">
        <f t="shared" si="19"/>
        <v>I</v>
      </c>
      <c r="C220" s="56">
        <f t="shared" si="20"/>
        <v>55895.902699999999</v>
      </c>
      <c r="D220" s="2" t="str">
        <f t="shared" si="21"/>
        <v>vis</v>
      </c>
      <c r="E220" s="64">
        <f>VLOOKUP(C220,Active!C$21:E$968,3,FALSE)</f>
        <v>11654.962033039585</v>
      </c>
      <c r="F220" s="42" t="s">
        <v>223</v>
      </c>
      <c r="G220" s="2" t="str">
        <f t="shared" si="22"/>
        <v>55895.9027</v>
      </c>
      <c r="H220" s="56">
        <f t="shared" si="23"/>
        <v>11655</v>
      </c>
      <c r="I220" s="65" t="s">
        <v>1307</v>
      </c>
      <c r="J220" s="66" t="s">
        <v>1308</v>
      </c>
      <c r="K220" s="65" t="s">
        <v>1309</v>
      </c>
      <c r="L220" s="65" t="s">
        <v>1310</v>
      </c>
      <c r="M220" s="66" t="s">
        <v>1124</v>
      </c>
      <c r="N220" s="66" t="s">
        <v>223</v>
      </c>
      <c r="O220" s="67" t="s">
        <v>684</v>
      </c>
      <c r="P220" s="68" t="s">
        <v>1311</v>
      </c>
    </row>
    <row r="221" spans="1:16" ht="13.5" thickBot="1" x14ac:dyDescent="0.25">
      <c r="A221" s="56" t="str">
        <f t="shared" si="18"/>
        <v>OEJV 0160 </v>
      </c>
      <c r="B221" s="42" t="str">
        <f t="shared" si="19"/>
        <v>I</v>
      </c>
      <c r="C221" s="56">
        <f t="shared" si="20"/>
        <v>56246.621619999998</v>
      </c>
      <c r="D221" s="2" t="str">
        <f t="shared" si="21"/>
        <v>vis</v>
      </c>
      <c r="E221" s="64">
        <f>VLOOKUP(C221,Active!C$21:E$968,3,FALSE)</f>
        <v>11838.960774927524</v>
      </c>
      <c r="F221" s="42" t="s">
        <v>223</v>
      </c>
      <c r="G221" s="2" t="str">
        <f t="shared" si="22"/>
        <v>56246.62162</v>
      </c>
      <c r="H221" s="56">
        <f t="shared" si="23"/>
        <v>11839</v>
      </c>
      <c r="I221" s="65" t="s">
        <v>1312</v>
      </c>
      <c r="J221" s="66" t="s">
        <v>1313</v>
      </c>
      <c r="K221" s="65" t="s">
        <v>1314</v>
      </c>
      <c r="L221" s="65" t="s">
        <v>1315</v>
      </c>
      <c r="M221" s="66" t="s">
        <v>1124</v>
      </c>
      <c r="N221" s="66" t="s">
        <v>165</v>
      </c>
      <c r="O221" s="67" t="s">
        <v>1316</v>
      </c>
      <c r="P221" s="68" t="s">
        <v>1317</v>
      </c>
    </row>
    <row r="222" spans="1:16" ht="13.5" thickBot="1" x14ac:dyDescent="0.25">
      <c r="A222" s="56" t="str">
        <f t="shared" si="18"/>
        <v> JAAVSO 41;328 </v>
      </c>
      <c r="B222" s="42" t="str">
        <f t="shared" si="19"/>
        <v>I</v>
      </c>
      <c r="C222" s="56">
        <f t="shared" si="20"/>
        <v>56284.7431</v>
      </c>
      <c r="D222" s="2" t="str">
        <f t="shared" si="21"/>
        <v>vis</v>
      </c>
      <c r="E222" s="64">
        <f>VLOOKUP(C222,Active!C$21:E$968,3,FALSE)</f>
        <v>11858.960563815181</v>
      </c>
      <c r="F222" s="42" t="s">
        <v>223</v>
      </c>
      <c r="G222" s="2" t="str">
        <f t="shared" si="22"/>
        <v>56284.7431</v>
      </c>
      <c r="H222" s="56">
        <f t="shared" si="23"/>
        <v>11859</v>
      </c>
      <c r="I222" s="65" t="s">
        <v>1318</v>
      </c>
      <c r="J222" s="66" t="s">
        <v>1319</v>
      </c>
      <c r="K222" s="65" t="s">
        <v>1320</v>
      </c>
      <c r="L222" s="65" t="s">
        <v>1321</v>
      </c>
      <c r="M222" s="66" t="s">
        <v>1124</v>
      </c>
      <c r="N222" s="66" t="s">
        <v>223</v>
      </c>
      <c r="O222" s="67" t="s">
        <v>1322</v>
      </c>
      <c r="P222" s="67" t="s">
        <v>1323</v>
      </c>
    </row>
    <row r="223" spans="1:16" ht="13.5" thickBot="1" x14ac:dyDescent="0.25">
      <c r="A223" s="56" t="str">
        <f t="shared" si="18"/>
        <v>BAVM 234 </v>
      </c>
      <c r="B223" s="42" t="str">
        <f t="shared" si="19"/>
        <v>I</v>
      </c>
      <c r="C223" s="56">
        <f t="shared" si="20"/>
        <v>56656.427600000003</v>
      </c>
      <c r="D223" s="2" t="str">
        <f t="shared" si="21"/>
        <v>vis</v>
      </c>
      <c r="E223" s="64">
        <f>VLOOKUP(C223,Active!C$21:E$968,3,FALSE)</f>
        <v>12053.95854219413</v>
      </c>
      <c r="F223" s="42" t="s">
        <v>223</v>
      </c>
      <c r="G223" s="2" t="str">
        <f t="shared" si="22"/>
        <v>56656.4276</v>
      </c>
      <c r="H223" s="56">
        <f t="shared" si="23"/>
        <v>12054</v>
      </c>
      <c r="I223" s="65" t="s">
        <v>1330</v>
      </c>
      <c r="J223" s="66" t="s">
        <v>1331</v>
      </c>
      <c r="K223" s="65" t="s">
        <v>1332</v>
      </c>
      <c r="L223" s="65" t="s">
        <v>1333</v>
      </c>
      <c r="M223" s="66" t="s">
        <v>1124</v>
      </c>
      <c r="N223" s="66">
        <v>0</v>
      </c>
      <c r="O223" s="67" t="s">
        <v>1134</v>
      </c>
      <c r="P223" s="68" t="s">
        <v>1334</v>
      </c>
    </row>
    <row r="224" spans="1:16" ht="13.5" thickBot="1" x14ac:dyDescent="0.25">
      <c r="A224" s="56" t="str">
        <f t="shared" si="18"/>
        <v> JAAVSO 42;426 </v>
      </c>
      <c r="B224" s="42" t="str">
        <f t="shared" si="19"/>
        <v>I</v>
      </c>
      <c r="C224" s="56">
        <f t="shared" si="20"/>
        <v>56753.638899999998</v>
      </c>
      <c r="D224" s="2" t="str">
        <f t="shared" si="21"/>
        <v>vis</v>
      </c>
      <c r="E224" s="64">
        <f>VLOOKUP(C224,Active!C$21:E$968,3,FALSE)</f>
        <v>12104.958804447704</v>
      </c>
      <c r="F224" s="42" t="s">
        <v>223</v>
      </c>
      <c r="G224" s="2" t="str">
        <f t="shared" si="22"/>
        <v>56753.6389</v>
      </c>
      <c r="H224" s="56">
        <f t="shared" si="23"/>
        <v>12105</v>
      </c>
      <c r="I224" s="65" t="s">
        <v>1335</v>
      </c>
      <c r="J224" s="66" t="s">
        <v>1336</v>
      </c>
      <c r="K224" s="65">
        <v>12105</v>
      </c>
      <c r="L224" s="65" t="s">
        <v>1337</v>
      </c>
      <c r="M224" s="66" t="s">
        <v>1124</v>
      </c>
      <c r="N224" s="66" t="s">
        <v>223</v>
      </c>
      <c r="O224" s="67" t="s">
        <v>726</v>
      </c>
      <c r="P224" s="67" t="s">
        <v>1338</v>
      </c>
    </row>
    <row r="225" spans="1:16" ht="13.5" thickBot="1" x14ac:dyDescent="0.25">
      <c r="A225" s="56" t="str">
        <f t="shared" si="18"/>
        <v> AN 174.143 </v>
      </c>
      <c r="B225" s="42" t="str">
        <f t="shared" si="19"/>
        <v>I</v>
      </c>
      <c r="C225" s="56">
        <f t="shared" si="20"/>
        <v>14743.278</v>
      </c>
      <c r="D225" s="2" t="str">
        <f t="shared" si="21"/>
        <v>vis</v>
      </c>
      <c r="E225" s="64">
        <f>VLOOKUP(C225,Active!C$21:E$968,3,FALSE)</f>
        <v>-9935.0655884715725</v>
      </c>
      <c r="F225" s="42" t="s">
        <v>223</v>
      </c>
      <c r="G225" s="2" t="str">
        <f t="shared" si="22"/>
        <v>14743.278</v>
      </c>
      <c r="H225" s="56">
        <f t="shared" si="23"/>
        <v>-9935</v>
      </c>
      <c r="I225" s="65" t="s">
        <v>257</v>
      </c>
      <c r="J225" s="66" t="s">
        <v>258</v>
      </c>
      <c r="K225" s="65">
        <v>-9935</v>
      </c>
      <c r="L225" s="65" t="s">
        <v>259</v>
      </c>
      <c r="M225" s="66" t="s">
        <v>260</v>
      </c>
      <c r="N225" s="66"/>
      <c r="O225" s="67" t="s">
        <v>261</v>
      </c>
      <c r="P225" s="67" t="s">
        <v>262</v>
      </c>
    </row>
    <row r="226" spans="1:16" ht="13.5" thickBot="1" x14ac:dyDescent="0.25">
      <c r="A226" s="56" t="str">
        <f t="shared" si="18"/>
        <v> AN 174.143 </v>
      </c>
      <c r="B226" s="42" t="str">
        <f t="shared" si="19"/>
        <v>I</v>
      </c>
      <c r="C226" s="56">
        <f t="shared" si="20"/>
        <v>16550.242999999999</v>
      </c>
      <c r="D226" s="2" t="str">
        <f t="shared" si="21"/>
        <v>vis</v>
      </c>
      <c r="E226" s="64">
        <f>VLOOKUP(C226,Active!C$21:E$968,3,FALSE)</f>
        <v>-8987.0720025095106</v>
      </c>
      <c r="F226" s="42" t="s">
        <v>223</v>
      </c>
      <c r="G226" s="2" t="str">
        <f t="shared" si="22"/>
        <v>16550.243</v>
      </c>
      <c r="H226" s="56">
        <f t="shared" si="23"/>
        <v>-8987</v>
      </c>
      <c r="I226" s="65" t="s">
        <v>263</v>
      </c>
      <c r="J226" s="66" t="s">
        <v>264</v>
      </c>
      <c r="K226" s="65">
        <v>-8987</v>
      </c>
      <c r="L226" s="65" t="s">
        <v>265</v>
      </c>
      <c r="M226" s="66" t="s">
        <v>260</v>
      </c>
      <c r="N226" s="66"/>
      <c r="O226" s="67" t="s">
        <v>261</v>
      </c>
      <c r="P226" s="67" t="s">
        <v>262</v>
      </c>
    </row>
    <row r="227" spans="1:16" ht="13.5" thickBot="1" x14ac:dyDescent="0.25">
      <c r="A227" s="56" t="str">
        <f t="shared" si="18"/>
        <v> AN 174.143 </v>
      </c>
      <c r="B227" s="42" t="str">
        <f t="shared" si="19"/>
        <v>I</v>
      </c>
      <c r="C227" s="56">
        <f t="shared" si="20"/>
        <v>17261.314999999999</v>
      </c>
      <c r="D227" s="2" t="str">
        <f t="shared" si="21"/>
        <v>vis</v>
      </c>
      <c r="E227" s="64">
        <f>VLOOKUP(C227,Active!C$21:E$968,3,FALSE)</f>
        <v>-8614.0201198459199</v>
      </c>
      <c r="F227" s="42" t="s">
        <v>223</v>
      </c>
      <c r="G227" s="2" t="str">
        <f t="shared" si="22"/>
        <v>17261.315</v>
      </c>
      <c r="H227" s="56">
        <f t="shared" si="23"/>
        <v>-8614</v>
      </c>
      <c r="I227" s="65" t="s">
        <v>266</v>
      </c>
      <c r="J227" s="66" t="s">
        <v>267</v>
      </c>
      <c r="K227" s="65">
        <v>-8614</v>
      </c>
      <c r="L227" s="65" t="s">
        <v>268</v>
      </c>
      <c r="M227" s="66" t="s">
        <v>260</v>
      </c>
      <c r="N227" s="66"/>
      <c r="O227" s="67" t="s">
        <v>261</v>
      </c>
      <c r="P227" s="67" t="s">
        <v>262</v>
      </c>
    </row>
    <row r="228" spans="1:16" ht="13.5" thickBot="1" x14ac:dyDescent="0.25">
      <c r="A228" s="56" t="str">
        <f t="shared" si="18"/>
        <v> AN 174.349 </v>
      </c>
      <c r="B228" s="42" t="str">
        <f t="shared" si="19"/>
        <v>I</v>
      </c>
      <c r="C228" s="56">
        <f t="shared" si="20"/>
        <v>17680.652999999998</v>
      </c>
      <c r="D228" s="2" t="str">
        <f t="shared" si="21"/>
        <v>vis</v>
      </c>
      <c r="E228" s="64">
        <f>VLOOKUP(C228,Active!C$21:E$968,3,FALSE)</f>
        <v>-8394.0215397128468</v>
      </c>
      <c r="F228" s="42" t="s">
        <v>223</v>
      </c>
      <c r="G228" s="2" t="str">
        <f t="shared" si="22"/>
        <v>17680.653</v>
      </c>
      <c r="H228" s="56">
        <f t="shared" si="23"/>
        <v>-8394</v>
      </c>
      <c r="I228" s="65" t="s">
        <v>269</v>
      </c>
      <c r="J228" s="66" t="s">
        <v>270</v>
      </c>
      <c r="K228" s="65">
        <v>-8394</v>
      </c>
      <c r="L228" s="65" t="s">
        <v>271</v>
      </c>
      <c r="M228" s="66" t="s">
        <v>272</v>
      </c>
      <c r="N228" s="66"/>
      <c r="O228" s="67" t="s">
        <v>273</v>
      </c>
      <c r="P228" s="67" t="s">
        <v>274</v>
      </c>
    </row>
    <row r="229" spans="1:16" ht="13.5" thickBot="1" x14ac:dyDescent="0.25">
      <c r="A229" s="56" t="str">
        <f t="shared" si="18"/>
        <v> AN 174.349 </v>
      </c>
      <c r="B229" s="42" t="str">
        <f t="shared" si="19"/>
        <v>I</v>
      </c>
      <c r="C229" s="56">
        <f t="shared" si="20"/>
        <v>17682.55</v>
      </c>
      <c r="D229" s="2" t="str">
        <f t="shared" si="21"/>
        <v>vis</v>
      </c>
      <c r="E229" s="64">
        <f>VLOOKUP(C229,Active!C$21:E$968,3,FALSE)</f>
        <v>-8393.0263107888932</v>
      </c>
      <c r="F229" s="42" t="s">
        <v>223</v>
      </c>
      <c r="G229" s="2" t="str">
        <f t="shared" si="22"/>
        <v>17682.55</v>
      </c>
      <c r="H229" s="56">
        <f t="shared" si="23"/>
        <v>-8393</v>
      </c>
      <c r="I229" s="65" t="s">
        <v>275</v>
      </c>
      <c r="J229" s="66" t="s">
        <v>276</v>
      </c>
      <c r="K229" s="65">
        <v>-8393</v>
      </c>
      <c r="L229" s="65" t="s">
        <v>277</v>
      </c>
      <c r="M229" s="66" t="s">
        <v>272</v>
      </c>
      <c r="N229" s="66"/>
      <c r="O229" s="67" t="s">
        <v>273</v>
      </c>
      <c r="P229" s="67" t="s">
        <v>274</v>
      </c>
    </row>
    <row r="230" spans="1:16" ht="13.5" thickBot="1" x14ac:dyDescent="0.25">
      <c r="A230" s="56" t="str">
        <f t="shared" si="18"/>
        <v> LAWS 1.235 </v>
      </c>
      <c r="B230" s="42" t="str">
        <f t="shared" si="19"/>
        <v>I</v>
      </c>
      <c r="C230" s="56">
        <f t="shared" si="20"/>
        <v>17943.687000000002</v>
      </c>
      <c r="D230" s="2" t="str">
        <f t="shared" si="21"/>
        <v>vis</v>
      </c>
      <c r="E230" s="64">
        <f>VLOOKUP(C230,Active!C$21:E$968,3,FALSE)</f>
        <v>-8256.0252061424962</v>
      </c>
      <c r="F230" s="42" t="s">
        <v>223</v>
      </c>
      <c r="G230" s="2" t="str">
        <f t="shared" si="22"/>
        <v>17943.687</v>
      </c>
      <c r="H230" s="56">
        <f t="shared" si="23"/>
        <v>-8256</v>
      </c>
      <c r="I230" s="65" t="s">
        <v>278</v>
      </c>
      <c r="J230" s="66" t="s">
        <v>279</v>
      </c>
      <c r="K230" s="65">
        <v>-8256</v>
      </c>
      <c r="L230" s="65" t="s">
        <v>280</v>
      </c>
      <c r="M230" s="66" t="s">
        <v>272</v>
      </c>
      <c r="N230" s="66"/>
      <c r="O230" s="67" t="s">
        <v>281</v>
      </c>
      <c r="P230" s="67" t="s">
        <v>282</v>
      </c>
    </row>
    <row r="231" spans="1:16" ht="13.5" thickBot="1" x14ac:dyDescent="0.25">
      <c r="A231" s="56" t="str">
        <f t="shared" si="18"/>
        <v> LAWS 1.235 </v>
      </c>
      <c r="B231" s="42" t="str">
        <f t="shared" si="19"/>
        <v>I</v>
      </c>
      <c r="C231" s="56">
        <f t="shared" si="20"/>
        <v>17945.593000000001</v>
      </c>
      <c r="D231" s="2" t="str">
        <f t="shared" si="21"/>
        <v>vis</v>
      </c>
      <c r="E231" s="64">
        <f>VLOOKUP(C231,Active!C$21:E$968,3,FALSE)</f>
        <v>-8255.0252555209609</v>
      </c>
      <c r="F231" s="42" t="s">
        <v>223</v>
      </c>
      <c r="G231" s="2" t="str">
        <f t="shared" si="22"/>
        <v>17945.593</v>
      </c>
      <c r="H231" s="56">
        <f t="shared" si="23"/>
        <v>-8255</v>
      </c>
      <c r="I231" s="65" t="s">
        <v>283</v>
      </c>
      <c r="J231" s="66" t="s">
        <v>284</v>
      </c>
      <c r="K231" s="65">
        <v>-8255</v>
      </c>
      <c r="L231" s="65" t="s">
        <v>280</v>
      </c>
      <c r="M231" s="66" t="s">
        <v>272</v>
      </c>
      <c r="N231" s="66"/>
      <c r="O231" s="67" t="s">
        <v>281</v>
      </c>
      <c r="P231" s="67" t="s">
        <v>282</v>
      </c>
    </row>
    <row r="232" spans="1:16" ht="13.5" thickBot="1" x14ac:dyDescent="0.25">
      <c r="A232" s="56" t="str">
        <f t="shared" si="18"/>
        <v> LAWS 1.235 </v>
      </c>
      <c r="B232" s="42" t="str">
        <f t="shared" si="19"/>
        <v>I</v>
      </c>
      <c r="C232" s="56">
        <f t="shared" si="20"/>
        <v>17964.653999999999</v>
      </c>
      <c r="D232" s="2" t="str">
        <f t="shared" si="21"/>
        <v>vis</v>
      </c>
      <c r="E232" s="64">
        <f>VLOOKUP(C232,Active!C$21:E$968,3,FALSE)</f>
        <v>-8245.0252246725377</v>
      </c>
      <c r="F232" s="42" t="s">
        <v>223</v>
      </c>
      <c r="G232" s="2" t="str">
        <f t="shared" si="22"/>
        <v>17964.654</v>
      </c>
      <c r="H232" s="56">
        <f t="shared" si="23"/>
        <v>-8245</v>
      </c>
      <c r="I232" s="65" t="s">
        <v>285</v>
      </c>
      <c r="J232" s="66" t="s">
        <v>286</v>
      </c>
      <c r="K232" s="65">
        <v>-8245</v>
      </c>
      <c r="L232" s="65" t="s">
        <v>280</v>
      </c>
      <c r="M232" s="66" t="s">
        <v>272</v>
      </c>
      <c r="N232" s="66"/>
      <c r="O232" s="67" t="s">
        <v>281</v>
      </c>
      <c r="P232" s="67" t="s">
        <v>282</v>
      </c>
    </row>
    <row r="233" spans="1:16" ht="13.5" thickBot="1" x14ac:dyDescent="0.25">
      <c r="A233" s="56" t="str">
        <f t="shared" si="18"/>
        <v> LAWS 1.235 </v>
      </c>
      <c r="B233" s="42" t="str">
        <f t="shared" si="19"/>
        <v>I</v>
      </c>
      <c r="C233" s="56">
        <f t="shared" si="20"/>
        <v>18025.648000000001</v>
      </c>
      <c r="D233" s="2" t="str">
        <f t="shared" si="21"/>
        <v>vis</v>
      </c>
      <c r="E233" s="64">
        <f>VLOOKUP(C233,Active!C$21:E$968,3,FALSE)</f>
        <v>-8213.0257555172575</v>
      </c>
      <c r="F233" s="42" t="s">
        <v>223</v>
      </c>
      <c r="G233" s="2" t="str">
        <f t="shared" si="22"/>
        <v>18025.648</v>
      </c>
      <c r="H233" s="56">
        <f t="shared" si="23"/>
        <v>-8213</v>
      </c>
      <c r="I233" s="65" t="s">
        <v>287</v>
      </c>
      <c r="J233" s="66" t="s">
        <v>288</v>
      </c>
      <c r="K233" s="65">
        <v>-8213</v>
      </c>
      <c r="L233" s="65" t="s">
        <v>289</v>
      </c>
      <c r="M233" s="66" t="s">
        <v>272</v>
      </c>
      <c r="N233" s="66"/>
      <c r="O233" s="67" t="s">
        <v>281</v>
      </c>
      <c r="P233" s="67" t="s">
        <v>282</v>
      </c>
    </row>
    <row r="234" spans="1:16" ht="13.5" thickBot="1" x14ac:dyDescent="0.25">
      <c r="A234" s="56" t="str">
        <f t="shared" si="18"/>
        <v> LAWS 1.235 </v>
      </c>
      <c r="B234" s="42" t="str">
        <f t="shared" si="19"/>
        <v>I</v>
      </c>
      <c r="C234" s="56">
        <f t="shared" si="20"/>
        <v>18044.708999999999</v>
      </c>
      <c r="D234" s="2" t="str">
        <f t="shared" si="21"/>
        <v>vis</v>
      </c>
      <c r="E234" s="64">
        <f>VLOOKUP(C234,Active!C$21:E$968,3,FALSE)</f>
        <v>-8203.0257246688343</v>
      </c>
      <c r="F234" s="42" t="s">
        <v>223</v>
      </c>
      <c r="G234" s="2" t="str">
        <f t="shared" si="22"/>
        <v>18044.709</v>
      </c>
      <c r="H234" s="56">
        <f t="shared" si="23"/>
        <v>-8203</v>
      </c>
      <c r="I234" s="65" t="s">
        <v>290</v>
      </c>
      <c r="J234" s="66" t="s">
        <v>291</v>
      </c>
      <c r="K234" s="65">
        <v>-8203</v>
      </c>
      <c r="L234" s="65" t="s">
        <v>289</v>
      </c>
      <c r="M234" s="66" t="s">
        <v>272</v>
      </c>
      <c r="N234" s="66"/>
      <c r="O234" s="67" t="s">
        <v>281</v>
      </c>
      <c r="P234" s="67" t="s">
        <v>282</v>
      </c>
    </row>
    <row r="235" spans="1:16" ht="13.5" thickBot="1" x14ac:dyDescent="0.25">
      <c r="A235" s="56" t="str">
        <f t="shared" si="18"/>
        <v>VSB 47 </v>
      </c>
      <c r="B235" s="42" t="str">
        <f t="shared" si="19"/>
        <v>I</v>
      </c>
      <c r="C235" s="56">
        <f t="shared" si="20"/>
        <v>18342.074000000001</v>
      </c>
      <c r="D235" s="2" t="str">
        <f t="shared" si="21"/>
        <v>vis</v>
      </c>
      <c r="E235" s="64">
        <f>VLOOKUP(C235,Active!C$21:E$968,3,FALSE)</f>
        <v>-8047.0182133503467</v>
      </c>
      <c r="F235" s="42" t="s">
        <v>223</v>
      </c>
      <c r="G235" s="2" t="str">
        <f t="shared" si="22"/>
        <v>18342.074</v>
      </c>
      <c r="H235" s="56">
        <f t="shared" si="23"/>
        <v>-8047</v>
      </c>
      <c r="I235" s="65" t="s">
        <v>292</v>
      </c>
      <c r="J235" s="66" t="s">
        <v>293</v>
      </c>
      <c r="K235" s="65">
        <v>-8047</v>
      </c>
      <c r="L235" s="65" t="s">
        <v>294</v>
      </c>
      <c r="M235" s="66" t="s">
        <v>272</v>
      </c>
      <c r="N235" s="66"/>
      <c r="O235" s="67" t="s">
        <v>273</v>
      </c>
      <c r="P235" s="68" t="s">
        <v>295</v>
      </c>
    </row>
    <row r="236" spans="1:16" ht="13.5" thickBot="1" x14ac:dyDescent="0.25">
      <c r="A236" s="56" t="str">
        <f t="shared" si="18"/>
        <v>VSB 47 </v>
      </c>
      <c r="B236" s="42" t="str">
        <f t="shared" si="19"/>
        <v>I</v>
      </c>
      <c r="C236" s="56">
        <f t="shared" si="20"/>
        <v>18343.977999999999</v>
      </c>
      <c r="D236" s="2" t="str">
        <f t="shared" si="21"/>
        <v>vis</v>
      </c>
      <c r="E236" s="64">
        <f>VLOOKUP(C236,Active!C$21:E$968,3,FALSE)</f>
        <v>-8046.0193119949417</v>
      </c>
      <c r="F236" s="42" t="s">
        <v>223</v>
      </c>
      <c r="G236" s="2" t="str">
        <f t="shared" si="22"/>
        <v>18343.978</v>
      </c>
      <c r="H236" s="56">
        <f t="shared" si="23"/>
        <v>-8046</v>
      </c>
      <c r="I236" s="65" t="s">
        <v>296</v>
      </c>
      <c r="J236" s="66" t="s">
        <v>297</v>
      </c>
      <c r="K236" s="65">
        <v>-8046</v>
      </c>
      <c r="L236" s="65" t="s">
        <v>298</v>
      </c>
      <c r="M236" s="66" t="s">
        <v>272</v>
      </c>
      <c r="N236" s="66"/>
      <c r="O236" s="67" t="s">
        <v>273</v>
      </c>
      <c r="P236" s="68" t="s">
        <v>295</v>
      </c>
    </row>
    <row r="237" spans="1:16" ht="13.5" thickBot="1" x14ac:dyDescent="0.25">
      <c r="A237" s="56" t="str">
        <f t="shared" si="18"/>
        <v>VSB 47 </v>
      </c>
      <c r="B237" s="42" t="str">
        <f t="shared" si="19"/>
        <v>I</v>
      </c>
      <c r="C237" s="56">
        <f t="shared" si="20"/>
        <v>19072.11</v>
      </c>
      <c r="D237" s="2" t="str">
        <f t="shared" si="21"/>
        <v>vis</v>
      </c>
      <c r="E237" s="64">
        <f>VLOOKUP(C237,Active!C$21:E$968,3,FALSE)</f>
        <v>-7664.0171892456192</v>
      </c>
      <c r="F237" s="42" t="s">
        <v>223</v>
      </c>
      <c r="G237" s="2" t="str">
        <f t="shared" si="22"/>
        <v>19072.11</v>
      </c>
      <c r="H237" s="56">
        <f t="shared" si="23"/>
        <v>-7664</v>
      </c>
      <c r="I237" s="65" t="s">
        <v>299</v>
      </c>
      <c r="J237" s="66" t="s">
        <v>300</v>
      </c>
      <c r="K237" s="65">
        <v>-7664</v>
      </c>
      <c r="L237" s="65" t="s">
        <v>301</v>
      </c>
      <c r="M237" s="66" t="s">
        <v>272</v>
      </c>
      <c r="N237" s="66"/>
      <c r="O237" s="67" t="s">
        <v>273</v>
      </c>
      <c r="P237" s="68" t="s">
        <v>295</v>
      </c>
    </row>
    <row r="238" spans="1:16" ht="13.5" thickBot="1" x14ac:dyDescent="0.25">
      <c r="A238" s="56" t="str">
        <f t="shared" si="18"/>
        <v>VSB 47 </v>
      </c>
      <c r="B238" s="42" t="str">
        <f t="shared" si="19"/>
        <v>I</v>
      </c>
      <c r="C238" s="56">
        <f t="shared" si="20"/>
        <v>19074.016</v>
      </c>
      <c r="D238" s="2" t="str">
        <f t="shared" si="21"/>
        <v>vis</v>
      </c>
      <c r="E238" s="64">
        <f>VLOOKUP(C238,Active!C$21:E$968,3,FALSE)</f>
        <v>-7663.0172386240838</v>
      </c>
      <c r="F238" s="42" t="s">
        <v>223</v>
      </c>
      <c r="G238" s="2" t="str">
        <f t="shared" si="22"/>
        <v>19074.016</v>
      </c>
      <c r="H238" s="56">
        <f t="shared" si="23"/>
        <v>-7663</v>
      </c>
      <c r="I238" s="65" t="s">
        <v>302</v>
      </c>
      <c r="J238" s="66" t="s">
        <v>303</v>
      </c>
      <c r="K238" s="65">
        <v>-7663</v>
      </c>
      <c r="L238" s="65" t="s">
        <v>304</v>
      </c>
      <c r="M238" s="66" t="s">
        <v>272</v>
      </c>
      <c r="N238" s="66"/>
      <c r="O238" s="67" t="s">
        <v>273</v>
      </c>
      <c r="P238" s="68" t="s">
        <v>295</v>
      </c>
    </row>
    <row r="239" spans="1:16" ht="13.5" thickBot="1" x14ac:dyDescent="0.25">
      <c r="A239" s="56" t="str">
        <f t="shared" si="18"/>
        <v> JO 13.68 </v>
      </c>
      <c r="B239" s="42" t="str">
        <f t="shared" si="19"/>
        <v>I</v>
      </c>
      <c r="C239" s="56">
        <f t="shared" si="20"/>
        <v>19451.419099999999</v>
      </c>
      <c r="D239" s="2" t="str">
        <f t="shared" si="21"/>
        <v>vis</v>
      </c>
      <c r="E239" s="64">
        <f>VLOOKUP(C239,Active!C$21:E$968,3,FALSE)</f>
        <v>-7465.0190936006893</v>
      </c>
      <c r="F239" s="42" t="s">
        <v>223</v>
      </c>
      <c r="G239" s="2" t="str">
        <f t="shared" si="22"/>
        <v>19451.4191</v>
      </c>
      <c r="H239" s="56">
        <f t="shared" si="23"/>
        <v>-7465</v>
      </c>
      <c r="I239" s="65" t="s">
        <v>305</v>
      </c>
      <c r="J239" s="66" t="s">
        <v>306</v>
      </c>
      <c r="K239" s="65">
        <v>-7465</v>
      </c>
      <c r="L239" s="65" t="s">
        <v>307</v>
      </c>
      <c r="M239" s="66" t="s">
        <v>272</v>
      </c>
      <c r="N239" s="66"/>
      <c r="O239" s="67" t="s">
        <v>308</v>
      </c>
      <c r="P239" s="67" t="s">
        <v>309</v>
      </c>
    </row>
    <row r="240" spans="1:16" ht="13.5" thickBot="1" x14ac:dyDescent="0.25">
      <c r="A240" s="56" t="str">
        <f t="shared" si="18"/>
        <v> AN 234.126 </v>
      </c>
      <c r="B240" s="42" t="str">
        <f t="shared" si="19"/>
        <v>I</v>
      </c>
      <c r="C240" s="56">
        <f t="shared" si="20"/>
        <v>21256.493999999999</v>
      </c>
      <c r="D240" s="2" t="str">
        <f t="shared" si="21"/>
        <v>vis</v>
      </c>
      <c r="E240" s="64">
        <f>VLOOKUP(C240,Active!C$21:E$968,3,FALSE)</f>
        <v>-6518.017116594433</v>
      </c>
      <c r="F240" s="42" t="s">
        <v>223</v>
      </c>
      <c r="G240" s="2" t="str">
        <f t="shared" si="22"/>
        <v>21256.494</v>
      </c>
      <c r="H240" s="56">
        <f t="shared" si="23"/>
        <v>-6518</v>
      </c>
      <c r="I240" s="65" t="s">
        <v>310</v>
      </c>
      <c r="J240" s="66" t="s">
        <v>311</v>
      </c>
      <c r="K240" s="65">
        <v>-6518</v>
      </c>
      <c r="L240" s="65" t="s">
        <v>304</v>
      </c>
      <c r="M240" s="66" t="s">
        <v>272</v>
      </c>
      <c r="N240" s="66"/>
      <c r="O240" s="67" t="s">
        <v>312</v>
      </c>
      <c r="P240" s="67" t="s">
        <v>313</v>
      </c>
    </row>
    <row r="241" spans="1:16" ht="13.5" thickBot="1" x14ac:dyDescent="0.25">
      <c r="A241" s="56" t="str">
        <f t="shared" si="18"/>
        <v> AN 234.126 </v>
      </c>
      <c r="B241" s="42" t="str">
        <f t="shared" si="19"/>
        <v>I</v>
      </c>
      <c r="C241" s="56">
        <f t="shared" si="20"/>
        <v>21496.66</v>
      </c>
      <c r="D241" s="2" t="str">
        <f t="shared" si="21"/>
        <v>vis</v>
      </c>
      <c r="E241" s="64">
        <f>VLOOKUP(C241,Active!C$21:E$968,3,FALSE)</f>
        <v>-6392.0180919502563</v>
      </c>
      <c r="F241" s="42" t="s">
        <v>223</v>
      </c>
      <c r="G241" s="2" t="str">
        <f t="shared" si="22"/>
        <v>21496.660</v>
      </c>
      <c r="H241" s="56">
        <f t="shared" si="23"/>
        <v>-6392</v>
      </c>
      <c r="I241" s="65" t="s">
        <v>314</v>
      </c>
      <c r="J241" s="66" t="s">
        <v>315</v>
      </c>
      <c r="K241" s="65">
        <v>-6392</v>
      </c>
      <c r="L241" s="65" t="s">
        <v>316</v>
      </c>
      <c r="M241" s="66" t="s">
        <v>272</v>
      </c>
      <c r="N241" s="66"/>
      <c r="O241" s="67" t="s">
        <v>312</v>
      </c>
      <c r="P241" s="67" t="s">
        <v>313</v>
      </c>
    </row>
    <row r="242" spans="1:16" ht="13.5" thickBot="1" x14ac:dyDescent="0.25">
      <c r="A242" s="56" t="str">
        <f t="shared" si="18"/>
        <v> AN 234.126 </v>
      </c>
      <c r="B242" s="42" t="str">
        <f t="shared" si="19"/>
        <v>I</v>
      </c>
      <c r="C242" s="56">
        <f t="shared" si="20"/>
        <v>21540.502</v>
      </c>
      <c r="D242" s="2" t="str">
        <f t="shared" si="21"/>
        <v>vis</v>
      </c>
      <c r="E242" s="64">
        <f>VLOOKUP(C242,Active!C$21:E$968,3,FALSE)</f>
        <v>-6369.0171291226698</v>
      </c>
      <c r="F242" s="42" t="s">
        <v>223</v>
      </c>
      <c r="G242" s="2" t="str">
        <f t="shared" si="22"/>
        <v>21540.502</v>
      </c>
      <c r="H242" s="56">
        <f t="shared" si="23"/>
        <v>-6369</v>
      </c>
      <c r="I242" s="65" t="s">
        <v>317</v>
      </c>
      <c r="J242" s="66" t="s">
        <v>318</v>
      </c>
      <c r="K242" s="65">
        <v>-6369</v>
      </c>
      <c r="L242" s="65" t="s">
        <v>304</v>
      </c>
      <c r="M242" s="66" t="s">
        <v>272</v>
      </c>
      <c r="N242" s="66"/>
      <c r="O242" s="67" t="s">
        <v>312</v>
      </c>
      <c r="P242" s="67" t="s">
        <v>313</v>
      </c>
    </row>
    <row r="243" spans="1:16" ht="13.5" thickBot="1" x14ac:dyDescent="0.25">
      <c r="A243" s="56" t="str">
        <f t="shared" si="18"/>
        <v> AN 234.126 </v>
      </c>
      <c r="B243" s="42" t="str">
        <f t="shared" si="19"/>
        <v>I</v>
      </c>
      <c r="C243" s="56">
        <f t="shared" si="20"/>
        <v>21580.534</v>
      </c>
      <c r="D243" s="2" t="str">
        <f t="shared" si="21"/>
        <v>vis</v>
      </c>
      <c r="E243" s="64">
        <f>VLOOKUP(C243,Active!C$21:E$968,3,FALSE)</f>
        <v>-6348.0150182720263</v>
      </c>
      <c r="F243" s="42" t="s">
        <v>223</v>
      </c>
      <c r="G243" s="2" t="str">
        <f t="shared" si="22"/>
        <v>21580.534</v>
      </c>
      <c r="H243" s="56">
        <f t="shared" si="23"/>
        <v>-6348</v>
      </c>
      <c r="I243" s="65" t="s">
        <v>319</v>
      </c>
      <c r="J243" s="66" t="s">
        <v>320</v>
      </c>
      <c r="K243" s="65">
        <v>-6348</v>
      </c>
      <c r="L243" s="65" t="s">
        <v>321</v>
      </c>
      <c r="M243" s="66" t="s">
        <v>272</v>
      </c>
      <c r="N243" s="66"/>
      <c r="O243" s="67" t="s">
        <v>312</v>
      </c>
      <c r="P243" s="67" t="s">
        <v>313</v>
      </c>
    </row>
    <row r="244" spans="1:16" ht="13.5" thickBot="1" x14ac:dyDescent="0.25">
      <c r="A244" s="56" t="str">
        <f t="shared" si="18"/>
        <v> AN 234.126 </v>
      </c>
      <c r="B244" s="42" t="str">
        <f t="shared" si="19"/>
        <v>I</v>
      </c>
      <c r="C244" s="56">
        <f t="shared" si="20"/>
        <v>21582.441999999999</v>
      </c>
      <c r="D244" s="2" t="str">
        <f t="shared" si="21"/>
        <v>vis</v>
      </c>
      <c r="E244" s="64">
        <f>VLOOKUP(C244,Active!C$21:E$968,3,FALSE)</f>
        <v>-6347.0140183843614</v>
      </c>
      <c r="F244" s="42" t="s">
        <v>223</v>
      </c>
      <c r="G244" s="2" t="str">
        <f t="shared" si="22"/>
        <v>21582.442</v>
      </c>
      <c r="H244" s="56">
        <f t="shared" si="23"/>
        <v>-6347</v>
      </c>
      <c r="I244" s="65" t="s">
        <v>322</v>
      </c>
      <c r="J244" s="66" t="s">
        <v>323</v>
      </c>
      <c r="K244" s="65">
        <v>-6347</v>
      </c>
      <c r="L244" s="65" t="s">
        <v>324</v>
      </c>
      <c r="M244" s="66" t="s">
        <v>272</v>
      </c>
      <c r="N244" s="66"/>
      <c r="O244" s="67" t="s">
        <v>312</v>
      </c>
      <c r="P244" s="67" t="s">
        <v>313</v>
      </c>
    </row>
    <row r="245" spans="1:16" ht="13.5" thickBot="1" x14ac:dyDescent="0.25">
      <c r="A245" s="56" t="str">
        <f t="shared" si="18"/>
        <v> AN 234.126 </v>
      </c>
      <c r="B245" s="42" t="str">
        <f t="shared" si="19"/>
        <v>I</v>
      </c>
      <c r="C245" s="56">
        <f t="shared" si="20"/>
        <v>21643.424999999999</v>
      </c>
      <c r="D245" s="2" t="str">
        <f t="shared" si="21"/>
        <v>vis</v>
      </c>
      <c r="E245" s="64">
        <f>VLOOKUP(C245,Active!C$21:E$968,3,FALSE)</f>
        <v>-6315.0203201927943</v>
      </c>
      <c r="F245" s="42" t="s">
        <v>223</v>
      </c>
      <c r="G245" s="2" t="str">
        <f t="shared" si="22"/>
        <v>21643.425</v>
      </c>
      <c r="H245" s="56">
        <f t="shared" si="23"/>
        <v>-6315</v>
      </c>
      <c r="I245" s="65" t="s">
        <v>325</v>
      </c>
      <c r="J245" s="66" t="s">
        <v>326</v>
      </c>
      <c r="K245" s="65">
        <v>-6315</v>
      </c>
      <c r="L245" s="65" t="s">
        <v>327</v>
      </c>
      <c r="M245" s="66" t="s">
        <v>272</v>
      </c>
      <c r="N245" s="66"/>
      <c r="O245" s="67" t="s">
        <v>312</v>
      </c>
      <c r="P245" s="67" t="s">
        <v>313</v>
      </c>
    </row>
    <row r="246" spans="1:16" ht="13.5" thickBot="1" x14ac:dyDescent="0.25">
      <c r="A246" s="56" t="str">
        <f t="shared" si="18"/>
        <v> AN 234.126 </v>
      </c>
      <c r="B246" s="42" t="str">
        <f t="shared" si="19"/>
        <v>I</v>
      </c>
      <c r="C246" s="56">
        <f t="shared" si="20"/>
        <v>21967.468000000001</v>
      </c>
      <c r="D246" s="2" t="str">
        <f t="shared" si="21"/>
        <v>vis</v>
      </c>
      <c r="E246" s="64">
        <f>VLOOKUP(C246,Active!C$21:E$968,3,FALSE)</f>
        <v>-6145.0166479711934</v>
      </c>
      <c r="F246" s="42" t="s">
        <v>223</v>
      </c>
      <c r="G246" s="2" t="str">
        <f t="shared" si="22"/>
        <v>21967.468</v>
      </c>
      <c r="H246" s="56">
        <f t="shared" si="23"/>
        <v>-6145</v>
      </c>
      <c r="I246" s="65" t="s">
        <v>328</v>
      </c>
      <c r="J246" s="66" t="s">
        <v>329</v>
      </c>
      <c r="K246" s="65">
        <v>-6145</v>
      </c>
      <c r="L246" s="65" t="s">
        <v>330</v>
      </c>
      <c r="M246" s="66" t="s">
        <v>272</v>
      </c>
      <c r="N246" s="66"/>
      <c r="O246" s="67" t="s">
        <v>312</v>
      </c>
      <c r="P246" s="67" t="s">
        <v>313</v>
      </c>
    </row>
    <row r="247" spans="1:16" ht="13.5" thickBot="1" x14ac:dyDescent="0.25">
      <c r="A247" s="56" t="str">
        <f t="shared" si="18"/>
        <v> AN 234.126 </v>
      </c>
      <c r="B247" s="42" t="str">
        <f t="shared" si="19"/>
        <v>I</v>
      </c>
      <c r="C247" s="56">
        <f t="shared" si="20"/>
        <v>22335.348000000002</v>
      </c>
      <c r="D247" s="2" t="str">
        <f t="shared" si="21"/>
        <v>vis</v>
      </c>
      <c r="E247" s="64">
        <f>VLOOKUP(C247,Active!C$21:E$968,3,FALSE)</f>
        <v>-5952.0146360873305</v>
      </c>
      <c r="F247" s="42" t="s">
        <v>223</v>
      </c>
      <c r="G247" s="2" t="str">
        <f t="shared" si="22"/>
        <v>22335.348</v>
      </c>
      <c r="H247" s="56">
        <f t="shared" si="23"/>
        <v>-5952</v>
      </c>
      <c r="I247" s="65" t="s">
        <v>331</v>
      </c>
      <c r="J247" s="66" t="s">
        <v>332</v>
      </c>
      <c r="K247" s="65">
        <v>-5952</v>
      </c>
      <c r="L247" s="65" t="s">
        <v>333</v>
      </c>
      <c r="M247" s="66" t="s">
        <v>272</v>
      </c>
      <c r="N247" s="66"/>
      <c r="O247" s="67" t="s">
        <v>312</v>
      </c>
      <c r="P247" s="67" t="s">
        <v>313</v>
      </c>
    </row>
    <row r="248" spans="1:16" ht="13.5" thickBot="1" x14ac:dyDescent="0.25">
      <c r="A248" s="56" t="str">
        <f t="shared" si="18"/>
        <v> AN 234.126 </v>
      </c>
      <c r="B248" s="42" t="str">
        <f t="shared" si="19"/>
        <v>I</v>
      </c>
      <c r="C248" s="56">
        <f t="shared" si="20"/>
        <v>22377.276999999998</v>
      </c>
      <c r="D248" s="2" t="str">
        <f t="shared" si="21"/>
        <v>vis</v>
      </c>
      <c r="E248" s="64">
        <f>VLOOKUP(C248,Active!C$21:E$968,3,FALSE)</f>
        <v>-5930.0172963127361</v>
      </c>
      <c r="F248" s="42" t="s">
        <v>223</v>
      </c>
      <c r="G248" s="2" t="str">
        <f t="shared" si="22"/>
        <v>22377.277</v>
      </c>
      <c r="H248" s="56">
        <f t="shared" si="23"/>
        <v>-5930</v>
      </c>
      <c r="I248" s="65" t="s">
        <v>334</v>
      </c>
      <c r="J248" s="66" t="s">
        <v>335</v>
      </c>
      <c r="K248" s="65">
        <v>-5930</v>
      </c>
      <c r="L248" s="65" t="s">
        <v>304</v>
      </c>
      <c r="M248" s="66" t="s">
        <v>272</v>
      </c>
      <c r="N248" s="66"/>
      <c r="O248" s="67" t="s">
        <v>312</v>
      </c>
      <c r="P248" s="67" t="s">
        <v>313</v>
      </c>
    </row>
    <row r="249" spans="1:16" ht="13.5" thickBot="1" x14ac:dyDescent="0.25">
      <c r="A249" s="56" t="str">
        <f t="shared" si="18"/>
        <v> AN 234.126 </v>
      </c>
      <c r="B249" s="42" t="str">
        <f t="shared" si="19"/>
        <v>I</v>
      </c>
      <c r="C249" s="56">
        <f t="shared" si="20"/>
        <v>23019.629000000001</v>
      </c>
      <c r="D249" s="2" t="str">
        <f t="shared" si="21"/>
        <v>vis</v>
      </c>
      <c r="E249" s="64">
        <f>VLOOKUP(C249,Active!C$21:E$968,3,FALSE)</f>
        <v>-5593.018197863179</v>
      </c>
      <c r="F249" s="42" t="s">
        <v>223</v>
      </c>
      <c r="G249" s="2" t="str">
        <f t="shared" si="22"/>
        <v>23019.629</v>
      </c>
      <c r="H249" s="56">
        <f t="shared" si="23"/>
        <v>-5593</v>
      </c>
      <c r="I249" s="65" t="s">
        <v>336</v>
      </c>
      <c r="J249" s="66" t="s">
        <v>337</v>
      </c>
      <c r="K249" s="65">
        <v>-5593</v>
      </c>
      <c r="L249" s="65" t="s">
        <v>294</v>
      </c>
      <c r="M249" s="66" t="s">
        <v>272</v>
      </c>
      <c r="N249" s="66"/>
      <c r="O249" s="67" t="s">
        <v>312</v>
      </c>
      <c r="P249" s="67" t="s">
        <v>313</v>
      </c>
    </row>
    <row r="250" spans="1:16" ht="13.5" thickBot="1" x14ac:dyDescent="0.25">
      <c r="A250" s="56" t="str">
        <f t="shared" si="18"/>
        <v> AN 234.126 </v>
      </c>
      <c r="B250" s="42" t="str">
        <f t="shared" si="19"/>
        <v>I</v>
      </c>
      <c r="C250" s="56">
        <f t="shared" si="20"/>
        <v>23143.514999999999</v>
      </c>
      <c r="D250" s="2" t="str">
        <f t="shared" si="21"/>
        <v>vis</v>
      </c>
      <c r="E250" s="64">
        <f>VLOOKUP(C250,Active!C$21:E$968,3,FALSE)</f>
        <v>-5528.0235059956021</v>
      </c>
      <c r="F250" s="42" t="s">
        <v>223</v>
      </c>
      <c r="G250" s="2" t="str">
        <f t="shared" si="22"/>
        <v>23143.515</v>
      </c>
      <c r="H250" s="56">
        <f t="shared" si="23"/>
        <v>-5528</v>
      </c>
      <c r="I250" s="65" t="s">
        <v>338</v>
      </c>
      <c r="J250" s="66" t="s">
        <v>339</v>
      </c>
      <c r="K250" s="65">
        <v>-5528</v>
      </c>
      <c r="L250" s="65" t="s">
        <v>340</v>
      </c>
      <c r="M250" s="66" t="s">
        <v>272</v>
      </c>
      <c r="N250" s="66"/>
      <c r="O250" s="67" t="s">
        <v>312</v>
      </c>
      <c r="P250" s="67" t="s">
        <v>313</v>
      </c>
    </row>
    <row r="251" spans="1:16" ht="13.5" thickBot="1" x14ac:dyDescent="0.25">
      <c r="A251" s="56" t="str">
        <f t="shared" si="18"/>
        <v> AN 234.126 </v>
      </c>
      <c r="B251" s="42" t="str">
        <f t="shared" si="19"/>
        <v>I</v>
      </c>
      <c r="C251" s="56">
        <f t="shared" si="20"/>
        <v>23147.345000000001</v>
      </c>
      <c r="D251" s="2" t="str">
        <f t="shared" si="21"/>
        <v>vis</v>
      </c>
      <c r="E251" s="64">
        <f>VLOOKUP(C251,Active!C$21:E$968,3,FALSE)</f>
        <v>-5526.0141613573633</v>
      </c>
      <c r="F251" s="42" t="s">
        <v>223</v>
      </c>
      <c r="G251" s="2" t="str">
        <f t="shared" si="22"/>
        <v>23147.345</v>
      </c>
      <c r="H251" s="56">
        <f t="shared" si="23"/>
        <v>-5526</v>
      </c>
      <c r="I251" s="65" t="s">
        <v>341</v>
      </c>
      <c r="J251" s="66" t="s">
        <v>342</v>
      </c>
      <c r="K251" s="65">
        <v>-5526</v>
      </c>
      <c r="L251" s="65" t="s">
        <v>324</v>
      </c>
      <c r="M251" s="66" t="s">
        <v>272</v>
      </c>
      <c r="N251" s="66"/>
      <c r="O251" s="67" t="s">
        <v>312</v>
      </c>
      <c r="P251" s="67" t="s">
        <v>313</v>
      </c>
    </row>
    <row r="252" spans="1:16" ht="13.5" thickBot="1" x14ac:dyDescent="0.25">
      <c r="A252" s="56" t="str">
        <f t="shared" si="18"/>
        <v> AN 234.126 </v>
      </c>
      <c r="B252" s="42" t="str">
        <f t="shared" si="19"/>
        <v>I</v>
      </c>
      <c r="C252" s="56">
        <f t="shared" si="20"/>
        <v>23349.382000000001</v>
      </c>
      <c r="D252" s="2" t="str">
        <f t="shared" si="21"/>
        <v>vis</v>
      </c>
      <c r="E252" s="64">
        <f>VLOOKUP(C252,Active!C$21:E$968,3,FALSE)</f>
        <v>-5420.018870841488</v>
      </c>
      <c r="F252" s="42" t="s">
        <v>223</v>
      </c>
      <c r="G252" s="2" t="str">
        <f t="shared" si="22"/>
        <v>23349.382</v>
      </c>
      <c r="H252" s="56">
        <f t="shared" si="23"/>
        <v>-5420</v>
      </c>
      <c r="I252" s="65" t="s">
        <v>343</v>
      </c>
      <c r="J252" s="66" t="s">
        <v>344</v>
      </c>
      <c r="K252" s="65">
        <v>-5420</v>
      </c>
      <c r="L252" s="65" t="s">
        <v>345</v>
      </c>
      <c r="M252" s="66" t="s">
        <v>272</v>
      </c>
      <c r="N252" s="66"/>
      <c r="O252" s="67" t="s">
        <v>312</v>
      </c>
      <c r="P252" s="67" t="s">
        <v>313</v>
      </c>
    </row>
    <row r="253" spans="1:16" ht="13.5" thickBot="1" x14ac:dyDescent="0.25">
      <c r="A253" s="56" t="str">
        <f t="shared" si="18"/>
        <v> AN 234.126 </v>
      </c>
      <c r="B253" s="42" t="str">
        <f t="shared" si="19"/>
        <v>I</v>
      </c>
      <c r="C253" s="56">
        <f t="shared" si="20"/>
        <v>23385.601999999999</v>
      </c>
      <c r="D253" s="2" t="str">
        <f t="shared" si="21"/>
        <v>vis</v>
      </c>
      <c r="E253" s="64">
        <f>VLOOKUP(C253,Active!C$21:E$968,3,FALSE)</f>
        <v>-5401.0166612339181</v>
      </c>
      <c r="F253" s="42" t="s">
        <v>223</v>
      </c>
      <c r="G253" s="2" t="str">
        <f t="shared" si="22"/>
        <v>23385.602</v>
      </c>
      <c r="H253" s="56">
        <f t="shared" si="23"/>
        <v>-5401</v>
      </c>
      <c r="I253" s="65" t="s">
        <v>346</v>
      </c>
      <c r="J253" s="66" t="s">
        <v>347</v>
      </c>
      <c r="K253" s="65">
        <v>-5401</v>
      </c>
      <c r="L253" s="65" t="s">
        <v>330</v>
      </c>
      <c r="M253" s="66" t="s">
        <v>272</v>
      </c>
      <c r="N253" s="66"/>
      <c r="O253" s="67" t="s">
        <v>312</v>
      </c>
      <c r="P253" s="67" t="s">
        <v>313</v>
      </c>
    </row>
    <row r="254" spans="1:16" ht="13.5" thickBot="1" x14ac:dyDescent="0.25">
      <c r="A254" s="56" t="str">
        <f t="shared" si="18"/>
        <v> AN 234.126 </v>
      </c>
      <c r="B254" s="42" t="str">
        <f t="shared" si="19"/>
        <v>I</v>
      </c>
      <c r="C254" s="56">
        <f t="shared" si="20"/>
        <v>23410.371999999999</v>
      </c>
      <c r="D254" s="2" t="str">
        <f t="shared" si="21"/>
        <v>vis</v>
      </c>
      <c r="E254" s="64">
        <f>VLOOKUP(C254,Active!C$21:E$968,3,FALSE)</f>
        <v>-5388.0215002184686</v>
      </c>
      <c r="F254" s="42" t="s">
        <v>223</v>
      </c>
      <c r="G254" s="2" t="str">
        <f t="shared" si="22"/>
        <v>23410.372</v>
      </c>
      <c r="H254" s="56">
        <f t="shared" si="23"/>
        <v>-5388</v>
      </c>
      <c r="I254" s="65" t="s">
        <v>348</v>
      </c>
      <c r="J254" s="66" t="s">
        <v>349</v>
      </c>
      <c r="K254" s="65">
        <v>-5388</v>
      </c>
      <c r="L254" s="65" t="s">
        <v>271</v>
      </c>
      <c r="M254" s="66" t="s">
        <v>272</v>
      </c>
      <c r="N254" s="66"/>
      <c r="O254" s="67" t="s">
        <v>312</v>
      </c>
      <c r="P254" s="67" t="s">
        <v>313</v>
      </c>
    </row>
    <row r="255" spans="1:16" ht="13.5" thickBot="1" x14ac:dyDescent="0.25">
      <c r="A255" s="56" t="str">
        <f t="shared" si="18"/>
        <v> AN 234.126 </v>
      </c>
      <c r="B255" s="42" t="str">
        <f t="shared" si="19"/>
        <v>I</v>
      </c>
      <c r="C255" s="56">
        <f t="shared" si="20"/>
        <v>23429.447</v>
      </c>
      <c r="D255" s="2" t="str">
        <f t="shared" si="21"/>
        <v>vis</v>
      </c>
      <c r="E255" s="64">
        <f>VLOOKUP(C255,Active!C$21:E$968,3,FALSE)</f>
        <v>-5378.0141245071372</v>
      </c>
      <c r="F255" s="42" t="s">
        <v>223</v>
      </c>
      <c r="G255" s="2" t="str">
        <f t="shared" si="22"/>
        <v>23429.447</v>
      </c>
      <c r="H255" s="56">
        <f t="shared" si="23"/>
        <v>-5378</v>
      </c>
      <c r="I255" s="65" t="s">
        <v>350</v>
      </c>
      <c r="J255" s="66" t="s">
        <v>351</v>
      </c>
      <c r="K255" s="65">
        <v>-5378</v>
      </c>
      <c r="L255" s="65" t="s">
        <v>324</v>
      </c>
      <c r="M255" s="66" t="s">
        <v>272</v>
      </c>
      <c r="N255" s="66"/>
      <c r="O255" s="67" t="s">
        <v>312</v>
      </c>
      <c r="P255" s="67" t="s">
        <v>313</v>
      </c>
    </row>
    <row r="256" spans="1:16" ht="13.5" thickBot="1" x14ac:dyDescent="0.25">
      <c r="A256" s="56" t="str">
        <f t="shared" si="18"/>
        <v> AN 234.126 </v>
      </c>
      <c r="B256" s="42" t="str">
        <f t="shared" si="19"/>
        <v>I</v>
      </c>
      <c r="C256" s="56">
        <f t="shared" si="20"/>
        <v>23732.510999999999</v>
      </c>
      <c r="D256" s="2" t="str">
        <f t="shared" si="21"/>
        <v>vis</v>
      </c>
      <c r="E256" s="64">
        <f>VLOOKUP(C256,Active!C$21:E$968,3,FALSE)</f>
        <v>-5219.0167293522754</v>
      </c>
      <c r="F256" s="42" t="s">
        <v>223</v>
      </c>
      <c r="G256" s="2" t="str">
        <f t="shared" si="22"/>
        <v>23732.511</v>
      </c>
      <c r="H256" s="56">
        <f t="shared" si="23"/>
        <v>-5219</v>
      </c>
      <c r="I256" s="65" t="s">
        <v>352</v>
      </c>
      <c r="J256" s="66" t="s">
        <v>353</v>
      </c>
      <c r="K256" s="65">
        <v>-5219</v>
      </c>
      <c r="L256" s="65" t="s">
        <v>330</v>
      </c>
      <c r="M256" s="66" t="s">
        <v>272</v>
      </c>
      <c r="N256" s="66"/>
      <c r="O256" s="67" t="s">
        <v>312</v>
      </c>
      <c r="P256" s="67" t="s">
        <v>313</v>
      </c>
    </row>
    <row r="257" spans="1:16" ht="13.5" thickBot="1" x14ac:dyDescent="0.25">
      <c r="A257" s="56" t="str">
        <f t="shared" si="18"/>
        <v> AN 234.126 </v>
      </c>
      <c r="B257" s="42" t="str">
        <f t="shared" si="19"/>
        <v>I</v>
      </c>
      <c r="C257" s="56">
        <f t="shared" si="20"/>
        <v>23791.598999999998</v>
      </c>
      <c r="D257" s="2" t="str">
        <f t="shared" si="21"/>
        <v>vis</v>
      </c>
      <c r="E257" s="64">
        <f>VLOOKUP(C257,Active!C$21:E$968,3,FALSE)</f>
        <v>-5188.0172108185316</v>
      </c>
      <c r="F257" s="42" t="s">
        <v>223</v>
      </c>
      <c r="G257" s="2" t="str">
        <f t="shared" si="22"/>
        <v>23791.599</v>
      </c>
      <c r="H257" s="56">
        <f t="shared" si="23"/>
        <v>-5188</v>
      </c>
      <c r="I257" s="65" t="s">
        <v>354</v>
      </c>
      <c r="J257" s="66" t="s">
        <v>355</v>
      </c>
      <c r="K257" s="65">
        <v>-5188</v>
      </c>
      <c r="L257" s="65" t="s">
        <v>304</v>
      </c>
      <c r="M257" s="66" t="s">
        <v>272</v>
      </c>
      <c r="N257" s="66"/>
      <c r="O257" s="67" t="s">
        <v>312</v>
      </c>
      <c r="P257" s="67" t="s">
        <v>313</v>
      </c>
    </row>
    <row r="258" spans="1:16" ht="13.5" thickBot="1" x14ac:dyDescent="0.25">
      <c r="A258" s="56" t="str">
        <f t="shared" si="18"/>
        <v> AN 234.126 </v>
      </c>
      <c r="B258" s="42" t="str">
        <f t="shared" si="19"/>
        <v>I</v>
      </c>
      <c r="C258" s="56">
        <f t="shared" si="20"/>
        <v>23812.567999999999</v>
      </c>
      <c r="D258" s="2" t="str">
        <f t="shared" si="21"/>
        <v>vis</v>
      </c>
      <c r="E258" s="64">
        <f>VLOOKUP(C258,Active!C$21:E$968,3,FALSE)</f>
        <v>-5177.0161800824417</v>
      </c>
      <c r="F258" s="42" t="s">
        <v>223</v>
      </c>
      <c r="G258" s="2" t="str">
        <f t="shared" si="22"/>
        <v>23812.568</v>
      </c>
      <c r="H258" s="56">
        <f t="shared" si="23"/>
        <v>-5177</v>
      </c>
      <c r="I258" s="65" t="s">
        <v>356</v>
      </c>
      <c r="J258" s="66" t="s">
        <v>357</v>
      </c>
      <c r="K258" s="65">
        <v>-5177</v>
      </c>
      <c r="L258" s="65" t="s">
        <v>358</v>
      </c>
      <c r="M258" s="66" t="s">
        <v>272</v>
      </c>
      <c r="N258" s="66"/>
      <c r="O258" s="67" t="s">
        <v>312</v>
      </c>
      <c r="P258" s="67" t="s">
        <v>313</v>
      </c>
    </row>
    <row r="259" spans="1:16" ht="13.5" thickBot="1" x14ac:dyDescent="0.25">
      <c r="A259" s="56" t="str">
        <f t="shared" si="18"/>
        <v> AN 234.126 </v>
      </c>
      <c r="B259" s="42" t="str">
        <f t="shared" si="19"/>
        <v>I</v>
      </c>
      <c r="C259" s="56">
        <f t="shared" si="20"/>
        <v>23833.539000000001</v>
      </c>
      <c r="D259" s="2" t="str">
        <f t="shared" si="21"/>
        <v>vis</v>
      </c>
      <c r="E259" s="64">
        <f>VLOOKUP(C259,Active!C$21:E$968,3,FALSE)</f>
        <v>-5166.0141000802214</v>
      </c>
      <c r="F259" s="42" t="s">
        <v>223</v>
      </c>
      <c r="G259" s="2" t="str">
        <f t="shared" si="22"/>
        <v>23833.539</v>
      </c>
      <c r="H259" s="56">
        <f t="shared" si="23"/>
        <v>-5166</v>
      </c>
      <c r="I259" s="65" t="s">
        <v>359</v>
      </c>
      <c r="J259" s="66" t="s">
        <v>360</v>
      </c>
      <c r="K259" s="65">
        <v>-5166</v>
      </c>
      <c r="L259" s="65" t="s">
        <v>324</v>
      </c>
      <c r="M259" s="66" t="s">
        <v>272</v>
      </c>
      <c r="N259" s="66"/>
      <c r="O259" s="67" t="s">
        <v>312</v>
      </c>
      <c r="P259" s="67" t="s">
        <v>313</v>
      </c>
    </row>
    <row r="260" spans="1:16" ht="13.5" thickBot="1" x14ac:dyDescent="0.25">
      <c r="A260" s="56" t="str">
        <f t="shared" si="18"/>
        <v> AN 234.126 </v>
      </c>
      <c r="B260" s="42" t="str">
        <f t="shared" si="19"/>
        <v>I</v>
      </c>
      <c r="C260" s="56">
        <f t="shared" si="20"/>
        <v>23839.251</v>
      </c>
      <c r="D260" s="2" t="str">
        <f t="shared" si="21"/>
        <v>vis</v>
      </c>
      <c r="E260" s="64">
        <f>VLOOKUP(C260,Active!C$21:E$968,3,FALSE)</f>
        <v>-5163.0173960140028</v>
      </c>
      <c r="F260" s="42" t="s">
        <v>223</v>
      </c>
      <c r="G260" s="2" t="str">
        <f t="shared" si="22"/>
        <v>23839.251</v>
      </c>
      <c r="H260" s="56">
        <f t="shared" si="23"/>
        <v>-5163</v>
      </c>
      <c r="I260" s="65" t="s">
        <v>361</v>
      </c>
      <c r="J260" s="66" t="s">
        <v>362</v>
      </c>
      <c r="K260" s="65">
        <v>-5163</v>
      </c>
      <c r="L260" s="65" t="s">
        <v>304</v>
      </c>
      <c r="M260" s="66" t="s">
        <v>272</v>
      </c>
      <c r="N260" s="66"/>
      <c r="O260" s="67" t="s">
        <v>312</v>
      </c>
      <c r="P260" s="67" t="s">
        <v>313</v>
      </c>
    </row>
    <row r="261" spans="1:16" ht="13.5" thickBot="1" x14ac:dyDescent="0.25">
      <c r="A261" s="56" t="str">
        <f t="shared" si="18"/>
        <v> AN 234.126 </v>
      </c>
      <c r="B261" s="42" t="str">
        <f t="shared" si="19"/>
        <v>I</v>
      </c>
      <c r="C261" s="56">
        <f t="shared" si="20"/>
        <v>23854.501</v>
      </c>
      <c r="D261" s="2" t="str">
        <f t="shared" si="21"/>
        <v>vis</v>
      </c>
      <c r="E261" s="64">
        <f>VLOOKUP(C261,Active!C$21:E$968,3,FALSE)</f>
        <v>-5155.0167417755856</v>
      </c>
      <c r="F261" s="42" t="s">
        <v>223</v>
      </c>
      <c r="G261" s="2" t="str">
        <f t="shared" si="22"/>
        <v>23854.501</v>
      </c>
      <c r="H261" s="56">
        <f t="shared" si="23"/>
        <v>-5155</v>
      </c>
      <c r="I261" s="65" t="s">
        <v>363</v>
      </c>
      <c r="J261" s="66" t="s">
        <v>364</v>
      </c>
      <c r="K261" s="65">
        <v>-5155</v>
      </c>
      <c r="L261" s="65" t="s">
        <v>330</v>
      </c>
      <c r="M261" s="66" t="s">
        <v>272</v>
      </c>
      <c r="N261" s="66"/>
      <c r="O261" s="67" t="s">
        <v>312</v>
      </c>
      <c r="P261" s="67" t="s">
        <v>313</v>
      </c>
    </row>
    <row r="262" spans="1:16" ht="13.5" thickBot="1" x14ac:dyDescent="0.25">
      <c r="A262" s="56" t="str">
        <f t="shared" si="18"/>
        <v> AAC 4.146 </v>
      </c>
      <c r="B262" s="42" t="str">
        <f t="shared" si="19"/>
        <v>I</v>
      </c>
      <c r="C262" s="56">
        <f t="shared" si="20"/>
        <v>24115.6456</v>
      </c>
      <c r="D262" s="2" t="str">
        <f t="shared" si="21"/>
        <v>vis</v>
      </c>
      <c r="E262" s="64">
        <f>VLOOKUP(C262,Active!C$21:E$968,3,FALSE)</f>
        <v>-5018.0116499178966</v>
      </c>
      <c r="F262" s="42" t="s">
        <v>223</v>
      </c>
      <c r="G262" s="2" t="str">
        <f t="shared" si="22"/>
        <v>24115.6456</v>
      </c>
      <c r="H262" s="56">
        <f t="shared" si="23"/>
        <v>-5018</v>
      </c>
      <c r="I262" s="65" t="s">
        <v>365</v>
      </c>
      <c r="J262" s="66" t="s">
        <v>366</v>
      </c>
      <c r="K262" s="65">
        <v>-5018</v>
      </c>
      <c r="L262" s="65" t="s">
        <v>367</v>
      </c>
      <c r="M262" s="66" t="s">
        <v>272</v>
      </c>
      <c r="N262" s="66"/>
      <c r="O262" s="67" t="s">
        <v>368</v>
      </c>
      <c r="P262" s="67" t="s">
        <v>369</v>
      </c>
    </row>
    <row r="263" spans="1:16" ht="13.5" thickBot="1" x14ac:dyDescent="0.25">
      <c r="A263" s="56" t="str">
        <f t="shared" si="18"/>
        <v> AN 234.126 </v>
      </c>
      <c r="B263" s="42" t="str">
        <f t="shared" si="19"/>
        <v>I</v>
      </c>
      <c r="C263" s="56">
        <f t="shared" si="20"/>
        <v>24222.379000000001</v>
      </c>
      <c r="D263" s="2" t="str">
        <f t="shared" si="21"/>
        <v>vis</v>
      </c>
      <c r="E263" s="64">
        <f>VLOOKUP(C263,Active!C$21:E$968,3,FALSE)</f>
        <v>-4962.0157791578522</v>
      </c>
      <c r="F263" s="42" t="s">
        <v>223</v>
      </c>
      <c r="G263" s="2" t="str">
        <f t="shared" si="22"/>
        <v>24222.379</v>
      </c>
      <c r="H263" s="56">
        <f t="shared" si="23"/>
        <v>-4962</v>
      </c>
      <c r="I263" s="65" t="s">
        <v>380</v>
      </c>
      <c r="J263" s="66" t="s">
        <v>381</v>
      </c>
      <c r="K263" s="65">
        <v>-4962</v>
      </c>
      <c r="L263" s="65" t="s">
        <v>382</v>
      </c>
      <c r="M263" s="66" t="s">
        <v>272</v>
      </c>
      <c r="N263" s="66"/>
      <c r="O263" s="67" t="s">
        <v>312</v>
      </c>
      <c r="P263" s="67" t="s">
        <v>313</v>
      </c>
    </row>
    <row r="264" spans="1:16" ht="13.5" thickBot="1" x14ac:dyDescent="0.25">
      <c r="A264" s="56" t="str">
        <f t="shared" si="18"/>
        <v> MVS 37 </v>
      </c>
      <c r="B264" s="42" t="str">
        <f t="shared" si="19"/>
        <v>I</v>
      </c>
      <c r="C264" s="56">
        <f t="shared" si="20"/>
        <v>25516.647000000001</v>
      </c>
      <c r="D264" s="2" t="str">
        <f t="shared" si="21"/>
        <v>vis</v>
      </c>
      <c r="E264" s="64">
        <f>VLOOKUP(C264,Active!C$21:E$968,3,FALSE)</f>
        <v>-4282.9999916268571</v>
      </c>
      <c r="F264" s="42" t="s">
        <v>223</v>
      </c>
      <c r="G264" s="2" t="str">
        <f t="shared" si="22"/>
        <v>25516.647</v>
      </c>
      <c r="H264" s="56">
        <f t="shared" si="23"/>
        <v>-4283</v>
      </c>
      <c r="I264" s="65" t="s">
        <v>383</v>
      </c>
      <c r="J264" s="66" t="s">
        <v>384</v>
      </c>
      <c r="K264" s="65">
        <v>-4283</v>
      </c>
      <c r="L264" s="65" t="s">
        <v>385</v>
      </c>
      <c r="M264" s="66" t="s">
        <v>260</v>
      </c>
      <c r="N264" s="66"/>
      <c r="O264" s="67" t="s">
        <v>386</v>
      </c>
      <c r="P264" s="67" t="s">
        <v>387</v>
      </c>
    </row>
    <row r="265" spans="1:16" ht="13.5" thickBot="1" x14ac:dyDescent="0.25">
      <c r="A265" s="56" t="str">
        <f t="shared" si="18"/>
        <v> HA 113.75 </v>
      </c>
      <c r="B265" s="42" t="str">
        <f t="shared" si="19"/>
        <v>I</v>
      </c>
      <c r="C265" s="56">
        <f t="shared" si="20"/>
        <v>26622.161</v>
      </c>
      <c r="D265" s="2" t="str">
        <f t="shared" si="21"/>
        <v>vis</v>
      </c>
      <c r="E265" s="64">
        <f>VLOOKUP(C265,Active!C$21:E$968,3,FALSE)</f>
        <v>-3703.0107936118084</v>
      </c>
      <c r="F265" s="42" t="s">
        <v>223</v>
      </c>
      <c r="G265" s="2" t="str">
        <f t="shared" si="22"/>
        <v>26622.161</v>
      </c>
      <c r="H265" s="56">
        <f t="shared" si="23"/>
        <v>-3703</v>
      </c>
      <c r="I265" s="65" t="s">
        <v>397</v>
      </c>
      <c r="J265" s="66" t="s">
        <v>398</v>
      </c>
      <c r="K265" s="65">
        <v>-3703</v>
      </c>
      <c r="L265" s="65" t="s">
        <v>399</v>
      </c>
      <c r="M265" s="66" t="s">
        <v>256</v>
      </c>
      <c r="N265" s="66"/>
      <c r="O265" s="67" t="s">
        <v>400</v>
      </c>
      <c r="P265" s="67" t="s">
        <v>401</v>
      </c>
    </row>
    <row r="266" spans="1:16" ht="13.5" thickBot="1" x14ac:dyDescent="0.25">
      <c r="A266" s="56" t="str">
        <f t="shared" si="18"/>
        <v> MVS 37 </v>
      </c>
      <c r="B266" s="42" t="str">
        <f t="shared" si="19"/>
        <v>II</v>
      </c>
      <c r="C266" s="56">
        <f t="shared" si="20"/>
        <v>27351.334999999999</v>
      </c>
      <c r="D266" s="2" t="str">
        <f t="shared" si="21"/>
        <v>vis</v>
      </c>
      <c r="E266" s="64">
        <f>VLOOKUP(C266,Active!C$21:E$968,3,FALSE)</f>
        <v>-3320.462003208951</v>
      </c>
      <c r="F266" s="42" t="s">
        <v>223</v>
      </c>
      <c r="G266" s="2" t="str">
        <f t="shared" si="22"/>
        <v>27351.335</v>
      </c>
      <c r="H266" s="56">
        <f t="shared" si="23"/>
        <v>-3320.5</v>
      </c>
      <c r="I266" s="65" t="s">
        <v>409</v>
      </c>
      <c r="J266" s="66" t="s">
        <v>410</v>
      </c>
      <c r="K266" s="65">
        <v>-3320.5</v>
      </c>
      <c r="L266" s="65" t="s">
        <v>411</v>
      </c>
      <c r="M266" s="66" t="s">
        <v>260</v>
      </c>
      <c r="N266" s="66"/>
      <c r="O266" s="67" t="s">
        <v>386</v>
      </c>
      <c r="P266" s="67" t="s">
        <v>387</v>
      </c>
    </row>
    <row r="267" spans="1:16" ht="13.5" thickBot="1" x14ac:dyDescent="0.25">
      <c r="A267" s="56" t="str">
        <f t="shared" ref="A267:A330" si="24">P267</f>
        <v> AN 257.211 </v>
      </c>
      <c r="B267" s="42" t="str">
        <f t="shared" ref="B267:B330" si="25">IF(H267=INT(H267),"I","II")</f>
        <v>I</v>
      </c>
      <c r="C267" s="56">
        <f t="shared" ref="C267:C330" si="26">1*G267</f>
        <v>27361.739000000001</v>
      </c>
      <c r="D267" s="2" t="str">
        <f t="shared" ref="D267:D330" si="27">VLOOKUP(F267,I$1:J$5,2,FALSE)</f>
        <v>vis</v>
      </c>
      <c r="E267" s="64">
        <f>VLOOKUP(C267,Active!C$21:E$968,3,FALSE)</f>
        <v>-3315.0037208026224</v>
      </c>
      <c r="F267" s="42" t="s">
        <v>223</v>
      </c>
      <c r="G267" s="2" t="str">
        <f t="shared" ref="G267:G330" si="28">MID(I267,3,LEN(I267)-3)</f>
        <v>27361.739</v>
      </c>
      <c r="H267" s="56">
        <f t="shared" ref="H267:H330" si="29">1*K267</f>
        <v>-3315</v>
      </c>
      <c r="I267" s="65" t="s">
        <v>412</v>
      </c>
      <c r="J267" s="66" t="s">
        <v>413</v>
      </c>
      <c r="K267" s="65">
        <v>-3315</v>
      </c>
      <c r="L267" s="65" t="s">
        <v>414</v>
      </c>
      <c r="M267" s="66" t="s">
        <v>272</v>
      </c>
      <c r="N267" s="66"/>
      <c r="O267" s="67" t="s">
        <v>415</v>
      </c>
      <c r="P267" s="67" t="s">
        <v>416</v>
      </c>
    </row>
    <row r="268" spans="1:16" ht="13.5" thickBot="1" x14ac:dyDescent="0.25">
      <c r="A268" s="56" t="str">
        <f t="shared" si="24"/>
        <v> AN 257.211 </v>
      </c>
      <c r="B268" s="42" t="str">
        <f t="shared" si="25"/>
        <v>I</v>
      </c>
      <c r="C268" s="56">
        <f t="shared" si="26"/>
        <v>27369.376</v>
      </c>
      <c r="D268" s="2" t="str">
        <f t="shared" si="27"/>
        <v>vis</v>
      </c>
      <c r="E268" s="64">
        <f>VLOOKUP(C268,Active!C$21:E$968,3,FALSE)</f>
        <v>-3310.9970980866369</v>
      </c>
      <c r="F268" s="42" t="s">
        <v>223</v>
      </c>
      <c r="G268" s="2" t="str">
        <f t="shared" si="28"/>
        <v>27369.376</v>
      </c>
      <c r="H268" s="56">
        <f t="shared" si="29"/>
        <v>-3311</v>
      </c>
      <c r="I268" s="65" t="s">
        <v>417</v>
      </c>
      <c r="J268" s="66" t="s">
        <v>418</v>
      </c>
      <c r="K268" s="65">
        <v>-3311</v>
      </c>
      <c r="L268" s="65" t="s">
        <v>419</v>
      </c>
      <c r="M268" s="66" t="s">
        <v>272</v>
      </c>
      <c r="N268" s="66"/>
      <c r="O268" s="67" t="s">
        <v>415</v>
      </c>
      <c r="P268" s="67" t="s">
        <v>416</v>
      </c>
    </row>
    <row r="269" spans="1:16" ht="13.5" thickBot="1" x14ac:dyDescent="0.25">
      <c r="A269" s="56" t="str">
        <f t="shared" si="24"/>
        <v> AN 257.211 </v>
      </c>
      <c r="B269" s="42" t="str">
        <f t="shared" si="25"/>
        <v>I</v>
      </c>
      <c r="C269" s="56">
        <f t="shared" si="26"/>
        <v>27447.510999999999</v>
      </c>
      <c r="D269" s="2" t="str">
        <f t="shared" si="27"/>
        <v>vis</v>
      </c>
      <c r="E269" s="64">
        <f>VLOOKUP(C269,Active!C$21:E$968,3,FALSE)</f>
        <v>-3270.0048935673772</v>
      </c>
      <c r="F269" s="42" t="s">
        <v>223</v>
      </c>
      <c r="G269" s="2" t="str">
        <f t="shared" si="28"/>
        <v>27447.511</v>
      </c>
      <c r="H269" s="56">
        <f t="shared" si="29"/>
        <v>-3270</v>
      </c>
      <c r="I269" s="65" t="s">
        <v>420</v>
      </c>
      <c r="J269" s="66" t="s">
        <v>421</v>
      </c>
      <c r="K269" s="65">
        <v>-3270</v>
      </c>
      <c r="L269" s="65" t="s">
        <v>422</v>
      </c>
      <c r="M269" s="66" t="s">
        <v>272</v>
      </c>
      <c r="N269" s="66"/>
      <c r="O269" s="67" t="s">
        <v>415</v>
      </c>
      <c r="P269" s="67" t="s">
        <v>416</v>
      </c>
    </row>
    <row r="270" spans="1:16" ht="13.5" thickBot="1" x14ac:dyDescent="0.25">
      <c r="A270" s="56" t="str">
        <f t="shared" si="24"/>
        <v> AN 257.211 </v>
      </c>
      <c r="B270" s="42" t="str">
        <f t="shared" si="25"/>
        <v>I</v>
      </c>
      <c r="C270" s="56">
        <f t="shared" si="26"/>
        <v>27449.421999999999</v>
      </c>
      <c r="D270" s="2" t="str">
        <f t="shared" si="27"/>
        <v>vis</v>
      </c>
      <c r="E270" s="64">
        <f>VLOOKUP(C270,Active!C$21:E$968,3,FALSE)</f>
        <v>-3269.0023197805172</v>
      </c>
      <c r="F270" s="42" t="s">
        <v>223</v>
      </c>
      <c r="G270" s="2" t="str">
        <f t="shared" si="28"/>
        <v>27449.422</v>
      </c>
      <c r="H270" s="56">
        <f t="shared" si="29"/>
        <v>-3269</v>
      </c>
      <c r="I270" s="65" t="s">
        <v>423</v>
      </c>
      <c r="J270" s="66" t="s">
        <v>424</v>
      </c>
      <c r="K270" s="65">
        <v>-3269</v>
      </c>
      <c r="L270" s="65" t="s">
        <v>425</v>
      </c>
      <c r="M270" s="66" t="s">
        <v>272</v>
      </c>
      <c r="N270" s="66"/>
      <c r="O270" s="67" t="s">
        <v>415</v>
      </c>
      <c r="P270" s="67" t="s">
        <v>416</v>
      </c>
    </row>
    <row r="271" spans="1:16" ht="13.5" thickBot="1" x14ac:dyDescent="0.25">
      <c r="A271" s="56" t="str">
        <f t="shared" si="24"/>
        <v> AN 257.211 </v>
      </c>
      <c r="B271" s="42" t="str">
        <f t="shared" si="25"/>
        <v>I</v>
      </c>
      <c r="C271" s="56">
        <f t="shared" si="26"/>
        <v>27472.294999999998</v>
      </c>
      <c r="D271" s="2" t="str">
        <f t="shared" si="27"/>
        <v>vis</v>
      </c>
      <c r="E271" s="64">
        <f>VLOOKUP(C271,Active!C$21:E$968,3,FALSE)</f>
        <v>-3257.0023876890209</v>
      </c>
      <c r="F271" s="42" t="s">
        <v>223</v>
      </c>
      <c r="G271" s="2" t="str">
        <f t="shared" si="28"/>
        <v>27472.295</v>
      </c>
      <c r="H271" s="56">
        <f t="shared" si="29"/>
        <v>-3257</v>
      </c>
      <c r="I271" s="65" t="s">
        <v>426</v>
      </c>
      <c r="J271" s="66" t="s">
        <v>427</v>
      </c>
      <c r="K271" s="65">
        <v>-3257</v>
      </c>
      <c r="L271" s="65" t="s">
        <v>428</v>
      </c>
      <c r="M271" s="66" t="s">
        <v>272</v>
      </c>
      <c r="N271" s="66"/>
      <c r="O271" s="67" t="s">
        <v>415</v>
      </c>
      <c r="P271" s="67" t="s">
        <v>416</v>
      </c>
    </row>
    <row r="272" spans="1:16" ht="13.5" thickBot="1" x14ac:dyDescent="0.25">
      <c r="A272" s="56" t="str">
        <f t="shared" si="24"/>
        <v> AN 257.211 </v>
      </c>
      <c r="B272" s="42" t="str">
        <f t="shared" si="25"/>
        <v>I</v>
      </c>
      <c r="C272" s="56">
        <f t="shared" si="26"/>
        <v>27474.198</v>
      </c>
      <c r="D272" s="2" t="str">
        <f t="shared" si="27"/>
        <v>vis</v>
      </c>
      <c r="E272" s="64">
        <f>VLOOKUP(C272,Active!C$21:E$968,3,FALSE)</f>
        <v>-3256.0040109666784</v>
      </c>
      <c r="F272" s="42" t="s">
        <v>223</v>
      </c>
      <c r="G272" s="2" t="str">
        <f t="shared" si="28"/>
        <v>27474.198</v>
      </c>
      <c r="H272" s="56">
        <f t="shared" si="29"/>
        <v>-3256</v>
      </c>
      <c r="I272" s="65" t="s">
        <v>429</v>
      </c>
      <c r="J272" s="66" t="s">
        <v>430</v>
      </c>
      <c r="K272" s="65">
        <v>-3256</v>
      </c>
      <c r="L272" s="65" t="s">
        <v>431</v>
      </c>
      <c r="M272" s="66" t="s">
        <v>272</v>
      </c>
      <c r="N272" s="66"/>
      <c r="O272" s="67" t="s">
        <v>415</v>
      </c>
      <c r="P272" s="67" t="s">
        <v>416</v>
      </c>
    </row>
    <row r="273" spans="1:16" ht="13.5" thickBot="1" x14ac:dyDescent="0.25">
      <c r="A273" s="56" t="str">
        <f t="shared" si="24"/>
        <v> AN 257.211 </v>
      </c>
      <c r="B273" s="42" t="str">
        <f t="shared" si="25"/>
        <v>I</v>
      </c>
      <c r="C273" s="56">
        <f t="shared" si="26"/>
        <v>27489.449000000001</v>
      </c>
      <c r="D273" s="2" t="str">
        <f t="shared" si="27"/>
        <v>vis</v>
      </c>
      <c r="E273" s="64">
        <f>VLOOKUP(C273,Active!C$21:E$968,3,FALSE)</f>
        <v>-3248.0028320951965</v>
      </c>
      <c r="F273" s="42" t="s">
        <v>223</v>
      </c>
      <c r="G273" s="2" t="str">
        <f t="shared" si="28"/>
        <v>27489.449</v>
      </c>
      <c r="H273" s="56">
        <f t="shared" si="29"/>
        <v>-3248</v>
      </c>
      <c r="I273" s="65" t="s">
        <v>432</v>
      </c>
      <c r="J273" s="66" t="s">
        <v>433</v>
      </c>
      <c r="K273" s="65">
        <v>-3248</v>
      </c>
      <c r="L273" s="65" t="s">
        <v>428</v>
      </c>
      <c r="M273" s="66" t="s">
        <v>272</v>
      </c>
      <c r="N273" s="66"/>
      <c r="O273" s="67" t="s">
        <v>415</v>
      </c>
      <c r="P273" s="67" t="s">
        <v>416</v>
      </c>
    </row>
    <row r="274" spans="1:16" ht="13.5" thickBot="1" x14ac:dyDescent="0.25">
      <c r="A274" s="56" t="str">
        <f t="shared" si="24"/>
        <v> WARC 13 </v>
      </c>
      <c r="B274" s="42" t="str">
        <f t="shared" si="25"/>
        <v>I</v>
      </c>
      <c r="C274" s="56">
        <f t="shared" si="26"/>
        <v>27533.285</v>
      </c>
      <c r="D274" s="2" t="str">
        <f t="shared" si="27"/>
        <v>vis</v>
      </c>
      <c r="E274" s="64">
        <f>VLOOKUP(C274,Active!C$21:E$968,3,FALSE)</f>
        <v>-3225.0050170659997</v>
      </c>
      <c r="F274" s="42" t="s">
        <v>223</v>
      </c>
      <c r="G274" s="2" t="str">
        <f t="shared" si="28"/>
        <v>27533.285</v>
      </c>
      <c r="H274" s="56">
        <f t="shared" si="29"/>
        <v>-3225</v>
      </c>
      <c r="I274" s="65" t="s">
        <v>434</v>
      </c>
      <c r="J274" s="66" t="s">
        <v>435</v>
      </c>
      <c r="K274" s="65">
        <v>-3225</v>
      </c>
      <c r="L274" s="65" t="s">
        <v>436</v>
      </c>
      <c r="M274" s="66" t="s">
        <v>272</v>
      </c>
      <c r="N274" s="66"/>
      <c r="O274" s="67" t="s">
        <v>378</v>
      </c>
      <c r="P274" s="67" t="s">
        <v>437</v>
      </c>
    </row>
    <row r="275" spans="1:16" ht="13.5" thickBot="1" x14ac:dyDescent="0.25">
      <c r="A275" s="56" t="str">
        <f t="shared" si="24"/>
        <v> AN 257.211 </v>
      </c>
      <c r="B275" s="42" t="str">
        <f t="shared" si="25"/>
        <v>I</v>
      </c>
      <c r="C275" s="56">
        <f t="shared" si="26"/>
        <v>27533.286</v>
      </c>
      <c r="D275" s="2" t="str">
        <f t="shared" si="27"/>
        <v>vis</v>
      </c>
      <c r="E275" s="64">
        <f>VLOOKUP(C275,Active!C$21:E$968,3,FALSE)</f>
        <v>-3225.004492432935</v>
      </c>
      <c r="F275" s="42" t="s">
        <v>223</v>
      </c>
      <c r="G275" s="2" t="str">
        <f t="shared" si="28"/>
        <v>27533.286</v>
      </c>
      <c r="H275" s="56">
        <f t="shared" si="29"/>
        <v>-3225</v>
      </c>
      <c r="I275" s="65" t="s">
        <v>438</v>
      </c>
      <c r="J275" s="66" t="s">
        <v>439</v>
      </c>
      <c r="K275" s="65">
        <v>-3225</v>
      </c>
      <c r="L275" s="65" t="s">
        <v>422</v>
      </c>
      <c r="M275" s="66" t="s">
        <v>272</v>
      </c>
      <c r="N275" s="66"/>
      <c r="O275" s="67" t="s">
        <v>415</v>
      </c>
      <c r="P275" s="67" t="s">
        <v>416</v>
      </c>
    </row>
    <row r="276" spans="1:16" ht="13.5" thickBot="1" x14ac:dyDescent="0.25">
      <c r="A276" s="56" t="str">
        <f t="shared" si="24"/>
        <v> MVS 37 </v>
      </c>
      <c r="B276" s="42" t="str">
        <f t="shared" si="25"/>
        <v>I</v>
      </c>
      <c r="C276" s="56">
        <f t="shared" si="26"/>
        <v>27689.613000000001</v>
      </c>
      <c r="D276" s="2" t="str">
        <f t="shared" si="27"/>
        <v>vis</v>
      </c>
      <c r="E276" s="64">
        <f>VLOOKUP(C276,Active!C$21:E$968,3,FALSE)</f>
        <v>-3142.9901793097188</v>
      </c>
      <c r="F276" s="42" t="s">
        <v>223</v>
      </c>
      <c r="G276" s="2" t="str">
        <f t="shared" si="28"/>
        <v>27689.613</v>
      </c>
      <c r="H276" s="56">
        <f t="shared" si="29"/>
        <v>-3143</v>
      </c>
      <c r="I276" s="65" t="s">
        <v>440</v>
      </c>
      <c r="J276" s="66" t="s">
        <v>441</v>
      </c>
      <c r="K276" s="65">
        <v>-3143</v>
      </c>
      <c r="L276" s="65" t="s">
        <v>442</v>
      </c>
      <c r="M276" s="66" t="s">
        <v>260</v>
      </c>
      <c r="N276" s="66"/>
      <c r="O276" s="67" t="s">
        <v>386</v>
      </c>
      <c r="P276" s="67" t="s">
        <v>387</v>
      </c>
    </row>
    <row r="277" spans="1:16" ht="13.5" thickBot="1" x14ac:dyDescent="0.25">
      <c r="A277" s="56" t="str">
        <f t="shared" si="24"/>
        <v> AN 257.211 </v>
      </c>
      <c r="B277" s="42" t="str">
        <f t="shared" si="25"/>
        <v>I</v>
      </c>
      <c r="C277" s="56">
        <f t="shared" si="26"/>
        <v>27897.352999999999</v>
      </c>
      <c r="D277" s="2" t="str">
        <f t="shared" si="27"/>
        <v>vis</v>
      </c>
      <c r="E277" s="64">
        <f>VLOOKUP(C277,Active!C$21:E$968,3,FALSE)</f>
        <v>-3034.0029064252099</v>
      </c>
      <c r="F277" s="42" t="s">
        <v>223</v>
      </c>
      <c r="G277" s="2" t="str">
        <f t="shared" si="28"/>
        <v>27897.353</v>
      </c>
      <c r="H277" s="56">
        <f t="shared" si="29"/>
        <v>-3034</v>
      </c>
      <c r="I277" s="65" t="s">
        <v>452</v>
      </c>
      <c r="J277" s="66" t="s">
        <v>453</v>
      </c>
      <c r="K277" s="65">
        <v>-3034</v>
      </c>
      <c r="L277" s="65" t="s">
        <v>454</v>
      </c>
      <c r="M277" s="66" t="s">
        <v>272</v>
      </c>
      <c r="N277" s="66"/>
      <c r="O277" s="67" t="s">
        <v>415</v>
      </c>
      <c r="P277" s="67" t="s">
        <v>416</v>
      </c>
    </row>
    <row r="278" spans="1:16" ht="13.5" thickBot="1" x14ac:dyDescent="0.25">
      <c r="A278" s="56" t="str">
        <f t="shared" si="24"/>
        <v> AN 257.211 </v>
      </c>
      <c r="B278" s="42" t="str">
        <f t="shared" si="25"/>
        <v>I</v>
      </c>
      <c r="C278" s="56">
        <f t="shared" si="26"/>
        <v>27916.421999999999</v>
      </c>
      <c r="D278" s="2" t="str">
        <f t="shared" si="27"/>
        <v>vis</v>
      </c>
      <c r="E278" s="64">
        <f>VLOOKUP(C278,Active!C$21:E$968,3,FALSE)</f>
        <v>-3023.9986785122674</v>
      </c>
      <c r="F278" s="42" t="s">
        <v>223</v>
      </c>
      <c r="G278" s="2" t="str">
        <f t="shared" si="28"/>
        <v>27916.422</v>
      </c>
      <c r="H278" s="56">
        <f t="shared" si="29"/>
        <v>-3024</v>
      </c>
      <c r="I278" s="65" t="s">
        <v>455</v>
      </c>
      <c r="J278" s="66" t="s">
        <v>456</v>
      </c>
      <c r="K278" s="65">
        <v>-3024</v>
      </c>
      <c r="L278" s="65" t="s">
        <v>457</v>
      </c>
      <c r="M278" s="66" t="s">
        <v>272</v>
      </c>
      <c r="N278" s="66"/>
      <c r="O278" s="67" t="s">
        <v>415</v>
      </c>
      <c r="P278" s="67" t="s">
        <v>416</v>
      </c>
    </row>
    <row r="279" spans="1:16" ht="13.5" thickBot="1" x14ac:dyDescent="0.25">
      <c r="A279" s="56" t="str">
        <f t="shared" si="24"/>
        <v> MVS 37 </v>
      </c>
      <c r="B279" s="42" t="str">
        <f t="shared" si="25"/>
        <v>I</v>
      </c>
      <c r="C279" s="56">
        <f t="shared" si="26"/>
        <v>28219.46</v>
      </c>
      <c r="D279" s="2" t="str">
        <f t="shared" si="27"/>
        <v>pg</v>
      </c>
      <c r="E279" s="64">
        <f>VLOOKUP(C279,Active!C$21:E$968,3,FALSE)</f>
        <v>-2865.0149238170898</v>
      </c>
      <c r="F279" s="42" t="str">
        <f>LEFT(M279,1)</f>
        <v>P</v>
      </c>
      <c r="G279" s="2" t="str">
        <f t="shared" si="28"/>
        <v>28219.460</v>
      </c>
      <c r="H279" s="56">
        <f t="shared" si="29"/>
        <v>-2865</v>
      </c>
      <c r="I279" s="65" t="s">
        <v>464</v>
      </c>
      <c r="J279" s="66" t="s">
        <v>465</v>
      </c>
      <c r="K279" s="65">
        <v>-2865</v>
      </c>
      <c r="L279" s="65" t="s">
        <v>333</v>
      </c>
      <c r="M279" s="66" t="s">
        <v>260</v>
      </c>
      <c r="N279" s="66"/>
      <c r="O279" s="67" t="s">
        <v>386</v>
      </c>
      <c r="P279" s="67" t="s">
        <v>387</v>
      </c>
    </row>
    <row r="280" spans="1:16" ht="13.5" thickBot="1" x14ac:dyDescent="0.25">
      <c r="A280" s="56" t="str">
        <f t="shared" si="24"/>
        <v> AN 267.324 </v>
      </c>
      <c r="B280" s="42" t="str">
        <f t="shared" si="25"/>
        <v>I</v>
      </c>
      <c r="C280" s="56">
        <f t="shared" si="26"/>
        <v>28497.768</v>
      </c>
      <c r="D280" s="2" t="str">
        <f t="shared" si="27"/>
        <v>vis</v>
      </c>
      <c r="E280" s="64">
        <f>VLOOKUP(C280,Active!C$21:E$968,3,FALSE)</f>
        <v>-2719.0053448147678</v>
      </c>
      <c r="F280" s="42" t="str">
        <f>LEFT(M280,1)</f>
        <v>V</v>
      </c>
      <c r="G280" s="2" t="str">
        <f t="shared" si="28"/>
        <v>28497.768</v>
      </c>
      <c r="H280" s="56">
        <f t="shared" si="29"/>
        <v>-2719</v>
      </c>
      <c r="I280" s="65" t="s">
        <v>466</v>
      </c>
      <c r="J280" s="66" t="s">
        <v>467</v>
      </c>
      <c r="K280" s="65">
        <v>-2719</v>
      </c>
      <c r="L280" s="65" t="s">
        <v>436</v>
      </c>
      <c r="M280" s="66" t="s">
        <v>272</v>
      </c>
      <c r="N280" s="66"/>
      <c r="O280" s="67" t="s">
        <v>415</v>
      </c>
      <c r="P280" s="67" t="s">
        <v>468</v>
      </c>
    </row>
    <row r="281" spans="1:16" ht="13.5" thickBot="1" x14ac:dyDescent="0.25">
      <c r="A281" s="56" t="str">
        <f t="shared" si="24"/>
        <v> AN 267.324 </v>
      </c>
      <c r="B281" s="42" t="str">
        <f t="shared" si="25"/>
        <v>I</v>
      </c>
      <c r="C281" s="56">
        <f t="shared" si="26"/>
        <v>28524.449000000001</v>
      </c>
      <c r="D281" s="2" t="str">
        <f t="shared" si="27"/>
        <v>vis</v>
      </c>
      <c r="E281" s="64">
        <f>VLOOKUP(C281,Active!C$21:E$968,3,FALSE)</f>
        <v>-2705.0076100124588</v>
      </c>
      <c r="F281" s="42" t="str">
        <f>LEFT(M281,1)</f>
        <v>V</v>
      </c>
      <c r="G281" s="2" t="str">
        <f t="shared" si="28"/>
        <v>28524.449</v>
      </c>
      <c r="H281" s="56">
        <f t="shared" si="29"/>
        <v>-2705</v>
      </c>
      <c r="I281" s="65" t="s">
        <v>469</v>
      </c>
      <c r="J281" s="66" t="s">
        <v>470</v>
      </c>
      <c r="K281" s="65">
        <v>-2705</v>
      </c>
      <c r="L281" s="65" t="s">
        <v>471</v>
      </c>
      <c r="M281" s="66" t="s">
        <v>272</v>
      </c>
      <c r="N281" s="66"/>
      <c r="O281" s="67" t="s">
        <v>415</v>
      </c>
      <c r="P281" s="67" t="s">
        <v>468</v>
      </c>
    </row>
    <row r="282" spans="1:16" ht="13.5" thickBot="1" x14ac:dyDescent="0.25">
      <c r="A282" s="56" t="str">
        <f t="shared" si="24"/>
        <v> MVS 37 </v>
      </c>
      <c r="B282" s="42" t="str">
        <f t="shared" si="25"/>
        <v>I</v>
      </c>
      <c r="C282" s="56">
        <f t="shared" si="26"/>
        <v>28545.420999999998</v>
      </c>
      <c r="D282" s="2" t="str">
        <f t="shared" si="27"/>
        <v>pg</v>
      </c>
      <c r="E282" s="64">
        <f>VLOOKUP(C282,Active!C$21:E$968,3,FALSE)</f>
        <v>-2694.0050053771756</v>
      </c>
      <c r="F282" s="42" t="str">
        <f>LEFT(M282,1)</f>
        <v>P</v>
      </c>
      <c r="G282" s="2" t="str">
        <f t="shared" si="28"/>
        <v>28545.421</v>
      </c>
      <c r="H282" s="56">
        <f t="shared" si="29"/>
        <v>-2694</v>
      </c>
      <c r="I282" s="65" t="s">
        <v>472</v>
      </c>
      <c r="J282" s="66" t="s">
        <v>473</v>
      </c>
      <c r="K282" s="65">
        <v>-2694</v>
      </c>
      <c r="L282" s="65" t="s">
        <v>436</v>
      </c>
      <c r="M282" s="66" t="s">
        <v>260</v>
      </c>
      <c r="N282" s="66"/>
      <c r="O282" s="67" t="s">
        <v>386</v>
      </c>
      <c r="P282" s="67" t="s">
        <v>387</v>
      </c>
    </row>
    <row r="283" spans="1:16" ht="13.5" thickBot="1" x14ac:dyDescent="0.25">
      <c r="A283" s="56" t="str">
        <f t="shared" si="24"/>
        <v> AN 267.324 </v>
      </c>
      <c r="B283" s="42" t="str">
        <f t="shared" si="25"/>
        <v>I</v>
      </c>
      <c r="C283" s="56">
        <f t="shared" si="26"/>
        <v>28547.333999999999</v>
      </c>
      <c r="D283" s="2" t="str">
        <f t="shared" si="27"/>
        <v>vis</v>
      </c>
      <c r="E283" s="64">
        <f>VLOOKUP(C283,Active!C$21:E$968,3,FALSE)</f>
        <v>-2693.0013823241861</v>
      </c>
      <c r="F283" s="42" t="str">
        <f>LEFT(M283,1)</f>
        <v>V</v>
      </c>
      <c r="G283" s="2" t="str">
        <f t="shared" si="28"/>
        <v>28547.334</v>
      </c>
      <c r="H283" s="56">
        <f t="shared" si="29"/>
        <v>-2693</v>
      </c>
      <c r="I283" s="65" t="s">
        <v>474</v>
      </c>
      <c r="J283" s="66" t="s">
        <v>475</v>
      </c>
      <c r="K283" s="65">
        <v>-2693</v>
      </c>
      <c r="L283" s="65" t="s">
        <v>255</v>
      </c>
      <c r="M283" s="66" t="s">
        <v>272</v>
      </c>
      <c r="N283" s="66"/>
      <c r="O283" s="67" t="s">
        <v>415</v>
      </c>
      <c r="P283" s="67" t="s">
        <v>468</v>
      </c>
    </row>
    <row r="284" spans="1:16" ht="13.5" thickBot="1" x14ac:dyDescent="0.25">
      <c r="A284" s="56" t="str">
        <f t="shared" si="24"/>
        <v> AN 267.324 </v>
      </c>
      <c r="B284" s="42" t="str">
        <f t="shared" si="25"/>
        <v>I</v>
      </c>
      <c r="C284" s="56">
        <f t="shared" si="26"/>
        <v>28566.395</v>
      </c>
      <c r="D284" s="2" t="str">
        <f t="shared" si="27"/>
        <v>vis</v>
      </c>
      <c r="E284" s="64">
        <f>VLOOKUP(C284,Active!C$21:E$968,3,FALSE)</f>
        <v>-2683.0013514757611</v>
      </c>
      <c r="F284" s="42" t="s">
        <v>223</v>
      </c>
      <c r="G284" s="2" t="str">
        <f t="shared" si="28"/>
        <v>28566.395</v>
      </c>
      <c r="H284" s="56">
        <f t="shared" si="29"/>
        <v>-2683</v>
      </c>
      <c r="I284" s="65" t="s">
        <v>479</v>
      </c>
      <c r="J284" s="66" t="s">
        <v>480</v>
      </c>
      <c r="K284" s="65">
        <v>-2683</v>
      </c>
      <c r="L284" s="65" t="s">
        <v>255</v>
      </c>
      <c r="M284" s="66" t="s">
        <v>272</v>
      </c>
      <c r="N284" s="66"/>
      <c r="O284" s="67" t="s">
        <v>415</v>
      </c>
      <c r="P284" s="67" t="s">
        <v>468</v>
      </c>
    </row>
    <row r="285" spans="1:16" ht="13.5" thickBot="1" x14ac:dyDescent="0.25">
      <c r="A285" s="56" t="str">
        <f t="shared" si="24"/>
        <v> AN 267.324 </v>
      </c>
      <c r="B285" s="42" t="str">
        <f t="shared" si="25"/>
        <v>I</v>
      </c>
      <c r="C285" s="56">
        <f t="shared" si="26"/>
        <v>28568.292000000001</v>
      </c>
      <c r="D285" s="2" t="str">
        <f t="shared" si="27"/>
        <v>vis</v>
      </c>
      <c r="E285" s="64">
        <f>VLOOKUP(C285,Active!C$21:E$968,3,FALSE)</f>
        <v>-2682.0061225518079</v>
      </c>
      <c r="F285" s="42" t="s">
        <v>223</v>
      </c>
      <c r="G285" s="2" t="str">
        <f t="shared" si="28"/>
        <v>28568.292</v>
      </c>
      <c r="H285" s="56">
        <f t="shared" si="29"/>
        <v>-2682</v>
      </c>
      <c r="I285" s="65" t="s">
        <v>481</v>
      </c>
      <c r="J285" s="66" t="s">
        <v>482</v>
      </c>
      <c r="K285" s="65">
        <v>-2682</v>
      </c>
      <c r="L285" s="65" t="s">
        <v>483</v>
      </c>
      <c r="M285" s="66" t="s">
        <v>272</v>
      </c>
      <c r="N285" s="66"/>
      <c r="O285" s="67" t="s">
        <v>415</v>
      </c>
      <c r="P285" s="67" t="s">
        <v>468</v>
      </c>
    </row>
    <row r="286" spans="1:16" ht="13.5" thickBot="1" x14ac:dyDescent="0.25">
      <c r="A286" s="56" t="str">
        <f t="shared" si="24"/>
        <v> AN 267.324 </v>
      </c>
      <c r="B286" s="42" t="str">
        <f t="shared" si="25"/>
        <v>I</v>
      </c>
      <c r="C286" s="56">
        <f t="shared" si="26"/>
        <v>28606.415000000001</v>
      </c>
      <c r="D286" s="2" t="str">
        <f t="shared" si="27"/>
        <v>vis</v>
      </c>
      <c r="E286" s="64">
        <f>VLOOKUP(C286,Active!C$21:E$968,3,FALSE)</f>
        <v>-2662.005536221895</v>
      </c>
      <c r="F286" s="42" t="s">
        <v>223</v>
      </c>
      <c r="G286" s="2" t="str">
        <f t="shared" si="28"/>
        <v>28606.415</v>
      </c>
      <c r="H286" s="56">
        <f t="shared" si="29"/>
        <v>-2662</v>
      </c>
      <c r="I286" s="65" t="s">
        <v>488</v>
      </c>
      <c r="J286" s="66" t="s">
        <v>489</v>
      </c>
      <c r="K286" s="65">
        <v>-2662</v>
      </c>
      <c r="L286" s="65" t="s">
        <v>490</v>
      </c>
      <c r="M286" s="66" t="s">
        <v>272</v>
      </c>
      <c r="N286" s="66"/>
      <c r="O286" s="67" t="s">
        <v>415</v>
      </c>
      <c r="P286" s="67" t="s">
        <v>468</v>
      </c>
    </row>
    <row r="287" spans="1:16" ht="13.5" thickBot="1" x14ac:dyDescent="0.25">
      <c r="A287" s="56" t="str">
        <f t="shared" si="24"/>
        <v> AN 267.324 </v>
      </c>
      <c r="B287" s="42" t="str">
        <f t="shared" si="25"/>
        <v>I</v>
      </c>
      <c r="C287" s="56">
        <f t="shared" si="26"/>
        <v>28934.268</v>
      </c>
      <c r="D287" s="2" t="str">
        <f t="shared" si="27"/>
        <v>vis</v>
      </c>
      <c r="E287" s="64">
        <f>VLOOKUP(C287,Active!C$21:E$968,3,FALSE)</f>
        <v>-2490.0030120233528</v>
      </c>
      <c r="F287" s="42" t="s">
        <v>223</v>
      </c>
      <c r="G287" s="2" t="str">
        <f t="shared" si="28"/>
        <v>28934.268</v>
      </c>
      <c r="H287" s="56">
        <f t="shared" si="29"/>
        <v>-2490</v>
      </c>
      <c r="I287" s="65" t="s">
        <v>502</v>
      </c>
      <c r="J287" s="66" t="s">
        <v>503</v>
      </c>
      <c r="K287" s="65">
        <v>-2490</v>
      </c>
      <c r="L287" s="65" t="s">
        <v>454</v>
      </c>
      <c r="M287" s="66" t="s">
        <v>272</v>
      </c>
      <c r="N287" s="66"/>
      <c r="O287" s="67" t="s">
        <v>415</v>
      </c>
      <c r="P287" s="67" t="s">
        <v>468</v>
      </c>
    </row>
    <row r="288" spans="1:16" ht="13.5" thickBot="1" x14ac:dyDescent="0.25">
      <c r="A288" s="56" t="str">
        <f t="shared" si="24"/>
        <v> AN 267.324 </v>
      </c>
      <c r="B288" s="42" t="str">
        <f t="shared" si="25"/>
        <v>I</v>
      </c>
      <c r="C288" s="56">
        <f t="shared" si="26"/>
        <v>28936.171999999999</v>
      </c>
      <c r="D288" s="2" t="str">
        <f t="shared" si="27"/>
        <v>vis</v>
      </c>
      <c r="E288" s="64">
        <f>VLOOKUP(C288,Active!C$21:E$968,3,FALSE)</f>
        <v>-2489.0041106679469</v>
      </c>
      <c r="F288" s="42" t="s">
        <v>223</v>
      </c>
      <c r="G288" s="2" t="str">
        <f t="shared" si="28"/>
        <v>28936.172</v>
      </c>
      <c r="H288" s="56">
        <f t="shared" si="29"/>
        <v>-2489</v>
      </c>
      <c r="I288" s="65" t="s">
        <v>504</v>
      </c>
      <c r="J288" s="66" t="s">
        <v>505</v>
      </c>
      <c r="K288" s="65">
        <v>-2489</v>
      </c>
      <c r="L288" s="65" t="s">
        <v>431</v>
      </c>
      <c r="M288" s="66" t="s">
        <v>272</v>
      </c>
      <c r="N288" s="66"/>
      <c r="O288" s="67" t="s">
        <v>415</v>
      </c>
      <c r="P288" s="67" t="s">
        <v>468</v>
      </c>
    </row>
    <row r="289" spans="1:16" ht="13.5" thickBot="1" x14ac:dyDescent="0.25">
      <c r="A289" s="56" t="str">
        <f t="shared" si="24"/>
        <v> AN 267.324 </v>
      </c>
      <c r="B289" s="42" t="str">
        <f t="shared" si="25"/>
        <v>I</v>
      </c>
      <c r="C289" s="56">
        <f t="shared" si="26"/>
        <v>28951.419000000002</v>
      </c>
      <c r="D289" s="2" t="str">
        <f t="shared" si="27"/>
        <v>vis</v>
      </c>
      <c r="E289" s="64">
        <f>VLOOKUP(C289,Active!C$21:E$968,3,FALSE)</f>
        <v>-2481.0050303287226</v>
      </c>
      <c r="F289" s="42" t="s">
        <v>223</v>
      </c>
      <c r="G289" s="2" t="str">
        <f t="shared" si="28"/>
        <v>28951.419</v>
      </c>
      <c r="H289" s="56">
        <f t="shared" si="29"/>
        <v>-2481</v>
      </c>
      <c r="I289" s="65" t="s">
        <v>506</v>
      </c>
      <c r="J289" s="66" t="s">
        <v>507</v>
      </c>
      <c r="K289" s="65">
        <v>-2481</v>
      </c>
      <c r="L289" s="65" t="s">
        <v>436</v>
      </c>
      <c r="M289" s="66" t="s">
        <v>272</v>
      </c>
      <c r="N289" s="66"/>
      <c r="O289" s="67" t="s">
        <v>415</v>
      </c>
      <c r="P289" s="67" t="s">
        <v>468</v>
      </c>
    </row>
    <row r="290" spans="1:16" ht="13.5" thickBot="1" x14ac:dyDescent="0.25">
      <c r="A290" s="56" t="str">
        <f t="shared" si="24"/>
        <v> AN 267.324 </v>
      </c>
      <c r="B290" s="42" t="str">
        <f t="shared" si="25"/>
        <v>I</v>
      </c>
      <c r="C290" s="56">
        <f t="shared" si="26"/>
        <v>28953.326000000001</v>
      </c>
      <c r="D290" s="2" t="str">
        <f t="shared" si="27"/>
        <v>vis</v>
      </c>
      <c r="E290" s="64">
        <f>VLOOKUP(C290,Active!C$21:E$968,3,FALSE)</f>
        <v>-2480.0045550741224</v>
      </c>
      <c r="F290" s="42" t="s">
        <v>223</v>
      </c>
      <c r="G290" s="2" t="str">
        <f t="shared" si="28"/>
        <v>28953.326</v>
      </c>
      <c r="H290" s="56">
        <f t="shared" si="29"/>
        <v>-2480</v>
      </c>
      <c r="I290" s="65" t="s">
        <v>508</v>
      </c>
      <c r="J290" s="66" t="s">
        <v>509</v>
      </c>
      <c r="K290" s="65">
        <v>-2480</v>
      </c>
      <c r="L290" s="65" t="s">
        <v>422</v>
      </c>
      <c r="M290" s="66" t="s">
        <v>272</v>
      </c>
      <c r="N290" s="66"/>
      <c r="O290" s="67" t="s">
        <v>415</v>
      </c>
      <c r="P290" s="67" t="s">
        <v>468</v>
      </c>
    </row>
    <row r="291" spans="1:16" ht="13.5" thickBot="1" x14ac:dyDescent="0.25">
      <c r="A291" s="56" t="str">
        <f t="shared" si="24"/>
        <v> AN 267.324 </v>
      </c>
      <c r="B291" s="42" t="str">
        <f t="shared" si="25"/>
        <v>I</v>
      </c>
      <c r="C291" s="56">
        <f t="shared" si="26"/>
        <v>28955.235000000001</v>
      </c>
      <c r="D291" s="2" t="str">
        <f t="shared" si="27"/>
        <v>vis</v>
      </c>
      <c r="E291" s="64">
        <f>VLOOKUP(C291,Active!C$21:E$968,3,FALSE)</f>
        <v>-2479.0030305533924</v>
      </c>
      <c r="F291" s="42" t="s">
        <v>223</v>
      </c>
      <c r="G291" s="2" t="str">
        <f t="shared" si="28"/>
        <v>28955.235</v>
      </c>
      <c r="H291" s="56">
        <f t="shared" si="29"/>
        <v>-2479</v>
      </c>
      <c r="I291" s="65" t="s">
        <v>510</v>
      </c>
      <c r="J291" s="66" t="s">
        <v>511</v>
      </c>
      <c r="K291" s="65">
        <v>-2479</v>
      </c>
      <c r="L291" s="65" t="s">
        <v>454</v>
      </c>
      <c r="M291" s="66" t="s">
        <v>272</v>
      </c>
      <c r="N291" s="66"/>
      <c r="O291" s="67" t="s">
        <v>415</v>
      </c>
      <c r="P291" s="67" t="s">
        <v>468</v>
      </c>
    </row>
    <row r="292" spans="1:16" ht="13.5" thickBot="1" x14ac:dyDescent="0.25">
      <c r="A292" s="56" t="str">
        <f t="shared" si="24"/>
        <v> AN 267.324 </v>
      </c>
      <c r="B292" s="42" t="str">
        <f t="shared" si="25"/>
        <v>I</v>
      </c>
      <c r="C292" s="56">
        <f t="shared" si="26"/>
        <v>28970.484</v>
      </c>
      <c r="D292" s="2" t="str">
        <f t="shared" si="27"/>
        <v>vis</v>
      </c>
      <c r="E292" s="64">
        <f>VLOOKUP(C292,Active!C$21:E$968,3,FALSE)</f>
        <v>-2471.00290094804</v>
      </c>
      <c r="F292" s="42" t="s">
        <v>223</v>
      </c>
      <c r="G292" s="2" t="str">
        <f t="shared" si="28"/>
        <v>28970.484</v>
      </c>
      <c r="H292" s="56">
        <f t="shared" si="29"/>
        <v>-2471</v>
      </c>
      <c r="I292" s="65" t="s">
        <v>515</v>
      </c>
      <c r="J292" s="66" t="s">
        <v>516</v>
      </c>
      <c r="K292" s="65">
        <v>-2471</v>
      </c>
      <c r="L292" s="65" t="s">
        <v>454</v>
      </c>
      <c r="M292" s="66" t="s">
        <v>272</v>
      </c>
      <c r="N292" s="66"/>
      <c r="O292" s="67" t="s">
        <v>415</v>
      </c>
      <c r="P292" s="67" t="s">
        <v>468</v>
      </c>
    </row>
    <row r="293" spans="1:16" ht="13.5" thickBot="1" x14ac:dyDescent="0.25">
      <c r="A293" s="56" t="str">
        <f t="shared" si="24"/>
        <v> AN 267.324 </v>
      </c>
      <c r="B293" s="42" t="str">
        <f t="shared" si="25"/>
        <v>I</v>
      </c>
      <c r="C293" s="56">
        <f t="shared" si="26"/>
        <v>28974.294999999998</v>
      </c>
      <c r="D293" s="2" t="str">
        <f t="shared" si="27"/>
        <v>vis</v>
      </c>
      <c r="E293" s="64">
        <f>VLOOKUP(C293,Active!C$21:E$968,3,FALSE)</f>
        <v>-2469.0035243380339</v>
      </c>
      <c r="F293" s="42" t="s">
        <v>223</v>
      </c>
      <c r="G293" s="2" t="str">
        <f t="shared" si="28"/>
        <v>28974.295</v>
      </c>
      <c r="H293" s="56">
        <f t="shared" si="29"/>
        <v>-2469</v>
      </c>
      <c r="I293" s="65" t="s">
        <v>517</v>
      </c>
      <c r="J293" s="66" t="s">
        <v>518</v>
      </c>
      <c r="K293" s="65">
        <v>-2469</v>
      </c>
      <c r="L293" s="65" t="s">
        <v>414</v>
      </c>
      <c r="M293" s="66" t="s">
        <v>272</v>
      </c>
      <c r="N293" s="66"/>
      <c r="O293" s="67" t="s">
        <v>415</v>
      </c>
      <c r="P293" s="67" t="s">
        <v>468</v>
      </c>
    </row>
    <row r="294" spans="1:16" ht="13.5" thickBot="1" x14ac:dyDescent="0.25">
      <c r="A294" s="56" t="str">
        <f t="shared" si="24"/>
        <v> AN 267.324 </v>
      </c>
      <c r="B294" s="42" t="str">
        <f t="shared" si="25"/>
        <v>I</v>
      </c>
      <c r="C294" s="56">
        <f t="shared" si="26"/>
        <v>28976.206999999999</v>
      </c>
      <c r="D294" s="2" t="str">
        <f t="shared" si="27"/>
        <v>vis</v>
      </c>
      <c r="E294" s="64">
        <f>VLOOKUP(C294,Active!C$21:E$968,3,FALSE)</f>
        <v>-2468.0004259181092</v>
      </c>
      <c r="F294" s="42" t="s">
        <v>223</v>
      </c>
      <c r="G294" s="2" t="str">
        <f t="shared" si="28"/>
        <v>28976.207</v>
      </c>
      <c r="H294" s="56">
        <f t="shared" si="29"/>
        <v>-2468</v>
      </c>
      <c r="I294" s="65" t="s">
        <v>519</v>
      </c>
      <c r="J294" s="66" t="s">
        <v>520</v>
      </c>
      <c r="K294" s="65">
        <v>-2468</v>
      </c>
      <c r="L294" s="65" t="s">
        <v>521</v>
      </c>
      <c r="M294" s="66" t="s">
        <v>272</v>
      </c>
      <c r="N294" s="66"/>
      <c r="O294" s="67" t="s">
        <v>415</v>
      </c>
      <c r="P294" s="67" t="s">
        <v>468</v>
      </c>
    </row>
    <row r="295" spans="1:16" ht="13.5" thickBot="1" x14ac:dyDescent="0.25">
      <c r="A295" s="56" t="str">
        <f t="shared" si="24"/>
        <v> AN 267.324 </v>
      </c>
      <c r="B295" s="42" t="str">
        <f t="shared" si="25"/>
        <v>I</v>
      </c>
      <c r="C295" s="56">
        <f t="shared" si="26"/>
        <v>28991.455999999998</v>
      </c>
      <c r="D295" s="2" t="str">
        <f t="shared" si="27"/>
        <v>vis</v>
      </c>
      <c r="E295" s="64">
        <f>VLOOKUP(C295,Active!C$21:E$968,3,FALSE)</f>
        <v>-2460.0002963127567</v>
      </c>
      <c r="F295" s="42" t="s">
        <v>223</v>
      </c>
      <c r="G295" s="2" t="str">
        <f t="shared" si="28"/>
        <v>28991.456</v>
      </c>
      <c r="H295" s="56">
        <f t="shared" si="29"/>
        <v>-2460</v>
      </c>
      <c r="I295" s="65" t="s">
        <v>522</v>
      </c>
      <c r="J295" s="66" t="s">
        <v>523</v>
      </c>
      <c r="K295" s="65">
        <v>-2460</v>
      </c>
      <c r="L295" s="65" t="s">
        <v>521</v>
      </c>
      <c r="M295" s="66" t="s">
        <v>272</v>
      </c>
      <c r="N295" s="66"/>
      <c r="O295" s="67" t="s">
        <v>415</v>
      </c>
      <c r="P295" s="67" t="s">
        <v>468</v>
      </c>
    </row>
    <row r="296" spans="1:16" ht="13.5" thickBot="1" x14ac:dyDescent="0.25">
      <c r="A296" s="56" t="str">
        <f t="shared" si="24"/>
        <v> MVS 37 </v>
      </c>
      <c r="B296" s="42" t="str">
        <f t="shared" si="25"/>
        <v>I</v>
      </c>
      <c r="C296" s="56">
        <f t="shared" si="26"/>
        <v>29576.571</v>
      </c>
      <c r="D296" s="2" t="str">
        <f t="shared" si="27"/>
        <v>vis</v>
      </c>
      <c r="E296" s="64">
        <f>VLOOKUP(C296,Active!C$21:E$968,3,FALSE)</f>
        <v>-2153.0296205939726</v>
      </c>
      <c r="F296" s="42" t="s">
        <v>223</v>
      </c>
      <c r="G296" s="2" t="str">
        <f t="shared" si="28"/>
        <v>29576.571</v>
      </c>
      <c r="H296" s="56">
        <f t="shared" si="29"/>
        <v>-2153</v>
      </c>
      <c r="I296" s="65" t="s">
        <v>527</v>
      </c>
      <c r="J296" s="66" t="s">
        <v>528</v>
      </c>
      <c r="K296" s="65">
        <v>-2153</v>
      </c>
      <c r="L296" s="65" t="s">
        <v>529</v>
      </c>
      <c r="M296" s="66" t="s">
        <v>260</v>
      </c>
      <c r="N296" s="66"/>
      <c r="O296" s="67" t="s">
        <v>386</v>
      </c>
      <c r="P296" s="67" t="s">
        <v>387</v>
      </c>
    </row>
    <row r="297" spans="1:16" ht="13.5" thickBot="1" x14ac:dyDescent="0.25">
      <c r="A297" s="56" t="str">
        <f t="shared" si="24"/>
        <v> MVS 37 </v>
      </c>
      <c r="B297" s="42" t="str">
        <f t="shared" si="25"/>
        <v>I</v>
      </c>
      <c r="C297" s="56">
        <f t="shared" si="26"/>
        <v>30026.416000000001</v>
      </c>
      <c r="D297" s="2" t="str">
        <f t="shared" si="27"/>
        <v>vis</v>
      </c>
      <c r="E297" s="64">
        <f>VLOOKUP(C297,Active!C$21:E$968,3,FALSE)</f>
        <v>-1917.0260595526104</v>
      </c>
      <c r="F297" s="42" t="s">
        <v>223</v>
      </c>
      <c r="G297" s="2" t="str">
        <f t="shared" si="28"/>
        <v>30026.416</v>
      </c>
      <c r="H297" s="56">
        <f t="shared" si="29"/>
        <v>-1917</v>
      </c>
      <c r="I297" s="65" t="s">
        <v>530</v>
      </c>
      <c r="J297" s="66" t="s">
        <v>531</v>
      </c>
      <c r="K297" s="65">
        <v>-1917</v>
      </c>
      <c r="L297" s="65" t="s">
        <v>532</v>
      </c>
      <c r="M297" s="66" t="s">
        <v>260</v>
      </c>
      <c r="N297" s="66"/>
      <c r="O297" s="67" t="s">
        <v>386</v>
      </c>
      <c r="P297" s="67" t="s">
        <v>387</v>
      </c>
    </row>
    <row r="298" spans="1:16" ht="13.5" thickBot="1" x14ac:dyDescent="0.25">
      <c r="A298" s="56" t="str">
        <f t="shared" si="24"/>
        <v> MVS 37 </v>
      </c>
      <c r="B298" s="42" t="str">
        <f t="shared" si="25"/>
        <v>I</v>
      </c>
      <c r="C298" s="56">
        <f t="shared" si="26"/>
        <v>30266.602999999999</v>
      </c>
      <c r="D298" s="2" t="str">
        <f t="shared" si="27"/>
        <v>vis</v>
      </c>
      <c r="E298" s="64">
        <f>VLOOKUP(C298,Active!C$21:E$968,3,FALSE)</f>
        <v>-1791.0160176140737</v>
      </c>
      <c r="F298" s="42" t="s">
        <v>223</v>
      </c>
      <c r="G298" s="2" t="str">
        <f t="shared" si="28"/>
        <v>30266.603</v>
      </c>
      <c r="H298" s="56">
        <f t="shared" si="29"/>
        <v>-1791</v>
      </c>
      <c r="I298" s="65" t="s">
        <v>533</v>
      </c>
      <c r="J298" s="66" t="s">
        <v>534</v>
      </c>
      <c r="K298" s="65">
        <v>-1791</v>
      </c>
      <c r="L298" s="65" t="s">
        <v>358</v>
      </c>
      <c r="M298" s="66" t="s">
        <v>260</v>
      </c>
      <c r="N298" s="66"/>
      <c r="O298" s="67" t="s">
        <v>386</v>
      </c>
      <c r="P298" s="67" t="s">
        <v>387</v>
      </c>
    </row>
    <row r="299" spans="1:16" ht="13.5" thickBot="1" x14ac:dyDescent="0.25">
      <c r="A299" s="56" t="str">
        <f t="shared" si="24"/>
        <v> MVS 37 </v>
      </c>
      <c r="B299" s="42" t="str">
        <f t="shared" si="25"/>
        <v>I</v>
      </c>
      <c r="C299" s="56">
        <f t="shared" si="26"/>
        <v>30613.605</v>
      </c>
      <c r="D299" s="2" t="str">
        <f t="shared" si="27"/>
        <v>vis</v>
      </c>
      <c r="E299" s="64">
        <f>VLOOKUP(C299,Active!C$21:E$968,3,FALSE)</f>
        <v>-1608.967294857403</v>
      </c>
      <c r="F299" s="42" t="s">
        <v>223</v>
      </c>
      <c r="G299" s="2" t="str">
        <f t="shared" si="28"/>
        <v>30613.605</v>
      </c>
      <c r="H299" s="56">
        <f t="shared" si="29"/>
        <v>-1609</v>
      </c>
      <c r="I299" s="65" t="s">
        <v>541</v>
      </c>
      <c r="J299" s="66" t="s">
        <v>542</v>
      </c>
      <c r="K299" s="65">
        <v>-1609</v>
      </c>
      <c r="L299" s="65" t="s">
        <v>543</v>
      </c>
      <c r="M299" s="66" t="s">
        <v>260</v>
      </c>
      <c r="N299" s="66"/>
      <c r="O299" s="67" t="s">
        <v>386</v>
      </c>
      <c r="P299" s="67" t="s">
        <v>387</v>
      </c>
    </row>
    <row r="300" spans="1:16" ht="13.5" thickBot="1" x14ac:dyDescent="0.25">
      <c r="A300" s="56" t="str">
        <f t="shared" si="24"/>
        <v> MVS 37 </v>
      </c>
      <c r="B300" s="42" t="str">
        <f t="shared" si="25"/>
        <v>I</v>
      </c>
      <c r="C300" s="56">
        <f t="shared" si="26"/>
        <v>30735.536</v>
      </c>
      <c r="D300" s="2" t="str">
        <f t="shared" si="27"/>
        <v>vis</v>
      </c>
      <c r="E300" s="64">
        <f>VLOOKUP(C300,Active!C$21:E$968,3,FALSE)</f>
        <v>-1544.9982606315377</v>
      </c>
      <c r="F300" s="42" t="s">
        <v>223</v>
      </c>
      <c r="G300" s="2" t="str">
        <f t="shared" si="28"/>
        <v>30735.536</v>
      </c>
      <c r="H300" s="56">
        <f t="shared" si="29"/>
        <v>-1545</v>
      </c>
      <c r="I300" s="65" t="s">
        <v>544</v>
      </c>
      <c r="J300" s="66" t="s">
        <v>545</v>
      </c>
      <c r="K300" s="65">
        <v>-1545</v>
      </c>
      <c r="L300" s="65" t="s">
        <v>457</v>
      </c>
      <c r="M300" s="66" t="s">
        <v>260</v>
      </c>
      <c r="N300" s="66"/>
      <c r="O300" s="67" t="s">
        <v>386</v>
      </c>
      <c r="P300" s="67" t="s">
        <v>387</v>
      </c>
    </row>
    <row r="301" spans="1:16" ht="13.5" thickBot="1" x14ac:dyDescent="0.25">
      <c r="A301" s="56" t="str">
        <f t="shared" si="24"/>
        <v> MVS 37 </v>
      </c>
      <c r="B301" s="42" t="str">
        <f t="shared" si="25"/>
        <v>I</v>
      </c>
      <c r="C301" s="56">
        <f t="shared" si="26"/>
        <v>30781.32</v>
      </c>
      <c r="D301" s="2" t="str">
        <f t="shared" si="27"/>
        <v>vis</v>
      </c>
      <c r="E301" s="64">
        <f>VLOOKUP(C301,Active!C$21:E$968,3,FALSE)</f>
        <v>-1520.9784603920828</v>
      </c>
      <c r="F301" s="42" t="s">
        <v>223</v>
      </c>
      <c r="G301" s="2" t="str">
        <f t="shared" si="28"/>
        <v>30781.320</v>
      </c>
      <c r="H301" s="56">
        <f t="shared" si="29"/>
        <v>-1521</v>
      </c>
      <c r="I301" s="65" t="s">
        <v>546</v>
      </c>
      <c r="J301" s="66" t="s">
        <v>547</v>
      </c>
      <c r="K301" s="65">
        <v>-1521</v>
      </c>
      <c r="L301" s="65" t="s">
        <v>548</v>
      </c>
      <c r="M301" s="66" t="s">
        <v>260</v>
      </c>
      <c r="N301" s="66"/>
      <c r="O301" s="67" t="s">
        <v>386</v>
      </c>
      <c r="P301" s="67" t="s">
        <v>387</v>
      </c>
    </row>
    <row r="302" spans="1:16" ht="13.5" thickBot="1" x14ac:dyDescent="0.25">
      <c r="A302" s="56" t="str">
        <f t="shared" si="24"/>
        <v> BTOK 30 </v>
      </c>
      <c r="B302" s="42" t="str">
        <f t="shared" si="25"/>
        <v>I</v>
      </c>
      <c r="C302" s="56">
        <f t="shared" si="26"/>
        <v>33320.197</v>
      </c>
      <c r="D302" s="2" t="str">
        <f t="shared" si="27"/>
        <v>vis</v>
      </c>
      <c r="E302" s="64">
        <f>VLOOKUP(C302,Active!C$21:E$968,3,FALSE)</f>
        <v>-188.99963869570163</v>
      </c>
      <c r="F302" s="42" t="s">
        <v>223</v>
      </c>
      <c r="G302" s="2" t="str">
        <f t="shared" si="28"/>
        <v>33320.197</v>
      </c>
      <c r="H302" s="56">
        <f t="shared" si="29"/>
        <v>-189</v>
      </c>
      <c r="I302" s="65" t="s">
        <v>586</v>
      </c>
      <c r="J302" s="66" t="s">
        <v>587</v>
      </c>
      <c r="K302" s="65">
        <v>-189</v>
      </c>
      <c r="L302" s="65" t="s">
        <v>588</v>
      </c>
      <c r="M302" s="66" t="s">
        <v>256</v>
      </c>
      <c r="N302" s="66"/>
      <c r="O302" s="67" t="s">
        <v>589</v>
      </c>
      <c r="P302" s="67" t="s">
        <v>590</v>
      </c>
    </row>
    <row r="303" spans="1:16" ht="13.5" thickBot="1" x14ac:dyDescent="0.25">
      <c r="A303" s="56" t="str">
        <f t="shared" si="24"/>
        <v> AAC 5.77 </v>
      </c>
      <c r="B303" s="42" t="str">
        <f t="shared" si="25"/>
        <v>I</v>
      </c>
      <c r="C303" s="56">
        <f t="shared" si="26"/>
        <v>33682.356</v>
      </c>
      <c r="D303" s="2" t="str">
        <f t="shared" si="27"/>
        <v>vis</v>
      </c>
      <c r="E303" s="64">
        <f>VLOOKUP(C303,Active!C$21:E$968,3,FALSE)</f>
        <v>1.0009474243582135</v>
      </c>
      <c r="F303" s="42" t="s">
        <v>223</v>
      </c>
      <c r="G303" s="2" t="str">
        <f t="shared" si="28"/>
        <v>33682.356</v>
      </c>
      <c r="H303" s="56">
        <f t="shared" si="29"/>
        <v>1</v>
      </c>
      <c r="I303" s="65" t="s">
        <v>603</v>
      </c>
      <c r="J303" s="66" t="s">
        <v>604</v>
      </c>
      <c r="K303" s="65">
        <v>1</v>
      </c>
      <c r="L303" s="65" t="s">
        <v>605</v>
      </c>
      <c r="M303" s="66" t="s">
        <v>272</v>
      </c>
      <c r="N303" s="66"/>
      <c r="O303" s="67" t="s">
        <v>566</v>
      </c>
      <c r="P303" s="67" t="s">
        <v>585</v>
      </c>
    </row>
    <row r="304" spans="1:16" ht="13.5" thickBot="1" x14ac:dyDescent="0.25">
      <c r="A304" s="56" t="str">
        <f t="shared" si="24"/>
        <v> AAC 5.77 </v>
      </c>
      <c r="B304" s="42" t="str">
        <f t="shared" si="25"/>
        <v>I</v>
      </c>
      <c r="C304" s="56">
        <f t="shared" si="26"/>
        <v>33722.387999999999</v>
      </c>
      <c r="D304" s="2" t="str">
        <f t="shared" si="27"/>
        <v>vis</v>
      </c>
      <c r="E304" s="64">
        <f>VLOOKUP(C304,Active!C$21:E$968,3,FALSE)</f>
        <v>22.003058275001436</v>
      </c>
      <c r="F304" s="42" t="s">
        <v>223</v>
      </c>
      <c r="G304" s="2" t="str">
        <f t="shared" si="28"/>
        <v>33722.388</v>
      </c>
      <c r="H304" s="56">
        <f t="shared" si="29"/>
        <v>22</v>
      </c>
      <c r="I304" s="65" t="s">
        <v>606</v>
      </c>
      <c r="J304" s="66" t="s">
        <v>607</v>
      </c>
      <c r="K304" s="65">
        <v>22</v>
      </c>
      <c r="L304" s="65" t="s">
        <v>419</v>
      </c>
      <c r="M304" s="66" t="s">
        <v>272</v>
      </c>
      <c r="N304" s="66"/>
      <c r="O304" s="67" t="s">
        <v>566</v>
      </c>
      <c r="P304" s="67" t="s">
        <v>585</v>
      </c>
    </row>
    <row r="305" spans="1:16" ht="13.5" thickBot="1" x14ac:dyDescent="0.25">
      <c r="A305" s="56" t="str">
        <f t="shared" si="24"/>
        <v> SCA 4.404 </v>
      </c>
      <c r="B305" s="42" t="str">
        <f t="shared" si="25"/>
        <v>I</v>
      </c>
      <c r="C305" s="56">
        <f t="shared" si="26"/>
        <v>35182.455000000002</v>
      </c>
      <c r="D305" s="2" t="str">
        <f t="shared" si="27"/>
        <v>vis</v>
      </c>
      <c r="E305" s="64">
        <f>VLOOKUP(C305,Active!C$21:E$968,3,FALSE)</f>
        <v>788.00248331913451</v>
      </c>
      <c r="F305" s="42" t="s">
        <v>223</v>
      </c>
      <c r="G305" s="2" t="str">
        <f t="shared" si="28"/>
        <v>35182.455</v>
      </c>
      <c r="H305" s="56">
        <f t="shared" si="29"/>
        <v>788</v>
      </c>
      <c r="I305" s="65" t="s">
        <v>608</v>
      </c>
      <c r="J305" s="66" t="s">
        <v>609</v>
      </c>
      <c r="K305" s="65">
        <v>788</v>
      </c>
      <c r="L305" s="65" t="s">
        <v>610</v>
      </c>
      <c r="M305" s="66" t="s">
        <v>256</v>
      </c>
      <c r="N305" s="66"/>
      <c r="O305" s="67" t="s">
        <v>611</v>
      </c>
      <c r="P305" s="67" t="s">
        <v>612</v>
      </c>
    </row>
    <row r="306" spans="1:16" ht="13.5" thickBot="1" x14ac:dyDescent="0.25">
      <c r="A306" s="56" t="str">
        <f t="shared" si="24"/>
        <v> SCA 4.404 </v>
      </c>
      <c r="B306" s="42" t="str">
        <f t="shared" si="25"/>
        <v>I</v>
      </c>
      <c r="C306" s="56">
        <f t="shared" si="26"/>
        <v>35184.353999999999</v>
      </c>
      <c r="D306" s="2" t="str">
        <f t="shared" si="27"/>
        <v>vis</v>
      </c>
      <c r="E306" s="64">
        <f>VLOOKUP(C306,Active!C$21:E$968,3,FALSE)</f>
        <v>788.99876150921546</v>
      </c>
      <c r="F306" s="42" t="s">
        <v>223</v>
      </c>
      <c r="G306" s="2" t="str">
        <f t="shared" si="28"/>
        <v>35184.354</v>
      </c>
      <c r="H306" s="56">
        <f t="shared" si="29"/>
        <v>789</v>
      </c>
      <c r="I306" s="65" t="s">
        <v>613</v>
      </c>
      <c r="J306" s="66" t="s">
        <v>614</v>
      </c>
      <c r="K306" s="65">
        <v>789</v>
      </c>
      <c r="L306" s="65" t="s">
        <v>615</v>
      </c>
      <c r="M306" s="66" t="s">
        <v>256</v>
      </c>
      <c r="N306" s="66"/>
      <c r="O306" s="67" t="s">
        <v>616</v>
      </c>
      <c r="P306" s="67" t="s">
        <v>612</v>
      </c>
    </row>
    <row r="307" spans="1:16" ht="13.5" thickBot="1" x14ac:dyDescent="0.25">
      <c r="A307" s="56" t="str">
        <f t="shared" si="24"/>
        <v> SCA 4.404 </v>
      </c>
      <c r="B307" s="42" t="str">
        <f t="shared" si="25"/>
        <v>I</v>
      </c>
      <c r="C307" s="56">
        <f t="shared" si="26"/>
        <v>35186.266000000003</v>
      </c>
      <c r="D307" s="2" t="str">
        <f t="shared" si="27"/>
        <v>vis</v>
      </c>
      <c r="E307" s="64">
        <f>VLOOKUP(C307,Active!C$21:E$968,3,FALSE)</f>
        <v>790.00185992914237</v>
      </c>
      <c r="F307" s="42" t="s">
        <v>223</v>
      </c>
      <c r="G307" s="2" t="str">
        <f t="shared" si="28"/>
        <v>35186.266</v>
      </c>
      <c r="H307" s="56">
        <f t="shared" si="29"/>
        <v>790</v>
      </c>
      <c r="I307" s="65" t="s">
        <v>617</v>
      </c>
      <c r="J307" s="66" t="s">
        <v>618</v>
      </c>
      <c r="K307" s="65">
        <v>790</v>
      </c>
      <c r="L307" s="65" t="s">
        <v>584</v>
      </c>
      <c r="M307" s="66" t="s">
        <v>256</v>
      </c>
      <c r="N307" s="66"/>
      <c r="O307" s="67" t="s">
        <v>611</v>
      </c>
      <c r="P307" s="67" t="s">
        <v>612</v>
      </c>
    </row>
    <row r="308" spans="1:16" ht="13.5" thickBot="1" x14ac:dyDescent="0.25">
      <c r="A308" s="56" t="str">
        <f t="shared" si="24"/>
        <v> SAC 29.110 </v>
      </c>
      <c r="B308" s="42" t="str">
        <f t="shared" si="25"/>
        <v>I</v>
      </c>
      <c r="C308" s="56">
        <f t="shared" si="26"/>
        <v>35876.271000000001</v>
      </c>
      <c r="D308" s="2" t="str">
        <f t="shared" si="27"/>
        <v>vis</v>
      </c>
      <c r="E308" s="64">
        <f>VLOOKUP(C308,Active!C$21:E$968,3,FALSE)</f>
        <v>1152.0012978162902</v>
      </c>
      <c r="F308" s="42" t="s">
        <v>223</v>
      </c>
      <c r="G308" s="2" t="str">
        <f t="shared" si="28"/>
        <v>35876.271</v>
      </c>
      <c r="H308" s="56">
        <f t="shared" si="29"/>
        <v>1152</v>
      </c>
      <c r="I308" s="65" t="s">
        <v>619</v>
      </c>
      <c r="J308" s="66" t="s">
        <v>620</v>
      </c>
      <c r="K308" s="65">
        <v>1152</v>
      </c>
      <c r="L308" s="65" t="s">
        <v>605</v>
      </c>
      <c r="M308" s="66" t="s">
        <v>272</v>
      </c>
      <c r="N308" s="66"/>
      <c r="O308" s="67" t="s">
        <v>368</v>
      </c>
      <c r="P308" s="67" t="s">
        <v>621</v>
      </c>
    </row>
    <row r="309" spans="1:16" ht="13.5" thickBot="1" x14ac:dyDescent="0.25">
      <c r="A309" s="56" t="str">
        <f t="shared" si="24"/>
        <v> MVS 2.61 </v>
      </c>
      <c r="B309" s="42" t="str">
        <f t="shared" si="25"/>
        <v>I</v>
      </c>
      <c r="C309" s="56">
        <f t="shared" si="26"/>
        <v>37376.366000000002</v>
      </c>
      <c r="D309" s="2" t="str">
        <f t="shared" si="27"/>
        <v>vis</v>
      </c>
      <c r="E309" s="64">
        <f>VLOOKUP(C309,Active!C$21:E$968,3,FALSE)</f>
        <v>1939.0007351788067</v>
      </c>
      <c r="F309" s="42" t="s">
        <v>223</v>
      </c>
      <c r="G309" s="2" t="str">
        <f t="shared" si="28"/>
        <v>37376.366</v>
      </c>
      <c r="H309" s="56">
        <f t="shared" si="29"/>
        <v>1939</v>
      </c>
      <c r="I309" s="65" t="s">
        <v>622</v>
      </c>
      <c r="J309" s="66" t="s">
        <v>623</v>
      </c>
      <c r="K309" s="65">
        <v>1939</v>
      </c>
      <c r="L309" s="65" t="s">
        <v>588</v>
      </c>
      <c r="M309" s="66" t="s">
        <v>256</v>
      </c>
      <c r="N309" s="66"/>
      <c r="O309" s="67" t="s">
        <v>386</v>
      </c>
      <c r="P309" s="67" t="s">
        <v>624</v>
      </c>
    </row>
    <row r="310" spans="1:16" ht="13.5" thickBot="1" x14ac:dyDescent="0.25">
      <c r="A310" s="56" t="str">
        <f t="shared" si="24"/>
        <v> AA 19.269 </v>
      </c>
      <c r="B310" s="42" t="str">
        <f t="shared" si="25"/>
        <v>II</v>
      </c>
      <c r="C310" s="56">
        <f t="shared" si="26"/>
        <v>38425.670700000002</v>
      </c>
      <c r="D310" s="2" t="str">
        <f t="shared" si="27"/>
        <v>vis</v>
      </c>
      <c r="E310" s="64">
        <f>VLOOKUP(C310,Active!C$21:E$968,3,FALSE)</f>
        <v>2489.5006758637928</v>
      </c>
      <c r="F310" s="42" t="s">
        <v>223</v>
      </c>
      <c r="G310" s="2" t="str">
        <f t="shared" si="28"/>
        <v>38425.6707</v>
      </c>
      <c r="H310" s="56">
        <f t="shared" si="29"/>
        <v>2489.5</v>
      </c>
      <c r="I310" s="65" t="s">
        <v>625</v>
      </c>
      <c r="J310" s="66" t="s">
        <v>626</v>
      </c>
      <c r="K310" s="65">
        <v>2489.5</v>
      </c>
      <c r="L310" s="65" t="s">
        <v>627</v>
      </c>
      <c r="M310" s="66" t="s">
        <v>599</v>
      </c>
      <c r="N310" s="66" t="s">
        <v>600</v>
      </c>
      <c r="O310" s="67" t="s">
        <v>628</v>
      </c>
      <c r="P310" s="67" t="s">
        <v>629</v>
      </c>
    </row>
    <row r="311" spans="1:16" ht="13.5" thickBot="1" x14ac:dyDescent="0.25">
      <c r="A311" s="56" t="str">
        <f t="shared" si="24"/>
        <v> AA 19.269 </v>
      </c>
      <c r="B311" s="42" t="str">
        <f t="shared" si="25"/>
        <v>I</v>
      </c>
      <c r="C311" s="56">
        <f t="shared" si="26"/>
        <v>38443.777000000002</v>
      </c>
      <c r="D311" s="2" t="str">
        <f t="shared" si="27"/>
        <v>vis</v>
      </c>
      <c r="E311" s="64">
        <f>VLOOKUP(C311,Active!C$21:E$968,3,FALSE)</f>
        <v>2498.9998395252387</v>
      </c>
      <c r="F311" s="42" t="s">
        <v>223</v>
      </c>
      <c r="G311" s="2" t="str">
        <f t="shared" si="28"/>
        <v>38443.7770</v>
      </c>
      <c r="H311" s="56">
        <f t="shared" si="29"/>
        <v>2499</v>
      </c>
      <c r="I311" s="65" t="s">
        <v>630</v>
      </c>
      <c r="J311" s="66" t="s">
        <v>631</v>
      </c>
      <c r="K311" s="65">
        <v>2499</v>
      </c>
      <c r="L311" s="65" t="s">
        <v>632</v>
      </c>
      <c r="M311" s="66" t="s">
        <v>599</v>
      </c>
      <c r="N311" s="66" t="s">
        <v>600</v>
      </c>
      <c r="O311" s="67" t="s">
        <v>628</v>
      </c>
      <c r="P311" s="67" t="s">
        <v>629</v>
      </c>
    </row>
    <row r="312" spans="1:16" ht="13.5" thickBot="1" x14ac:dyDescent="0.25">
      <c r="A312" s="56" t="str">
        <f t="shared" si="24"/>
        <v> AA 19.269 </v>
      </c>
      <c r="B312" s="42" t="str">
        <f t="shared" si="25"/>
        <v>II</v>
      </c>
      <c r="C312" s="56">
        <f t="shared" si="26"/>
        <v>38444.731099999997</v>
      </c>
      <c r="D312" s="2" t="str">
        <f t="shared" si="27"/>
        <v>vis</v>
      </c>
      <c r="E312" s="64">
        <f>VLOOKUP(C312,Active!C$21:E$968,3,FALSE)</f>
        <v>2499.5003919323754</v>
      </c>
      <c r="F312" s="42" t="s">
        <v>223</v>
      </c>
      <c r="G312" s="2" t="str">
        <f t="shared" si="28"/>
        <v>38444.7311</v>
      </c>
      <c r="H312" s="56">
        <f t="shared" si="29"/>
        <v>2499.5</v>
      </c>
      <c r="I312" s="65" t="s">
        <v>633</v>
      </c>
      <c r="J312" s="66" t="s">
        <v>634</v>
      </c>
      <c r="K312" s="65">
        <v>2499.5</v>
      </c>
      <c r="L312" s="65" t="s">
        <v>635</v>
      </c>
      <c r="M312" s="66" t="s">
        <v>599</v>
      </c>
      <c r="N312" s="66" t="s">
        <v>600</v>
      </c>
      <c r="O312" s="67" t="s">
        <v>628</v>
      </c>
      <c r="P312" s="67" t="s">
        <v>629</v>
      </c>
    </row>
    <row r="313" spans="1:16" ht="13.5" thickBot="1" x14ac:dyDescent="0.25">
      <c r="A313" s="56" t="str">
        <f t="shared" si="24"/>
        <v> AA 19.269 </v>
      </c>
      <c r="B313" s="42" t="str">
        <f t="shared" si="25"/>
        <v>I</v>
      </c>
      <c r="C313" s="56">
        <f t="shared" si="26"/>
        <v>38445.683199999999</v>
      </c>
      <c r="D313" s="2" t="str">
        <f t="shared" si="27"/>
        <v>vis</v>
      </c>
      <c r="E313" s="64">
        <f>VLOOKUP(C313,Active!C$21:E$968,3,FALSE)</f>
        <v>2499.9998950733861</v>
      </c>
      <c r="F313" s="42" t="s">
        <v>223</v>
      </c>
      <c r="G313" s="2" t="str">
        <f t="shared" si="28"/>
        <v>38445.6832</v>
      </c>
      <c r="H313" s="56">
        <f t="shared" si="29"/>
        <v>2500</v>
      </c>
      <c r="I313" s="65" t="s">
        <v>636</v>
      </c>
      <c r="J313" s="66" t="s">
        <v>637</v>
      </c>
      <c r="K313" s="65">
        <v>2500</v>
      </c>
      <c r="L313" s="65" t="s">
        <v>638</v>
      </c>
      <c r="M313" s="66" t="s">
        <v>599</v>
      </c>
      <c r="N313" s="66" t="s">
        <v>600</v>
      </c>
      <c r="O313" s="67" t="s">
        <v>628</v>
      </c>
      <c r="P313" s="67" t="s">
        <v>629</v>
      </c>
    </row>
    <row r="314" spans="1:16" ht="13.5" thickBot="1" x14ac:dyDescent="0.25">
      <c r="A314" s="56" t="str">
        <f t="shared" si="24"/>
        <v> AA 19.269 </v>
      </c>
      <c r="B314" s="42" t="str">
        <f t="shared" si="25"/>
        <v>II</v>
      </c>
      <c r="C314" s="56">
        <f t="shared" si="26"/>
        <v>38745.892999999996</v>
      </c>
      <c r="D314" s="2" t="str">
        <f t="shared" si="27"/>
        <v>vis</v>
      </c>
      <c r="E314" s="64">
        <f>VLOOKUP(C314,Active!C$21:E$968,3,FALSE)</f>
        <v>2657.4998825346543</v>
      </c>
      <c r="F314" s="42" t="s">
        <v>223</v>
      </c>
      <c r="G314" s="2" t="str">
        <f t="shared" si="28"/>
        <v>38745.8930</v>
      </c>
      <c r="H314" s="56">
        <f t="shared" si="29"/>
        <v>2657.5</v>
      </c>
      <c r="I314" s="65" t="s">
        <v>639</v>
      </c>
      <c r="J314" s="66" t="s">
        <v>640</v>
      </c>
      <c r="K314" s="65">
        <v>2657.5</v>
      </c>
      <c r="L314" s="65" t="s">
        <v>638</v>
      </c>
      <c r="M314" s="66" t="s">
        <v>599</v>
      </c>
      <c r="N314" s="66" t="s">
        <v>600</v>
      </c>
      <c r="O314" s="67" t="s">
        <v>628</v>
      </c>
      <c r="P314" s="67" t="s">
        <v>629</v>
      </c>
    </row>
    <row r="315" spans="1:16" ht="13.5" thickBot="1" x14ac:dyDescent="0.25">
      <c r="A315" s="56" t="str">
        <f t="shared" si="24"/>
        <v> AA 19.269 </v>
      </c>
      <c r="B315" s="42" t="str">
        <f t="shared" si="25"/>
        <v>I</v>
      </c>
      <c r="C315" s="56">
        <f t="shared" si="26"/>
        <v>39455.911500000002</v>
      </c>
      <c r="D315" s="2" t="str">
        <f t="shared" si="27"/>
        <v>vis</v>
      </c>
      <c r="E315" s="64">
        <f>VLOOKUP(C315,Active!C$21:E$968,3,FALSE)</f>
        <v>3029.9990642644661</v>
      </c>
      <c r="F315" s="42" t="s">
        <v>223</v>
      </c>
      <c r="G315" s="2" t="str">
        <f t="shared" si="28"/>
        <v>39455.9115</v>
      </c>
      <c r="H315" s="56">
        <f t="shared" si="29"/>
        <v>3030</v>
      </c>
      <c r="I315" s="65" t="s">
        <v>641</v>
      </c>
      <c r="J315" s="66" t="s">
        <v>642</v>
      </c>
      <c r="K315" s="65">
        <v>3030</v>
      </c>
      <c r="L315" s="65" t="s">
        <v>643</v>
      </c>
      <c r="M315" s="66" t="s">
        <v>599</v>
      </c>
      <c r="N315" s="66" t="s">
        <v>600</v>
      </c>
      <c r="O315" s="67" t="s">
        <v>628</v>
      </c>
      <c r="P315" s="67" t="s">
        <v>629</v>
      </c>
    </row>
    <row r="316" spans="1:16" ht="13.5" thickBot="1" x14ac:dyDescent="0.25">
      <c r="A316" s="56" t="str">
        <f t="shared" si="24"/>
        <v> AA 19.269 </v>
      </c>
      <c r="B316" s="42" t="str">
        <f t="shared" si="25"/>
        <v>II</v>
      </c>
      <c r="C316" s="56">
        <f t="shared" si="26"/>
        <v>39540.733099999998</v>
      </c>
      <c r="D316" s="2" t="str">
        <f t="shared" si="27"/>
        <v>vis</v>
      </c>
      <c r="E316" s="64">
        <f>VLOOKUP(C316,Active!C$21:E$968,3,FALSE)</f>
        <v>3074.4992802349111</v>
      </c>
      <c r="F316" s="42" t="s">
        <v>223</v>
      </c>
      <c r="G316" s="2" t="str">
        <f t="shared" si="28"/>
        <v>39540.7331</v>
      </c>
      <c r="H316" s="56">
        <f t="shared" si="29"/>
        <v>3074.5</v>
      </c>
      <c r="I316" s="65" t="s">
        <v>644</v>
      </c>
      <c r="J316" s="66" t="s">
        <v>645</v>
      </c>
      <c r="K316" s="65">
        <v>3074.5</v>
      </c>
      <c r="L316" s="65" t="s">
        <v>646</v>
      </c>
      <c r="M316" s="66" t="s">
        <v>599</v>
      </c>
      <c r="N316" s="66" t="s">
        <v>600</v>
      </c>
      <c r="O316" s="67" t="s">
        <v>628</v>
      </c>
      <c r="P316" s="67" t="s">
        <v>629</v>
      </c>
    </row>
    <row r="317" spans="1:16" ht="13.5" thickBot="1" x14ac:dyDescent="0.25">
      <c r="A317" s="56" t="str">
        <f t="shared" si="24"/>
        <v> BRNO 20 </v>
      </c>
      <c r="B317" s="42" t="str">
        <f t="shared" si="25"/>
        <v>I</v>
      </c>
      <c r="C317" s="56">
        <f t="shared" si="26"/>
        <v>42450.387000000002</v>
      </c>
      <c r="D317" s="2" t="str">
        <f t="shared" si="27"/>
        <v>vis</v>
      </c>
      <c r="E317" s="64">
        <f>VLOOKUP(C317,Active!C$21:E$968,3,FALSE)</f>
        <v>4600.999923340617</v>
      </c>
      <c r="F317" s="42" t="s">
        <v>223</v>
      </c>
      <c r="G317" s="2" t="str">
        <f t="shared" si="28"/>
        <v>42450.387</v>
      </c>
      <c r="H317" s="56">
        <f t="shared" si="29"/>
        <v>4601</v>
      </c>
      <c r="I317" s="65" t="s">
        <v>687</v>
      </c>
      <c r="J317" s="66" t="s">
        <v>688</v>
      </c>
      <c r="K317" s="65">
        <v>4601</v>
      </c>
      <c r="L317" s="65" t="s">
        <v>689</v>
      </c>
      <c r="M317" s="66" t="s">
        <v>272</v>
      </c>
      <c r="N317" s="66"/>
      <c r="O317" s="67" t="s">
        <v>690</v>
      </c>
      <c r="P317" s="67" t="s">
        <v>691</v>
      </c>
    </row>
    <row r="318" spans="1:16" ht="13.5" thickBot="1" x14ac:dyDescent="0.25">
      <c r="A318" s="56" t="str">
        <f t="shared" si="24"/>
        <v> BRNO 20 </v>
      </c>
      <c r="B318" s="42" t="str">
        <f t="shared" si="25"/>
        <v>I</v>
      </c>
      <c r="C318" s="56">
        <f t="shared" si="26"/>
        <v>42450.39</v>
      </c>
      <c r="D318" s="2" t="str">
        <f t="shared" si="27"/>
        <v>vis</v>
      </c>
      <c r="E318" s="64">
        <f>VLOOKUP(C318,Active!C$21:E$968,3,FALSE)</f>
        <v>4601.0014972398103</v>
      </c>
      <c r="F318" s="42" t="s">
        <v>223</v>
      </c>
      <c r="G318" s="2" t="str">
        <f t="shared" si="28"/>
        <v>42450.390</v>
      </c>
      <c r="H318" s="56">
        <f t="shared" si="29"/>
        <v>4601</v>
      </c>
      <c r="I318" s="65" t="s">
        <v>694</v>
      </c>
      <c r="J318" s="66" t="s">
        <v>695</v>
      </c>
      <c r="K318" s="65">
        <v>4601</v>
      </c>
      <c r="L318" s="65" t="s">
        <v>457</v>
      </c>
      <c r="M318" s="66" t="s">
        <v>272</v>
      </c>
      <c r="N318" s="66"/>
      <c r="O318" s="67" t="s">
        <v>696</v>
      </c>
      <c r="P318" s="67" t="s">
        <v>691</v>
      </c>
    </row>
    <row r="319" spans="1:16" ht="13.5" thickBot="1" x14ac:dyDescent="0.25">
      <c r="A319" s="56" t="str">
        <f t="shared" si="24"/>
        <v> BRNO 20 </v>
      </c>
      <c r="B319" s="42" t="str">
        <f t="shared" si="25"/>
        <v>I</v>
      </c>
      <c r="C319" s="56">
        <f t="shared" si="26"/>
        <v>42450.39</v>
      </c>
      <c r="D319" s="2" t="str">
        <f t="shared" si="27"/>
        <v>vis</v>
      </c>
      <c r="E319" s="64">
        <f>VLOOKUP(C319,Active!C$21:E$968,3,FALSE)</f>
        <v>4601.0014972398103</v>
      </c>
      <c r="F319" s="42" t="s">
        <v>223</v>
      </c>
      <c r="G319" s="2" t="str">
        <f t="shared" si="28"/>
        <v>42450.390</v>
      </c>
      <c r="H319" s="56">
        <f t="shared" si="29"/>
        <v>4601</v>
      </c>
      <c r="I319" s="65" t="s">
        <v>694</v>
      </c>
      <c r="J319" s="66" t="s">
        <v>695</v>
      </c>
      <c r="K319" s="65">
        <v>4601</v>
      </c>
      <c r="L319" s="65" t="s">
        <v>457</v>
      </c>
      <c r="M319" s="66" t="s">
        <v>272</v>
      </c>
      <c r="N319" s="66"/>
      <c r="O319" s="67" t="s">
        <v>697</v>
      </c>
      <c r="P319" s="67" t="s">
        <v>691</v>
      </c>
    </row>
    <row r="320" spans="1:16" ht="13.5" thickBot="1" x14ac:dyDescent="0.25">
      <c r="A320" s="56" t="str">
        <f t="shared" si="24"/>
        <v> BRNO 20 </v>
      </c>
      <c r="B320" s="42" t="str">
        <f t="shared" si="25"/>
        <v>I</v>
      </c>
      <c r="C320" s="56">
        <f t="shared" si="26"/>
        <v>42452.294000000002</v>
      </c>
      <c r="D320" s="2" t="str">
        <f t="shared" si="27"/>
        <v>vis</v>
      </c>
      <c r="E320" s="64">
        <f>VLOOKUP(C320,Active!C$21:E$968,3,FALSE)</f>
        <v>4602.000398595218</v>
      </c>
      <c r="F320" s="42" t="s">
        <v>223</v>
      </c>
      <c r="G320" s="2" t="str">
        <f t="shared" si="28"/>
        <v>42452.294</v>
      </c>
      <c r="H320" s="56">
        <f t="shared" si="29"/>
        <v>4602</v>
      </c>
      <c r="I320" s="65" t="s">
        <v>700</v>
      </c>
      <c r="J320" s="66" t="s">
        <v>701</v>
      </c>
      <c r="K320" s="65">
        <v>4602</v>
      </c>
      <c r="L320" s="65" t="s">
        <v>588</v>
      </c>
      <c r="M320" s="66" t="s">
        <v>272</v>
      </c>
      <c r="N320" s="66"/>
      <c r="O320" s="67" t="s">
        <v>697</v>
      </c>
      <c r="P320" s="67" t="s">
        <v>691</v>
      </c>
    </row>
    <row r="321" spans="1:16" ht="13.5" thickBot="1" x14ac:dyDescent="0.25">
      <c r="A321" s="56" t="str">
        <f t="shared" si="24"/>
        <v> BBS 30 </v>
      </c>
      <c r="B321" s="42" t="str">
        <f t="shared" si="25"/>
        <v>I</v>
      </c>
      <c r="C321" s="56">
        <f t="shared" si="26"/>
        <v>43077.493999999999</v>
      </c>
      <c r="D321" s="2" t="str">
        <f t="shared" si="27"/>
        <v>vis</v>
      </c>
      <c r="E321" s="64">
        <f>VLOOKUP(C321,Active!C$21:E$968,3,FALSE)</f>
        <v>4930.0009907170788</v>
      </c>
      <c r="F321" s="42" t="s">
        <v>223</v>
      </c>
      <c r="G321" s="2" t="str">
        <f t="shared" si="28"/>
        <v>43077.494</v>
      </c>
      <c r="H321" s="56">
        <f t="shared" si="29"/>
        <v>4930</v>
      </c>
      <c r="I321" s="65" t="s">
        <v>737</v>
      </c>
      <c r="J321" s="66" t="s">
        <v>738</v>
      </c>
      <c r="K321" s="65">
        <v>4930</v>
      </c>
      <c r="L321" s="65" t="s">
        <v>605</v>
      </c>
      <c r="M321" s="66" t="s">
        <v>272</v>
      </c>
      <c r="N321" s="66"/>
      <c r="O321" s="67" t="s">
        <v>661</v>
      </c>
      <c r="P321" s="67" t="s">
        <v>739</v>
      </c>
    </row>
    <row r="322" spans="1:16" ht="13.5" thickBot="1" x14ac:dyDescent="0.25">
      <c r="A322" s="56" t="str">
        <f t="shared" si="24"/>
        <v> BRNO 23 </v>
      </c>
      <c r="B322" s="42" t="str">
        <f t="shared" si="25"/>
        <v>I</v>
      </c>
      <c r="C322" s="56">
        <f t="shared" si="26"/>
        <v>43889.495000000003</v>
      </c>
      <c r="D322" s="2" t="str">
        <f t="shared" si="27"/>
        <v>vis</v>
      </c>
      <c r="E322" s="64">
        <f>VLOOKUP(C322,Active!C$21:E$968,3,FALSE)</f>
        <v>5356.0035639793077</v>
      </c>
      <c r="F322" s="42" t="s">
        <v>223</v>
      </c>
      <c r="G322" s="2" t="str">
        <f t="shared" si="28"/>
        <v>43889.495</v>
      </c>
      <c r="H322" s="56">
        <f t="shared" si="29"/>
        <v>5356</v>
      </c>
      <c r="I322" s="65" t="s">
        <v>779</v>
      </c>
      <c r="J322" s="66" t="s">
        <v>780</v>
      </c>
      <c r="K322" s="65">
        <v>5356</v>
      </c>
      <c r="L322" s="65" t="s">
        <v>781</v>
      </c>
      <c r="M322" s="66" t="s">
        <v>272</v>
      </c>
      <c r="N322" s="66"/>
      <c r="O322" s="67" t="s">
        <v>697</v>
      </c>
      <c r="P322" s="67" t="s">
        <v>782</v>
      </c>
    </row>
    <row r="323" spans="1:16" ht="13.5" thickBot="1" x14ac:dyDescent="0.25">
      <c r="A323" s="56" t="str">
        <f t="shared" si="24"/>
        <v>VSB 47 </v>
      </c>
      <c r="B323" s="42" t="str">
        <f t="shared" si="25"/>
        <v>I</v>
      </c>
      <c r="C323" s="56">
        <f t="shared" si="26"/>
        <v>46091.033000000003</v>
      </c>
      <c r="D323" s="2" t="str">
        <f t="shared" si="27"/>
        <v>vis</v>
      </c>
      <c r="E323" s="64">
        <f>VLOOKUP(C323,Active!C$21:E$968,3,FALSE)</f>
        <v>6511.0031922243179</v>
      </c>
      <c r="F323" s="42" t="s">
        <v>223</v>
      </c>
      <c r="G323" s="2" t="str">
        <f t="shared" si="28"/>
        <v>46091.033</v>
      </c>
      <c r="H323" s="56">
        <f t="shared" si="29"/>
        <v>6511</v>
      </c>
      <c r="I323" s="65" t="s">
        <v>870</v>
      </c>
      <c r="J323" s="66" t="s">
        <v>871</v>
      </c>
      <c r="K323" s="65">
        <v>6511</v>
      </c>
      <c r="L323" s="65" t="s">
        <v>419</v>
      </c>
      <c r="M323" s="66" t="s">
        <v>272</v>
      </c>
      <c r="N323" s="66"/>
      <c r="O323" s="67" t="s">
        <v>872</v>
      </c>
      <c r="P323" s="68" t="s">
        <v>295</v>
      </c>
    </row>
    <row r="324" spans="1:16" ht="13.5" thickBot="1" x14ac:dyDescent="0.25">
      <c r="A324" s="56" t="str">
        <f t="shared" si="24"/>
        <v> BRNO 32 </v>
      </c>
      <c r="B324" s="42" t="str">
        <f t="shared" si="25"/>
        <v>I</v>
      </c>
      <c r="C324" s="56">
        <f t="shared" si="26"/>
        <v>50080.456299999998</v>
      </c>
      <c r="D324" s="2" t="str">
        <f t="shared" si="27"/>
        <v>vis</v>
      </c>
      <c r="E324" s="64">
        <f>VLOOKUP(C324,Active!C$21:E$968,3,FALSE)</f>
        <v>8603.986564944651</v>
      </c>
      <c r="F324" s="42" t="s">
        <v>223</v>
      </c>
      <c r="G324" s="2" t="str">
        <f t="shared" si="28"/>
        <v>50080.4563</v>
      </c>
      <c r="H324" s="56">
        <f t="shared" si="29"/>
        <v>8604</v>
      </c>
      <c r="I324" s="65" t="s">
        <v>1011</v>
      </c>
      <c r="J324" s="66" t="s">
        <v>1012</v>
      </c>
      <c r="K324" s="65">
        <v>8604</v>
      </c>
      <c r="L324" s="65" t="s">
        <v>1013</v>
      </c>
      <c r="M324" s="66" t="s">
        <v>272</v>
      </c>
      <c r="N324" s="66"/>
      <c r="O324" s="67" t="s">
        <v>1014</v>
      </c>
      <c r="P324" s="67" t="s">
        <v>1015</v>
      </c>
    </row>
    <row r="325" spans="1:16" ht="13.5" thickBot="1" x14ac:dyDescent="0.25">
      <c r="A325" s="56" t="str">
        <f t="shared" si="24"/>
        <v> BRNO 32 </v>
      </c>
      <c r="B325" s="42" t="str">
        <f t="shared" si="25"/>
        <v>I</v>
      </c>
      <c r="C325" s="56">
        <f t="shared" si="26"/>
        <v>50080.462500000001</v>
      </c>
      <c r="D325" s="2" t="str">
        <f t="shared" si="27"/>
        <v>vis</v>
      </c>
      <c r="E325" s="64">
        <f>VLOOKUP(C325,Active!C$21:E$968,3,FALSE)</f>
        <v>8603.9898176696552</v>
      </c>
      <c r="F325" s="42" t="s">
        <v>223</v>
      </c>
      <c r="G325" s="2" t="str">
        <f t="shared" si="28"/>
        <v>50080.4625</v>
      </c>
      <c r="H325" s="56">
        <f t="shared" si="29"/>
        <v>8604</v>
      </c>
      <c r="I325" s="65" t="s">
        <v>1016</v>
      </c>
      <c r="J325" s="66" t="s">
        <v>1017</v>
      </c>
      <c r="K325" s="65">
        <v>8604</v>
      </c>
      <c r="L325" s="65" t="s">
        <v>1018</v>
      </c>
      <c r="M325" s="66" t="s">
        <v>272</v>
      </c>
      <c r="N325" s="66"/>
      <c r="O325" s="67" t="s">
        <v>1019</v>
      </c>
      <c r="P325" s="67" t="s">
        <v>1015</v>
      </c>
    </row>
    <row r="326" spans="1:16" ht="13.5" thickBot="1" x14ac:dyDescent="0.25">
      <c r="A326" s="56" t="str">
        <f t="shared" si="24"/>
        <v> BRNO 32 </v>
      </c>
      <c r="B326" s="42" t="str">
        <f t="shared" si="25"/>
        <v>I</v>
      </c>
      <c r="C326" s="56">
        <f t="shared" si="26"/>
        <v>50490.260499999997</v>
      </c>
      <c r="D326" s="2" t="str">
        <f t="shared" si="27"/>
        <v>vis</v>
      </c>
      <c r="E326" s="64">
        <f>VLOOKUP(C326,Active!C$21:E$968,3,FALSE)</f>
        <v>8818.9833983643985</v>
      </c>
      <c r="F326" s="42" t="s">
        <v>223</v>
      </c>
      <c r="G326" s="2" t="str">
        <f t="shared" si="28"/>
        <v>50490.2605</v>
      </c>
      <c r="H326" s="56">
        <f t="shared" si="29"/>
        <v>8819</v>
      </c>
      <c r="I326" s="65" t="s">
        <v>1036</v>
      </c>
      <c r="J326" s="66" t="s">
        <v>1037</v>
      </c>
      <c r="K326" s="65">
        <v>8819</v>
      </c>
      <c r="L326" s="65" t="s">
        <v>1038</v>
      </c>
      <c r="M326" s="66" t="s">
        <v>272</v>
      </c>
      <c r="N326" s="66"/>
      <c r="O326" s="67" t="s">
        <v>1039</v>
      </c>
      <c r="P326" s="67" t="s">
        <v>1015</v>
      </c>
    </row>
    <row r="327" spans="1:16" ht="13.5" thickBot="1" x14ac:dyDescent="0.25">
      <c r="A327" s="56" t="str">
        <f t="shared" si="24"/>
        <v> BRNO 32 </v>
      </c>
      <c r="B327" s="42" t="str">
        <f t="shared" si="25"/>
        <v>I</v>
      </c>
      <c r="C327" s="56">
        <f t="shared" si="26"/>
        <v>50509.331700000002</v>
      </c>
      <c r="D327" s="2" t="str">
        <f t="shared" si="27"/>
        <v>vis</v>
      </c>
      <c r="E327" s="64">
        <f>VLOOKUP(C327,Active!C$21:E$968,3,FALSE)</f>
        <v>8828.9887804700866</v>
      </c>
      <c r="F327" s="42" t="s">
        <v>223</v>
      </c>
      <c r="G327" s="2" t="str">
        <f t="shared" si="28"/>
        <v>50509.3317</v>
      </c>
      <c r="H327" s="56">
        <f t="shared" si="29"/>
        <v>8829</v>
      </c>
      <c r="I327" s="65" t="s">
        <v>1050</v>
      </c>
      <c r="J327" s="66" t="s">
        <v>1051</v>
      </c>
      <c r="K327" s="65">
        <v>8829</v>
      </c>
      <c r="L327" s="65" t="s">
        <v>1052</v>
      </c>
      <c r="M327" s="66" t="s">
        <v>272</v>
      </c>
      <c r="N327" s="66"/>
      <c r="O327" s="67" t="s">
        <v>948</v>
      </c>
      <c r="P327" s="67" t="s">
        <v>1015</v>
      </c>
    </row>
    <row r="328" spans="1:16" ht="13.5" thickBot="1" x14ac:dyDescent="0.25">
      <c r="A328" s="56" t="str">
        <f t="shared" si="24"/>
        <v>IBVS 4840 </v>
      </c>
      <c r="B328" s="42" t="str">
        <f t="shared" si="25"/>
        <v>I</v>
      </c>
      <c r="C328" s="56">
        <f t="shared" si="26"/>
        <v>51511.921000000002</v>
      </c>
      <c r="D328" s="2" t="str">
        <f t="shared" si="27"/>
        <v>vis</v>
      </c>
      <c r="E328" s="64" t="e">
        <f>VLOOKUP(C328,Active!C$21:E$968,3,FALSE)</f>
        <v>#N/A</v>
      </c>
      <c r="F328" s="42" t="s">
        <v>223</v>
      </c>
      <c r="G328" s="2" t="str">
        <f t="shared" si="28"/>
        <v>51511.9210</v>
      </c>
      <c r="H328" s="56">
        <f t="shared" si="29"/>
        <v>9355</v>
      </c>
      <c r="I328" s="65" t="s">
        <v>1075</v>
      </c>
      <c r="J328" s="66" t="s">
        <v>1076</v>
      </c>
      <c r="K328" s="65">
        <v>9355</v>
      </c>
      <c r="L328" s="65" t="s">
        <v>1077</v>
      </c>
      <c r="M328" s="66" t="s">
        <v>599</v>
      </c>
      <c r="N328" s="66" t="s">
        <v>600</v>
      </c>
      <c r="O328" s="67" t="s">
        <v>1078</v>
      </c>
      <c r="P328" s="68" t="s">
        <v>1079</v>
      </c>
    </row>
    <row r="329" spans="1:16" ht="13.5" thickBot="1" x14ac:dyDescent="0.25">
      <c r="A329" s="56" t="str">
        <f t="shared" si="24"/>
        <v> BBS 122 </v>
      </c>
      <c r="B329" s="42" t="str">
        <f t="shared" si="25"/>
        <v>I</v>
      </c>
      <c r="C329" s="56">
        <f t="shared" si="26"/>
        <v>51580.540999999997</v>
      </c>
      <c r="D329" s="2" t="str">
        <f t="shared" si="27"/>
        <v>vis</v>
      </c>
      <c r="E329" s="64">
        <f>VLOOKUP(C329,Active!C$21:E$968,3,FALSE)</f>
        <v>9390.9805985865987</v>
      </c>
      <c r="F329" s="42" t="s">
        <v>223</v>
      </c>
      <c r="G329" s="2" t="str">
        <f t="shared" si="28"/>
        <v>51580.541</v>
      </c>
      <c r="H329" s="56">
        <f t="shared" si="29"/>
        <v>9391</v>
      </c>
      <c r="I329" s="65" t="s">
        <v>1080</v>
      </c>
      <c r="J329" s="66" t="s">
        <v>1081</v>
      </c>
      <c r="K329" s="65">
        <v>9391</v>
      </c>
      <c r="L329" s="65" t="s">
        <v>298</v>
      </c>
      <c r="M329" s="66" t="s">
        <v>272</v>
      </c>
      <c r="N329" s="66"/>
      <c r="O329" s="67" t="s">
        <v>661</v>
      </c>
      <c r="P329" s="67" t="s">
        <v>1082</v>
      </c>
    </row>
    <row r="330" spans="1:16" ht="13.5" thickBot="1" x14ac:dyDescent="0.25">
      <c r="A330" s="56" t="str">
        <f t="shared" si="24"/>
        <v> BBS 124 </v>
      </c>
      <c r="B330" s="42" t="str">
        <f t="shared" si="25"/>
        <v>I</v>
      </c>
      <c r="C330" s="56">
        <f t="shared" si="26"/>
        <v>51845.491999999998</v>
      </c>
      <c r="D330" s="2" t="str">
        <f t="shared" si="27"/>
        <v>vis</v>
      </c>
      <c r="E330" s="64">
        <f>VLOOKUP(C330,Active!C$21:E$968,3,FALSE)</f>
        <v>9529.9826537421977</v>
      </c>
      <c r="F330" s="42" t="s">
        <v>223</v>
      </c>
      <c r="G330" s="2" t="str">
        <f t="shared" si="28"/>
        <v>51845.492</v>
      </c>
      <c r="H330" s="56">
        <f t="shared" si="29"/>
        <v>9530</v>
      </c>
      <c r="I330" s="65" t="s">
        <v>1085</v>
      </c>
      <c r="J330" s="66" t="s">
        <v>1086</v>
      </c>
      <c r="K330" s="65">
        <v>9530</v>
      </c>
      <c r="L330" s="65" t="s">
        <v>304</v>
      </c>
      <c r="M330" s="66" t="s">
        <v>272</v>
      </c>
      <c r="N330" s="66"/>
      <c r="O330" s="67" t="s">
        <v>661</v>
      </c>
      <c r="P330" s="67" t="s">
        <v>1087</v>
      </c>
    </row>
    <row r="331" spans="1:16" ht="13.5" thickBot="1" x14ac:dyDescent="0.25">
      <c r="A331" s="56" t="str">
        <f t="shared" ref="A331:A361" si="30">P331</f>
        <v>VSB 39 </v>
      </c>
      <c r="B331" s="42" t="str">
        <f t="shared" ref="B331:B361" si="31">IF(H331=INT(H331),"I","II")</f>
        <v>I</v>
      </c>
      <c r="C331" s="56">
        <f t="shared" ref="C331:C361" si="32">1*G331</f>
        <v>51916.01</v>
      </c>
      <c r="D331" s="2" t="str">
        <f t="shared" ref="D331:D361" si="33">VLOOKUP(F331,I$1:J$5,2,FALSE)</f>
        <v>vis</v>
      </c>
      <c r="E331" s="64">
        <f>VLOOKUP(C331,Active!C$21:E$968,3,FALSE)</f>
        <v>9566.97872820677</v>
      </c>
      <c r="F331" s="42" t="s">
        <v>223</v>
      </c>
      <c r="G331" s="2" t="str">
        <f t="shared" ref="G331:G361" si="34">MID(I331,3,LEN(I331)-3)</f>
        <v>51916.0100</v>
      </c>
      <c r="H331" s="56">
        <f t="shared" ref="H331:H361" si="35">1*K331</f>
        <v>9567</v>
      </c>
      <c r="I331" s="65" t="s">
        <v>1088</v>
      </c>
      <c r="J331" s="66" t="s">
        <v>1089</v>
      </c>
      <c r="K331" s="65">
        <v>9567</v>
      </c>
      <c r="L331" s="65" t="s">
        <v>1090</v>
      </c>
      <c r="M331" s="66" t="s">
        <v>599</v>
      </c>
      <c r="N331" s="66" t="s">
        <v>600</v>
      </c>
      <c r="O331" s="67" t="s">
        <v>1091</v>
      </c>
      <c r="P331" s="68" t="s">
        <v>1092</v>
      </c>
    </row>
    <row r="332" spans="1:16" ht="13.5" thickBot="1" x14ac:dyDescent="0.25">
      <c r="A332" s="56" t="str">
        <f t="shared" si="30"/>
        <v> BBS 126 </v>
      </c>
      <c r="B332" s="42" t="str">
        <f t="shared" si="31"/>
        <v>I</v>
      </c>
      <c r="C332" s="56">
        <f t="shared" si="32"/>
        <v>52209.55</v>
      </c>
      <c r="D332" s="2" t="str">
        <f t="shared" si="33"/>
        <v>vis</v>
      </c>
      <c r="E332" s="64">
        <f>VLOOKUP(C332,Active!C$21:E$968,3,FALSE)</f>
        <v>9720.9795180523415</v>
      </c>
      <c r="F332" s="42" t="s">
        <v>223</v>
      </c>
      <c r="G332" s="2" t="str">
        <f t="shared" si="34"/>
        <v>52209.550</v>
      </c>
      <c r="H332" s="56">
        <f t="shared" si="35"/>
        <v>9721</v>
      </c>
      <c r="I332" s="65" t="s">
        <v>1093</v>
      </c>
      <c r="J332" s="66" t="s">
        <v>1094</v>
      </c>
      <c r="K332" s="65">
        <v>9721</v>
      </c>
      <c r="L332" s="65" t="s">
        <v>327</v>
      </c>
      <c r="M332" s="66" t="s">
        <v>272</v>
      </c>
      <c r="N332" s="66"/>
      <c r="O332" s="67" t="s">
        <v>661</v>
      </c>
      <c r="P332" s="67" t="s">
        <v>1095</v>
      </c>
    </row>
    <row r="333" spans="1:16" ht="13.5" thickBot="1" x14ac:dyDescent="0.25">
      <c r="A333" s="56" t="str">
        <f t="shared" si="30"/>
        <v>VSB 39 </v>
      </c>
      <c r="B333" s="42" t="str">
        <f t="shared" si="31"/>
        <v>I</v>
      </c>
      <c r="C333" s="56">
        <f t="shared" si="32"/>
        <v>52259.104500000001</v>
      </c>
      <c r="D333" s="2" t="str">
        <f t="shared" si="33"/>
        <v>vis</v>
      </c>
      <c r="E333" s="64">
        <f>VLOOKUP(C333,Active!C$21:E$968,3,FALSE)</f>
        <v>9746.9774472626777</v>
      </c>
      <c r="F333" s="42" t="s">
        <v>223</v>
      </c>
      <c r="G333" s="2" t="str">
        <f t="shared" si="34"/>
        <v>52259.1045</v>
      </c>
      <c r="H333" s="56">
        <f t="shared" si="35"/>
        <v>9747</v>
      </c>
      <c r="I333" s="65" t="s">
        <v>1096</v>
      </c>
      <c r="J333" s="66" t="s">
        <v>1097</v>
      </c>
      <c r="K333" s="65">
        <v>9747</v>
      </c>
      <c r="L333" s="65" t="s">
        <v>1098</v>
      </c>
      <c r="M333" s="66" t="s">
        <v>599</v>
      </c>
      <c r="N333" s="66" t="s">
        <v>600</v>
      </c>
      <c r="O333" s="67" t="s">
        <v>1099</v>
      </c>
      <c r="P333" s="68" t="s">
        <v>1092</v>
      </c>
    </row>
    <row r="334" spans="1:16" ht="13.5" thickBot="1" x14ac:dyDescent="0.25">
      <c r="A334" s="56" t="str">
        <f t="shared" si="30"/>
        <v>VSB 40 </v>
      </c>
      <c r="B334" s="42" t="str">
        <f t="shared" si="31"/>
        <v>I</v>
      </c>
      <c r="C334" s="56">
        <f t="shared" si="32"/>
        <v>52278.165000000001</v>
      </c>
      <c r="D334" s="2" t="str">
        <f t="shared" si="33"/>
        <v>vis</v>
      </c>
      <c r="E334" s="64">
        <f>VLOOKUP(C334,Active!C$21:E$968,3,FALSE)</f>
        <v>9756.9772157945699</v>
      </c>
      <c r="F334" s="42" t="s">
        <v>223</v>
      </c>
      <c r="G334" s="2" t="str">
        <f t="shared" si="34"/>
        <v>52278.165</v>
      </c>
      <c r="H334" s="56">
        <f t="shared" si="35"/>
        <v>9757</v>
      </c>
      <c r="I334" s="65" t="s">
        <v>1100</v>
      </c>
      <c r="J334" s="66" t="s">
        <v>1101</v>
      </c>
      <c r="K334" s="65">
        <v>9757</v>
      </c>
      <c r="L334" s="65" t="s">
        <v>1102</v>
      </c>
      <c r="M334" s="66" t="s">
        <v>272</v>
      </c>
      <c r="N334" s="66"/>
      <c r="O334" s="67" t="s">
        <v>1103</v>
      </c>
      <c r="P334" s="68" t="s">
        <v>1104</v>
      </c>
    </row>
    <row r="335" spans="1:16" ht="13.5" thickBot="1" x14ac:dyDescent="0.25">
      <c r="A335" s="56" t="str">
        <f t="shared" si="30"/>
        <v> AOEB 11 </v>
      </c>
      <c r="B335" s="42" t="str">
        <f t="shared" si="31"/>
        <v>I</v>
      </c>
      <c r="C335" s="56">
        <f t="shared" si="32"/>
        <v>52287.696000000004</v>
      </c>
      <c r="D335" s="2" t="str">
        <f t="shared" si="33"/>
        <v>vis</v>
      </c>
      <c r="E335" s="64">
        <f>VLOOKUP(C335,Active!C$21:E$968,3,FALSE)</f>
        <v>9761.9774935353162</v>
      </c>
      <c r="F335" s="42" t="s">
        <v>223</v>
      </c>
      <c r="G335" s="2" t="str">
        <f t="shared" si="34"/>
        <v>52287.696</v>
      </c>
      <c r="H335" s="56">
        <f t="shared" si="35"/>
        <v>9762</v>
      </c>
      <c r="I335" s="65" t="s">
        <v>1105</v>
      </c>
      <c r="J335" s="66" t="s">
        <v>1106</v>
      </c>
      <c r="K335" s="65">
        <v>9762</v>
      </c>
      <c r="L335" s="65" t="s">
        <v>1102</v>
      </c>
      <c r="M335" s="66" t="s">
        <v>272</v>
      </c>
      <c r="N335" s="66"/>
      <c r="O335" s="67" t="s">
        <v>726</v>
      </c>
      <c r="P335" s="67" t="s">
        <v>1107</v>
      </c>
    </row>
    <row r="336" spans="1:16" ht="13.5" thickBot="1" x14ac:dyDescent="0.25">
      <c r="A336" s="56" t="str">
        <f t="shared" si="30"/>
        <v> BBS 127 </v>
      </c>
      <c r="B336" s="42" t="str">
        <f t="shared" si="31"/>
        <v>I</v>
      </c>
      <c r="C336" s="56">
        <f t="shared" si="32"/>
        <v>52295.33</v>
      </c>
      <c r="D336" s="2" t="str">
        <f t="shared" si="33"/>
        <v>vis</v>
      </c>
      <c r="E336" s="64">
        <f>VLOOKUP(C336,Active!C$21:E$968,3,FALSE)</f>
        <v>9765.982542352107</v>
      </c>
      <c r="F336" s="42" t="s">
        <v>223</v>
      </c>
      <c r="G336" s="2" t="str">
        <f t="shared" si="34"/>
        <v>52295.330</v>
      </c>
      <c r="H336" s="56">
        <f t="shared" si="35"/>
        <v>9766</v>
      </c>
      <c r="I336" s="65" t="s">
        <v>1108</v>
      </c>
      <c r="J336" s="66" t="s">
        <v>1109</v>
      </c>
      <c r="K336" s="65">
        <v>9766</v>
      </c>
      <c r="L336" s="65" t="s">
        <v>304</v>
      </c>
      <c r="M336" s="66" t="s">
        <v>272</v>
      </c>
      <c r="N336" s="66"/>
      <c r="O336" s="67" t="s">
        <v>661</v>
      </c>
      <c r="P336" s="67" t="s">
        <v>1110</v>
      </c>
    </row>
    <row r="337" spans="1:16" ht="13.5" thickBot="1" x14ac:dyDescent="0.25">
      <c r="A337" s="56" t="str">
        <f t="shared" si="30"/>
        <v> AOEB 11 </v>
      </c>
      <c r="B337" s="42" t="str">
        <f t="shared" si="31"/>
        <v>I</v>
      </c>
      <c r="C337" s="56">
        <f t="shared" si="32"/>
        <v>52310.57</v>
      </c>
      <c r="D337" s="2" t="str">
        <f t="shared" si="33"/>
        <v>vis</v>
      </c>
      <c r="E337" s="64">
        <f>VLOOKUP(C337,Active!C$21:E$968,3,FALSE)</f>
        <v>9773.977950259874</v>
      </c>
      <c r="F337" s="42" t="s">
        <v>223</v>
      </c>
      <c r="G337" s="2" t="str">
        <f t="shared" si="34"/>
        <v>52310.570</v>
      </c>
      <c r="H337" s="56">
        <f t="shared" si="35"/>
        <v>9774</v>
      </c>
      <c r="I337" s="65" t="s">
        <v>1111</v>
      </c>
      <c r="J337" s="66" t="s">
        <v>1112</v>
      </c>
      <c r="K337" s="65">
        <v>9774</v>
      </c>
      <c r="L337" s="65" t="s">
        <v>1113</v>
      </c>
      <c r="M337" s="66" t="s">
        <v>272</v>
      </c>
      <c r="N337" s="66"/>
      <c r="O337" s="67" t="s">
        <v>1006</v>
      </c>
      <c r="P337" s="67" t="s">
        <v>1107</v>
      </c>
    </row>
    <row r="338" spans="1:16" ht="13.5" thickBot="1" x14ac:dyDescent="0.25">
      <c r="A338" s="56" t="str">
        <f t="shared" si="30"/>
        <v> AOEB 11 </v>
      </c>
      <c r="B338" s="42" t="str">
        <f t="shared" si="31"/>
        <v>I</v>
      </c>
      <c r="C338" s="56">
        <f t="shared" si="32"/>
        <v>52310.571000000004</v>
      </c>
      <c r="D338" s="2" t="str">
        <f t="shared" si="33"/>
        <v>vis</v>
      </c>
      <c r="E338" s="64">
        <f>VLOOKUP(C338,Active!C$21:E$968,3,FALSE)</f>
        <v>9773.9784748929414</v>
      </c>
      <c r="F338" s="42" t="s">
        <v>223</v>
      </c>
      <c r="G338" s="2" t="str">
        <f t="shared" si="34"/>
        <v>52310.571</v>
      </c>
      <c r="H338" s="56">
        <f t="shared" si="35"/>
        <v>9774</v>
      </c>
      <c r="I338" s="65" t="s">
        <v>1114</v>
      </c>
      <c r="J338" s="66" t="s">
        <v>1115</v>
      </c>
      <c r="K338" s="65">
        <v>9774</v>
      </c>
      <c r="L338" s="65" t="s">
        <v>271</v>
      </c>
      <c r="M338" s="66" t="s">
        <v>272</v>
      </c>
      <c r="N338" s="66"/>
      <c r="O338" s="67" t="s">
        <v>1045</v>
      </c>
      <c r="P338" s="67" t="s">
        <v>1107</v>
      </c>
    </row>
    <row r="339" spans="1:16" ht="13.5" thickBot="1" x14ac:dyDescent="0.25">
      <c r="A339" s="56" t="str">
        <f t="shared" si="30"/>
        <v> AOEB 11 </v>
      </c>
      <c r="B339" s="42" t="str">
        <f t="shared" si="31"/>
        <v>I</v>
      </c>
      <c r="C339" s="56">
        <f t="shared" si="32"/>
        <v>52310.572</v>
      </c>
      <c r="D339" s="2" t="str">
        <f t="shared" si="33"/>
        <v>vis</v>
      </c>
      <c r="E339" s="64">
        <f>VLOOKUP(C339,Active!C$21:E$968,3,FALSE)</f>
        <v>9773.9789995260053</v>
      </c>
      <c r="F339" s="42" t="s">
        <v>223</v>
      </c>
      <c r="G339" s="2" t="str">
        <f t="shared" si="34"/>
        <v>52310.572</v>
      </c>
      <c r="H339" s="56">
        <f t="shared" si="35"/>
        <v>9774</v>
      </c>
      <c r="I339" s="65" t="s">
        <v>1116</v>
      </c>
      <c r="J339" s="66" t="s">
        <v>1117</v>
      </c>
      <c r="K339" s="65">
        <v>9774</v>
      </c>
      <c r="L339" s="65" t="s">
        <v>1118</v>
      </c>
      <c r="M339" s="66" t="s">
        <v>272</v>
      </c>
      <c r="N339" s="66"/>
      <c r="O339" s="67" t="s">
        <v>653</v>
      </c>
      <c r="P339" s="67" t="s">
        <v>1107</v>
      </c>
    </row>
    <row r="340" spans="1:16" ht="13.5" thickBot="1" x14ac:dyDescent="0.25">
      <c r="A340" s="56" t="str">
        <f t="shared" si="30"/>
        <v> AOEB 11 </v>
      </c>
      <c r="B340" s="42" t="str">
        <f t="shared" si="31"/>
        <v>I</v>
      </c>
      <c r="C340" s="56">
        <f t="shared" si="32"/>
        <v>52329.635000000002</v>
      </c>
      <c r="D340" s="2" t="str">
        <f t="shared" si="33"/>
        <v>vis</v>
      </c>
      <c r="E340" s="64">
        <f>VLOOKUP(C340,Active!C$21:E$968,3,FALSE)</f>
        <v>9783.9800796405598</v>
      </c>
      <c r="F340" s="42" t="s">
        <v>223</v>
      </c>
      <c r="G340" s="2" t="str">
        <f t="shared" si="34"/>
        <v>52329.635</v>
      </c>
      <c r="H340" s="56">
        <f t="shared" si="35"/>
        <v>9784</v>
      </c>
      <c r="I340" s="65" t="s">
        <v>1119</v>
      </c>
      <c r="J340" s="66" t="s">
        <v>1120</v>
      </c>
      <c r="K340" s="65">
        <v>9784</v>
      </c>
      <c r="L340" s="65" t="s">
        <v>268</v>
      </c>
      <c r="M340" s="66" t="s">
        <v>272</v>
      </c>
      <c r="N340" s="66"/>
      <c r="O340" s="67" t="s">
        <v>859</v>
      </c>
      <c r="P340" s="67" t="s">
        <v>1107</v>
      </c>
    </row>
    <row r="341" spans="1:16" ht="13.5" thickBot="1" x14ac:dyDescent="0.25">
      <c r="A341" s="56" t="str">
        <f t="shared" si="30"/>
        <v> AOEB 11 </v>
      </c>
      <c r="B341" s="42" t="str">
        <f t="shared" si="31"/>
        <v>I</v>
      </c>
      <c r="C341" s="56">
        <f t="shared" si="32"/>
        <v>52371.562899999997</v>
      </c>
      <c r="D341" s="2" t="str">
        <f t="shared" si="33"/>
        <v>vis</v>
      </c>
      <c r="E341" s="64">
        <f>VLOOKUP(C341,Active!C$21:E$968,3,FALSE)</f>
        <v>9805.9768423187816</v>
      </c>
      <c r="F341" s="42" t="s">
        <v>223</v>
      </c>
      <c r="G341" s="2" t="str">
        <f t="shared" si="34"/>
        <v>52371.5629</v>
      </c>
      <c r="H341" s="56">
        <f t="shared" si="35"/>
        <v>9806</v>
      </c>
      <c r="I341" s="65" t="s">
        <v>1121</v>
      </c>
      <c r="J341" s="66" t="s">
        <v>1122</v>
      </c>
      <c r="K341" s="65">
        <v>9806</v>
      </c>
      <c r="L341" s="65" t="s">
        <v>1123</v>
      </c>
      <c r="M341" s="66" t="s">
        <v>1124</v>
      </c>
      <c r="N341" s="66" t="s">
        <v>1125</v>
      </c>
      <c r="O341" s="67" t="s">
        <v>1126</v>
      </c>
      <c r="P341" s="67" t="s">
        <v>1107</v>
      </c>
    </row>
    <row r="342" spans="1:16" ht="13.5" thickBot="1" x14ac:dyDescent="0.25">
      <c r="A342" s="56" t="str">
        <f t="shared" si="30"/>
        <v> AOEB 11 </v>
      </c>
      <c r="B342" s="42" t="str">
        <f t="shared" si="31"/>
        <v>I</v>
      </c>
      <c r="C342" s="56">
        <f t="shared" si="32"/>
        <v>52695.597999999998</v>
      </c>
      <c r="D342" s="2" t="str">
        <f t="shared" si="33"/>
        <v>vis</v>
      </c>
      <c r="E342" s="64">
        <f>VLOOKUP(C342,Active!C$21:E$968,3,FALSE)</f>
        <v>9975.9763699391697</v>
      </c>
      <c r="F342" s="42" t="s">
        <v>223</v>
      </c>
      <c r="G342" s="2" t="str">
        <f t="shared" si="34"/>
        <v>52695.598</v>
      </c>
      <c r="H342" s="56">
        <f t="shared" si="35"/>
        <v>9976</v>
      </c>
      <c r="I342" s="65" t="s">
        <v>1136</v>
      </c>
      <c r="J342" s="66" t="s">
        <v>1137</v>
      </c>
      <c r="K342" s="65" t="s">
        <v>1138</v>
      </c>
      <c r="L342" s="65" t="s">
        <v>340</v>
      </c>
      <c r="M342" s="66" t="s">
        <v>272</v>
      </c>
      <c r="N342" s="66"/>
      <c r="O342" s="67" t="s">
        <v>1045</v>
      </c>
      <c r="P342" s="67" t="s">
        <v>1107</v>
      </c>
    </row>
    <row r="343" spans="1:16" ht="13.5" thickBot="1" x14ac:dyDescent="0.25">
      <c r="A343" s="56" t="str">
        <f t="shared" si="30"/>
        <v>VSB 43 </v>
      </c>
      <c r="B343" s="42" t="str">
        <f t="shared" si="31"/>
        <v>I</v>
      </c>
      <c r="C343" s="56">
        <f t="shared" si="32"/>
        <v>53031.064599999998</v>
      </c>
      <c r="D343" s="2" t="str">
        <f t="shared" si="33"/>
        <v>vis</v>
      </c>
      <c r="E343" s="64">
        <f>VLOOKUP(C343,Active!C$21:E$968,3,FALSE)</f>
        <v>10151.973240439982</v>
      </c>
      <c r="F343" s="42" t="s">
        <v>223</v>
      </c>
      <c r="G343" s="2" t="str">
        <f t="shared" si="34"/>
        <v>53031.0646</v>
      </c>
      <c r="H343" s="56">
        <f t="shared" si="35"/>
        <v>10152</v>
      </c>
      <c r="I343" s="65" t="s">
        <v>1149</v>
      </c>
      <c r="J343" s="66" t="s">
        <v>1150</v>
      </c>
      <c r="K343" s="65" t="s">
        <v>1151</v>
      </c>
      <c r="L343" s="65" t="s">
        <v>1152</v>
      </c>
      <c r="M343" s="66" t="s">
        <v>599</v>
      </c>
      <c r="N343" s="66" t="s">
        <v>600</v>
      </c>
      <c r="O343" s="67" t="s">
        <v>1091</v>
      </c>
      <c r="P343" s="68" t="s">
        <v>1153</v>
      </c>
    </row>
    <row r="344" spans="1:16" ht="13.5" thickBot="1" x14ac:dyDescent="0.25">
      <c r="A344" s="56" t="str">
        <f t="shared" si="30"/>
        <v>VSB 43 </v>
      </c>
      <c r="B344" s="42" t="str">
        <f t="shared" si="31"/>
        <v>I</v>
      </c>
      <c r="C344" s="56">
        <f t="shared" si="32"/>
        <v>53031.065600000002</v>
      </c>
      <c r="D344" s="2" t="str">
        <f t="shared" si="33"/>
        <v>vis</v>
      </c>
      <c r="E344" s="64">
        <f>VLOOKUP(C344,Active!C$21:E$968,3,FALSE)</f>
        <v>10151.973765073049</v>
      </c>
      <c r="F344" s="42" t="s">
        <v>223</v>
      </c>
      <c r="G344" s="2" t="str">
        <f t="shared" si="34"/>
        <v>53031.0656</v>
      </c>
      <c r="H344" s="56">
        <f t="shared" si="35"/>
        <v>10152</v>
      </c>
      <c r="I344" s="65" t="s">
        <v>1154</v>
      </c>
      <c r="J344" s="66" t="s">
        <v>1155</v>
      </c>
      <c r="K344" s="65" t="s">
        <v>1151</v>
      </c>
      <c r="L344" s="65" t="s">
        <v>1156</v>
      </c>
      <c r="M344" s="66" t="s">
        <v>599</v>
      </c>
      <c r="N344" s="66" t="s">
        <v>600</v>
      </c>
      <c r="O344" s="67" t="s">
        <v>1091</v>
      </c>
      <c r="P344" s="68" t="s">
        <v>1153</v>
      </c>
    </row>
    <row r="345" spans="1:16" ht="13.5" thickBot="1" x14ac:dyDescent="0.25">
      <c r="A345" s="56" t="str">
        <f t="shared" si="30"/>
        <v> AOEB 11 </v>
      </c>
      <c r="B345" s="42" t="str">
        <f t="shared" si="31"/>
        <v>I</v>
      </c>
      <c r="C345" s="56">
        <f t="shared" si="32"/>
        <v>53061.563800000004</v>
      </c>
      <c r="D345" s="2" t="str">
        <f t="shared" si="33"/>
        <v>vis</v>
      </c>
      <c r="E345" s="64">
        <f>VLOOKUP(C345,Active!C$21:E$968,3,FALSE)</f>
        <v>10167.974129210368</v>
      </c>
      <c r="F345" s="42" t="s">
        <v>223</v>
      </c>
      <c r="G345" s="2" t="str">
        <f t="shared" si="34"/>
        <v>53061.5638</v>
      </c>
      <c r="H345" s="56">
        <f t="shared" si="35"/>
        <v>10168</v>
      </c>
      <c r="I345" s="65" t="s">
        <v>1157</v>
      </c>
      <c r="J345" s="66" t="s">
        <v>1158</v>
      </c>
      <c r="K345" s="65" t="s">
        <v>1159</v>
      </c>
      <c r="L345" s="65" t="s">
        <v>1160</v>
      </c>
      <c r="M345" s="66" t="s">
        <v>1124</v>
      </c>
      <c r="N345" s="66" t="s">
        <v>1125</v>
      </c>
      <c r="O345" s="67" t="s">
        <v>726</v>
      </c>
      <c r="P345" s="67" t="s">
        <v>1107</v>
      </c>
    </row>
    <row r="346" spans="1:16" ht="13.5" thickBot="1" x14ac:dyDescent="0.25">
      <c r="A346" s="56" t="str">
        <f t="shared" si="30"/>
        <v> AOEB 11 </v>
      </c>
      <c r="B346" s="42" t="str">
        <f t="shared" si="31"/>
        <v>I</v>
      </c>
      <c r="C346" s="56">
        <f t="shared" si="32"/>
        <v>53101.595999999998</v>
      </c>
      <c r="D346" s="2" t="str">
        <f t="shared" si="33"/>
        <v>vis</v>
      </c>
      <c r="E346" s="64">
        <f>VLOOKUP(C346,Active!C$21:E$968,3,FALSE)</f>
        <v>10188.976344987621</v>
      </c>
      <c r="F346" s="42" t="s">
        <v>223</v>
      </c>
      <c r="G346" s="2" t="str">
        <f t="shared" si="34"/>
        <v>53101.596</v>
      </c>
      <c r="H346" s="56">
        <f t="shared" si="35"/>
        <v>10189</v>
      </c>
      <c r="I346" s="65" t="s">
        <v>1161</v>
      </c>
      <c r="J346" s="66" t="s">
        <v>1162</v>
      </c>
      <c r="K346" s="65" t="s">
        <v>1163</v>
      </c>
      <c r="L346" s="65" t="s">
        <v>340</v>
      </c>
      <c r="M346" s="66" t="s">
        <v>272</v>
      </c>
      <c r="N346" s="66"/>
      <c r="O346" s="67" t="s">
        <v>1045</v>
      </c>
      <c r="P346" s="67" t="s">
        <v>1107</v>
      </c>
    </row>
    <row r="347" spans="1:16" ht="13.5" thickBot="1" x14ac:dyDescent="0.25">
      <c r="A347" s="56" t="str">
        <f t="shared" si="30"/>
        <v>VSB 43 </v>
      </c>
      <c r="B347" s="42" t="str">
        <f t="shared" si="31"/>
        <v>I</v>
      </c>
      <c r="C347" s="56">
        <f t="shared" si="32"/>
        <v>53332.224999999999</v>
      </c>
      <c r="D347" s="2" t="str">
        <f t="shared" si="33"/>
        <v>vis</v>
      </c>
      <c r="E347" s="64">
        <f>VLOOKUP(C347,Active!C$21:E$968,3,FALSE)</f>
        <v>10309.971944092666</v>
      </c>
      <c r="F347" s="42" t="s">
        <v>223</v>
      </c>
      <c r="G347" s="2" t="str">
        <f t="shared" si="34"/>
        <v>53332.225</v>
      </c>
      <c r="H347" s="56">
        <f t="shared" si="35"/>
        <v>10310</v>
      </c>
      <c r="I347" s="65" t="s">
        <v>1168</v>
      </c>
      <c r="J347" s="66" t="s">
        <v>1169</v>
      </c>
      <c r="K347" s="65" t="s">
        <v>1170</v>
      </c>
      <c r="L347" s="65" t="s">
        <v>1171</v>
      </c>
      <c r="M347" s="66" t="s">
        <v>272</v>
      </c>
      <c r="N347" s="66"/>
      <c r="O347" s="67" t="s">
        <v>1172</v>
      </c>
      <c r="P347" s="68" t="s">
        <v>1153</v>
      </c>
    </row>
    <row r="348" spans="1:16" ht="13.5" thickBot="1" x14ac:dyDescent="0.25">
      <c r="A348" s="56" t="str">
        <f t="shared" si="30"/>
        <v> AOEB 11 </v>
      </c>
      <c r="B348" s="42" t="str">
        <f t="shared" si="31"/>
        <v>I</v>
      </c>
      <c r="C348" s="56">
        <f t="shared" si="32"/>
        <v>53406.569000000003</v>
      </c>
      <c r="D348" s="2" t="str">
        <f t="shared" si="33"/>
        <v>vis</v>
      </c>
      <c r="E348" s="64">
        <f>VLOOKUP(C348,Active!C$21:E$968,3,FALSE)</f>
        <v>10348.975264663217</v>
      </c>
      <c r="F348" s="42" t="s">
        <v>223</v>
      </c>
      <c r="G348" s="2" t="str">
        <f t="shared" si="34"/>
        <v>53406.569</v>
      </c>
      <c r="H348" s="56">
        <f t="shared" si="35"/>
        <v>10349</v>
      </c>
      <c r="I348" s="65" t="s">
        <v>1173</v>
      </c>
      <c r="J348" s="66" t="s">
        <v>1174</v>
      </c>
      <c r="K348" s="65" t="s">
        <v>1175</v>
      </c>
      <c r="L348" s="65" t="s">
        <v>1176</v>
      </c>
      <c r="M348" s="66" t="s">
        <v>272</v>
      </c>
      <c r="N348" s="66"/>
      <c r="O348" s="67" t="s">
        <v>1045</v>
      </c>
      <c r="P348" s="67" t="s">
        <v>1107</v>
      </c>
    </row>
    <row r="349" spans="1:16" ht="13.5" thickBot="1" x14ac:dyDescent="0.25">
      <c r="A349" s="56" t="str">
        <f t="shared" si="30"/>
        <v> AOEB 11 </v>
      </c>
      <c r="B349" s="42" t="str">
        <f t="shared" si="31"/>
        <v>I</v>
      </c>
      <c r="C349" s="56">
        <f t="shared" si="32"/>
        <v>53465.652999999998</v>
      </c>
      <c r="D349" s="2" t="str">
        <f t="shared" si="33"/>
        <v>vis</v>
      </c>
      <c r="E349" s="64">
        <f>VLOOKUP(C349,Active!C$21:E$968,3,FALSE)</f>
        <v>10379.972684664699</v>
      </c>
      <c r="F349" s="42" t="s">
        <v>223</v>
      </c>
      <c r="G349" s="2" t="str">
        <f t="shared" si="34"/>
        <v>53465.653</v>
      </c>
      <c r="H349" s="56">
        <f t="shared" si="35"/>
        <v>10380</v>
      </c>
      <c r="I349" s="65" t="s">
        <v>1183</v>
      </c>
      <c r="J349" s="66" t="s">
        <v>1184</v>
      </c>
      <c r="K349" s="65" t="s">
        <v>1185</v>
      </c>
      <c r="L349" s="65" t="s">
        <v>1186</v>
      </c>
      <c r="M349" s="66" t="s">
        <v>272</v>
      </c>
      <c r="N349" s="66"/>
      <c r="O349" s="67" t="s">
        <v>1045</v>
      </c>
      <c r="P349" s="67" t="s">
        <v>1107</v>
      </c>
    </row>
    <row r="350" spans="1:16" ht="13.5" thickBot="1" x14ac:dyDescent="0.25">
      <c r="A350" s="56" t="str">
        <f t="shared" si="30"/>
        <v>VSB 44 </v>
      </c>
      <c r="B350" s="42" t="str">
        <f t="shared" si="31"/>
        <v>I</v>
      </c>
      <c r="C350" s="56">
        <f t="shared" si="32"/>
        <v>53696.288</v>
      </c>
      <c r="D350" s="2" t="str">
        <f t="shared" si="33"/>
        <v>vis</v>
      </c>
      <c r="E350" s="64">
        <f>VLOOKUP(C350,Active!C$21:E$968,3,FALSE)</f>
        <v>10500.971431568132</v>
      </c>
      <c r="F350" s="42" t="s">
        <v>223</v>
      </c>
      <c r="G350" s="2" t="str">
        <f t="shared" si="34"/>
        <v>53696.2880</v>
      </c>
      <c r="H350" s="56">
        <f t="shared" si="35"/>
        <v>10501</v>
      </c>
      <c r="I350" s="65" t="s">
        <v>1187</v>
      </c>
      <c r="J350" s="66" t="s">
        <v>1188</v>
      </c>
      <c r="K350" s="65" t="s">
        <v>1189</v>
      </c>
      <c r="L350" s="65" t="s">
        <v>1190</v>
      </c>
      <c r="M350" s="66" t="s">
        <v>1124</v>
      </c>
      <c r="N350" s="66" t="s">
        <v>1191</v>
      </c>
      <c r="O350" s="67" t="s">
        <v>1103</v>
      </c>
      <c r="P350" s="68" t="s">
        <v>1192</v>
      </c>
    </row>
    <row r="351" spans="1:16" ht="13.5" thickBot="1" x14ac:dyDescent="0.25">
      <c r="A351" s="56" t="str">
        <f t="shared" si="30"/>
        <v>VSB 44 </v>
      </c>
      <c r="B351" s="42" t="str">
        <f t="shared" si="31"/>
        <v>II</v>
      </c>
      <c r="C351" s="56">
        <f t="shared" si="32"/>
        <v>53716.194799999997</v>
      </c>
      <c r="D351" s="2" t="str">
        <f t="shared" si="33"/>
        <v>vis</v>
      </c>
      <c r="E351" s="64">
        <f>VLOOKUP(C351,Active!C$21:E$968,3,FALSE)</f>
        <v>10511.415197062775</v>
      </c>
      <c r="F351" s="42" t="s">
        <v>223</v>
      </c>
      <c r="G351" s="2" t="str">
        <f t="shared" si="34"/>
        <v>53716.1948</v>
      </c>
      <c r="H351" s="56">
        <f t="shared" si="35"/>
        <v>10511.5</v>
      </c>
      <c r="I351" s="65" t="s">
        <v>1193</v>
      </c>
      <c r="J351" s="66" t="s">
        <v>1194</v>
      </c>
      <c r="K351" s="65" t="s">
        <v>1195</v>
      </c>
      <c r="L351" s="65" t="s">
        <v>1196</v>
      </c>
      <c r="M351" s="66" t="s">
        <v>599</v>
      </c>
      <c r="N351" s="66" t="s">
        <v>600</v>
      </c>
      <c r="O351" s="67" t="s">
        <v>1197</v>
      </c>
      <c r="P351" s="68" t="s">
        <v>1192</v>
      </c>
    </row>
    <row r="352" spans="1:16" ht="13.5" thickBot="1" x14ac:dyDescent="0.25">
      <c r="A352" s="56" t="str">
        <f t="shared" si="30"/>
        <v>VSB 44 </v>
      </c>
      <c r="B352" s="42" t="str">
        <f t="shared" si="31"/>
        <v>I</v>
      </c>
      <c r="C352" s="56">
        <f t="shared" si="32"/>
        <v>53721.173199999997</v>
      </c>
      <c r="D352" s="2" t="str">
        <f t="shared" si="33"/>
        <v>vis</v>
      </c>
      <c r="E352" s="64">
        <f>VLOOKUP(C352,Active!C$21:E$968,3,FALSE)</f>
        <v>10514.027030312647</v>
      </c>
      <c r="F352" s="42" t="s">
        <v>223</v>
      </c>
      <c r="G352" s="2" t="str">
        <f t="shared" si="34"/>
        <v>53721.1732</v>
      </c>
      <c r="H352" s="56">
        <f t="shared" si="35"/>
        <v>10514</v>
      </c>
      <c r="I352" s="65" t="s">
        <v>1198</v>
      </c>
      <c r="J352" s="66" t="s">
        <v>1199</v>
      </c>
      <c r="K352" s="65" t="s">
        <v>1200</v>
      </c>
      <c r="L352" s="65" t="s">
        <v>1201</v>
      </c>
      <c r="M352" s="66" t="s">
        <v>599</v>
      </c>
      <c r="N352" s="66" t="s">
        <v>600</v>
      </c>
      <c r="O352" s="67" t="s">
        <v>1197</v>
      </c>
      <c r="P352" s="68" t="s">
        <v>1192</v>
      </c>
    </row>
    <row r="353" spans="1:16" ht="13.5" thickBot="1" x14ac:dyDescent="0.25">
      <c r="A353" s="56" t="str">
        <f t="shared" si="30"/>
        <v>VSB 45 </v>
      </c>
      <c r="B353" s="42" t="str">
        <f t="shared" si="31"/>
        <v>I</v>
      </c>
      <c r="C353" s="56">
        <f t="shared" si="32"/>
        <v>53743.936000000002</v>
      </c>
      <c r="D353" s="2" t="str">
        <f t="shared" si="33"/>
        <v>vis</v>
      </c>
      <c r="E353" s="64">
        <f>VLOOKUP(C353,Active!C$21:E$968,3,FALSE)</f>
        <v>10525.969147840402</v>
      </c>
      <c r="F353" s="42" t="s">
        <v>223</v>
      </c>
      <c r="G353" s="2" t="str">
        <f t="shared" si="34"/>
        <v>53743.936</v>
      </c>
      <c r="H353" s="56">
        <f t="shared" si="35"/>
        <v>10526</v>
      </c>
      <c r="I353" s="65" t="s">
        <v>1202</v>
      </c>
      <c r="J353" s="66" t="s">
        <v>1203</v>
      </c>
      <c r="K353" s="65" t="s">
        <v>1204</v>
      </c>
      <c r="L353" s="65" t="s">
        <v>1205</v>
      </c>
      <c r="M353" s="66" t="s">
        <v>272</v>
      </c>
      <c r="N353" s="66"/>
      <c r="O353" s="67" t="s">
        <v>1206</v>
      </c>
      <c r="P353" s="68" t="s">
        <v>1207</v>
      </c>
    </row>
    <row r="354" spans="1:16" ht="13.5" thickBot="1" x14ac:dyDescent="0.25">
      <c r="A354" s="56" t="str">
        <f t="shared" si="30"/>
        <v> AOEB 12 </v>
      </c>
      <c r="B354" s="42" t="str">
        <f t="shared" si="31"/>
        <v>I</v>
      </c>
      <c r="C354" s="56">
        <f t="shared" si="32"/>
        <v>54136.591999999997</v>
      </c>
      <c r="D354" s="2" t="str">
        <f t="shared" si="33"/>
        <v>vis</v>
      </c>
      <c r="E354" s="64">
        <f>VLOOKUP(C354,Active!C$21:E$968,3,FALSE)</f>
        <v>10731.9694685381</v>
      </c>
      <c r="F354" s="42" t="s">
        <v>223</v>
      </c>
      <c r="G354" s="2" t="str">
        <f t="shared" si="34"/>
        <v>54136.592</v>
      </c>
      <c r="H354" s="56">
        <f t="shared" si="35"/>
        <v>10732</v>
      </c>
      <c r="I354" s="65" t="s">
        <v>1214</v>
      </c>
      <c r="J354" s="66" t="s">
        <v>1215</v>
      </c>
      <c r="K354" s="65" t="s">
        <v>1216</v>
      </c>
      <c r="L354" s="65" t="s">
        <v>1217</v>
      </c>
      <c r="M354" s="66" t="s">
        <v>272</v>
      </c>
      <c r="N354" s="66"/>
      <c r="O354" s="67" t="s">
        <v>1045</v>
      </c>
      <c r="P354" s="67" t="s">
        <v>1218</v>
      </c>
    </row>
    <row r="355" spans="1:16" ht="13.5" thickBot="1" x14ac:dyDescent="0.25">
      <c r="A355" s="56" t="str">
        <f t="shared" si="30"/>
        <v>VSB 46 </v>
      </c>
      <c r="B355" s="42" t="str">
        <f t="shared" si="31"/>
        <v>I</v>
      </c>
      <c r="C355" s="56">
        <f t="shared" si="32"/>
        <v>54149.936999999998</v>
      </c>
      <c r="D355" s="2" t="str">
        <f t="shared" si="33"/>
        <v>vis</v>
      </c>
      <c r="E355" s="64">
        <f>VLOOKUP(C355,Active!C$21:E$968,3,FALSE)</f>
        <v>10738.970696788047</v>
      </c>
      <c r="F355" s="42" t="s">
        <v>223</v>
      </c>
      <c r="G355" s="2" t="str">
        <f t="shared" si="34"/>
        <v>54149.937</v>
      </c>
      <c r="H355" s="56">
        <f t="shared" si="35"/>
        <v>10739</v>
      </c>
      <c r="I355" s="65" t="s">
        <v>1219</v>
      </c>
      <c r="J355" s="66" t="s">
        <v>1220</v>
      </c>
      <c r="K355" s="65" t="s">
        <v>1221</v>
      </c>
      <c r="L355" s="65" t="s">
        <v>529</v>
      </c>
      <c r="M355" s="66" t="s">
        <v>272</v>
      </c>
      <c r="N355" s="66"/>
      <c r="O355" s="67" t="s">
        <v>1172</v>
      </c>
      <c r="P355" s="68" t="s">
        <v>1222</v>
      </c>
    </row>
    <row r="356" spans="1:16" ht="13.5" thickBot="1" x14ac:dyDescent="0.25">
      <c r="A356" s="56" t="str">
        <f t="shared" si="30"/>
        <v> AOEB 12 </v>
      </c>
      <c r="B356" s="42" t="str">
        <f t="shared" si="31"/>
        <v>I</v>
      </c>
      <c r="C356" s="56">
        <f t="shared" si="32"/>
        <v>54176.62</v>
      </c>
      <c r="D356" s="2" t="str">
        <f t="shared" si="33"/>
        <v>vis</v>
      </c>
      <c r="E356" s="64">
        <f>VLOOKUP(C356,Active!C$21:E$968,3,FALSE)</f>
        <v>10752.969480856487</v>
      </c>
      <c r="F356" s="42" t="s">
        <v>223</v>
      </c>
      <c r="G356" s="2" t="str">
        <f t="shared" si="34"/>
        <v>54176.620</v>
      </c>
      <c r="H356" s="56">
        <f t="shared" si="35"/>
        <v>10753</v>
      </c>
      <c r="I356" s="65" t="s">
        <v>1223</v>
      </c>
      <c r="J356" s="66" t="s">
        <v>1224</v>
      </c>
      <c r="K356" s="65" t="s">
        <v>1225</v>
      </c>
      <c r="L356" s="65" t="s">
        <v>1217</v>
      </c>
      <c r="M356" s="66" t="s">
        <v>272</v>
      </c>
      <c r="N356" s="66"/>
      <c r="O356" s="67" t="s">
        <v>1045</v>
      </c>
      <c r="P356" s="67" t="s">
        <v>1218</v>
      </c>
    </row>
    <row r="357" spans="1:16" ht="13.5" thickBot="1" x14ac:dyDescent="0.25">
      <c r="A357" s="56" t="str">
        <f t="shared" si="30"/>
        <v>VSB 50 </v>
      </c>
      <c r="B357" s="42" t="str">
        <f t="shared" si="31"/>
        <v>I</v>
      </c>
      <c r="C357" s="56">
        <f t="shared" si="32"/>
        <v>54879.957999999999</v>
      </c>
      <c r="D357" s="2" t="str">
        <f t="shared" si="33"/>
        <v>vis</v>
      </c>
      <c r="E357" s="64">
        <f>VLOOKUP(C357,Active!C$21:E$968,3,FALSE)</f>
        <v>11121.963851396802</v>
      </c>
      <c r="F357" s="42" t="s">
        <v>223</v>
      </c>
      <c r="G357" s="2" t="str">
        <f t="shared" si="34"/>
        <v>54879.958</v>
      </c>
      <c r="H357" s="56">
        <f t="shared" si="35"/>
        <v>11122</v>
      </c>
      <c r="I357" s="65" t="s">
        <v>1255</v>
      </c>
      <c r="J357" s="66" t="s">
        <v>1256</v>
      </c>
      <c r="K357" s="65" t="s">
        <v>1257</v>
      </c>
      <c r="L357" s="65" t="s">
        <v>1258</v>
      </c>
      <c r="M357" s="66" t="s">
        <v>272</v>
      </c>
      <c r="N357" s="66"/>
      <c r="O357" s="67" t="s">
        <v>1172</v>
      </c>
      <c r="P357" s="68" t="s">
        <v>1259</v>
      </c>
    </row>
    <row r="358" spans="1:16" ht="13.5" thickBot="1" x14ac:dyDescent="0.25">
      <c r="A358" s="56" t="str">
        <f t="shared" si="30"/>
        <v>VSB 50 </v>
      </c>
      <c r="B358" s="42" t="str">
        <f t="shared" si="31"/>
        <v>I</v>
      </c>
      <c r="C358" s="56">
        <f t="shared" si="32"/>
        <v>55183.025600000001</v>
      </c>
      <c r="D358" s="2" t="str">
        <f t="shared" si="33"/>
        <v>vis</v>
      </c>
      <c r="E358" s="64">
        <f>VLOOKUP(C358,Active!C$21:E$968,3,FALSE)</f>
        <v>11280.963135230699</v>
      </c>
      <c r="F358" s="42" t="s">
        <v>223</v>
      </c>
      <c r="G358" s="2" t="str">
        <f t="shared" si="34"/>
        <v>55183.0256</v>
      </c>
      <c r="H358" s="56">
        <f t="shared" si="35"/>
        <v>11281</v>
      </c>
      <c r="I358" s="65" t="s">
        <v>1280</v>
      </c>
      <c r="J358" s="66" t="s">
        <v>1281</v>
      </c>
      <c r="K358" s="65" t="s">
        <v>1282</v>
      </c>
      <c r="L358" s="65" t="s">
        <v>1283</v>
      </c>
      <c r="M358" s="66" t="s">
        <v>1124</v>
      </c>
      <c r="N358" s="66" t="s">
        <v>1284</v>
      </c>
      <c r="O358" s="67" t="s">
        <v>1285</v>
      </c>
      <c r="P358" s="68" t="s">
        <v>1259</v>
      </c>
    </row>
    <row r="359" spans="1:16" ht="13.5" thickBot="1" x14ac:dyDescent="0.25">
      <c r="A359" s="56" t="str">
        <f t="shared" si="30"/>
        <v>VSB 53 </v>
      </c>
      <c r="B359" s="42" t="str">
        <f t="shared" si="31"/>
        <v>I</v>
      </c>
      <c r="C359" s="56">
        <f t="shared" si="32"/>
        <v>55568.054100000001</v>
      </c>
      <c r="D359" s="2" t="str">
        <f t="shared" si="33"/>
        <v>vis</v>
      </c>
      <c r="E359" s="64">
        <f>VLOOKUP(C359,Active!C$21:E$968,3,FALSE)</f>
        <v>11482.961817226529</v>
      </c>
      <c r="F359" s="42" t="s">
        <v>223</v>
      </c>
      <c r="G359" s="2" t="str">
        <f t="shared" si="34"/>
        <v>55568.0541</v>
      </c>
      <c r="H359" s="56">
        <f t="shared" si="35"/>
        <v>11483</v>
      </c>
      <c r="I359" s="65" t="s">
        <v>1290</v>
      </c>
      <c r="J359" s="66" t="s">
        <v>1291</v>
      </c>
      <c r="K359" s="65" t="s">
        <v>1292</v>
      </c>
      <c r="L359" s="65" t="s">
        <v>1293</v>
      </c>
      <c r="M359" s="66" t="s">
        <v>1124</v>
      </c>
      <c r="N359" s="66" t="s">
        <v>1284</v>
      </c>
      <c r="O359" s="67" t="s">
        <v>1294</v>
      </c>
      <c r="P359" s="68" t="s">
        <v>1295</v>
      </c>
    </row>
    <row r="360" spans="1:16" ht="13.5" thickBot="1" x14ac:dyDescent="0.25">
      <c r="A360" s="56" t="str">
        <f t="shared" si="30"/>
        <v>VSB 56 </v>
      </c>
      <c r="B360" s="42" t="str">
        <f t="shared" si="31"/>
        <v>I</v>
      </c>
      <c r="C360" s="56">
        <f t="shared" si="32"/>
        <v>56320.958599999998</v>
      </c>
      <c r="D360" s="2" t="str">
        <f t="shared" si="33"/>
        <v>vis</v>
      </c>
      <c r="E360" s="64">
        <f>VLOOKUP(C360,Active!C$21:E$968,3,FALSE)</f>
        <v>11877.960412573959</v>
      </c>
      <c r="F360" s="42" t="s">
        <v>223</v>
      </c>
      <c r="G360" s="2" t="str">
        <f t="shared" si="34"/>
        <v>56320.9586</v>
      </c>
      <c r="H360" s="56">
        <f t="shared" si="35"/>
        <v>11878</v>
      </c>
      <c r="I360" s="65" t="s">
        <v>1324</v>
      </c>
      <c r="J360" s="66" t="s">
        <v>1325</v>
      </c>
      <c r="K360" s="65" t="s">
        <v>1326</v>
      </c>
      <c r="L360" s="65" t="s">
        <v>1327</v>
      </c>
      <c r="M360" s="66" t="s">
        <v>1124</v>
      </c>
      <c r="N360" s="66" t="s">
        <v>1328</v>
      </c>
      <c r="O360" s="67" t="s">
        <v>1172</v>
      </c>
      <c r="P360" s="68" t="s">
        <v>1329</v>
      </c>
    </row>
    <row r="361" spans="1:16" ht="13.5" thickBot="1" x14ac:dyDescent="0.25">
      <c r="A361" s="56" t="str">
        <f t="shared" si="30"/>
        <v> JAAVSO 43-1 </v>
      </c>
      <c r="B361" s="42" t="str">
        <f t="shared" si="31"/>
        <v>I</v>
      </c>
      <c r="C361" s="56">
        <f t="shared" si="32"/>
        <v>57079.578000000001</v>
      </c>
      <c r="D361" s="2" t="str">
        <f t="shared" si="33"/>
        <v>vis</v>
      </c>
      <c r="E361" s="64">
        <f>VLOOKUP(C361,Active!C$21:E$968,3,FALSE)</f>
        <v>12275.9572334235</v>
      </c>
      <c r="F361" s="42" t="s">
        <v>223</v>
      </c>
      <c r="G361" s="2" t="str">
        <f t="shared" si="34"/>
        <v>57079.5780</v>
      </c>
      <c r="H361" s="56">
        <f t="shared" si="35"/>
        <v>12276</v>
      </c>
      <c r="I361" s="65" t="s">
        <v>1339</v>
      </c>
      <c r="J361" s="66" t="s">
        <v>1340</v>
      </c>
      <c r="K361" s="65">
        <v>12276</v>
      </c>
      <c r="L361" s="65" t="s">
        <v>1341</v>
      </c>
      <c r="M361" s="66" t="s">
        <v>1124</v>
      </c>
      <c r="N361" s="66" t="s">
        <v>223</v>
      </c>
      <c r="O361" s="67" t="s">
        <v>1342</v>
      </c>
      <c r="P361" s="67" t="s">
        <v>1343</v>
      </c>
    </row>
    <row r="362" spans="1:16" x14ac:dyDescent="0.2">
      <c r="B362" s="42"/>
      <c r="F362" s="42"/>
    </row>
    <row r="363" spans="1:16" x14ac:dyDescent="0.2">
      <c r="B363" s="42"/>
      <c r="F363" s="42"/>
    </row>
    <row r="364" spans="1:16" x14ac:dyDescent="0.2">
      <c r="B364" s="42"/>
      <c r="F364" s="42"/>
    </row>
    <row r="365" spans="1:16" x14ac:dyDescent="0.2">
      <c r="B365" s="42"/>
      <c r="F365" s="42"/>
    </row>
    <row r="366" spans="1:16" x14ac:dyDescent="0.2">
      <c r="B366" s="42"/>
      <c r="F366" s="42"/>
    </row>
    <row r="367" spans="1:16" x14ac:dyDescent="0.2">
      <c r="B367" s="42"/>
      <c r="F367" s="42"/>
    </row>
    <row r="368" spans="1:16" x14ac:dyDescent="0.2">
      <c r="B368" s="42"/>
      <c r="F368" s="42"/>
    </row>
    <row r="369" spans="2:6" x14ac:dyDescent="0.2">
      <c r="B369" s="42"/>
      <c r="F369" s="42"/>
    </row>
    <row r="370" spans="2:6" x14ac:dyDescent="0.2">
      <c r="B370" s="42"/>
      <c r="F370" s="42"/>
    </row>
    <row r="371" spans="2:6" x14ac:dyDescent="0.2">
      <c r="B371" s="42"/>
      <c r="F371" s="42"/>
    </row>
    <row r="372" spans="2:6" x14ac:dyDescent="0.2">
      <c r="B372" s="42"/>
      <c r="F372" s="42"/>
    </row>
    <row r="373" spans="2:6" x14ac:dyDescent="0.2">
      <c r="B373" s="42"/>
      <c r="F373" s="42"/>
    </row>
    <row r="374" spans="2:6" x14ac:dyDescent="0.2">
      <c r="B374" s="42"/>
      <c r="F374" s="42"/>
    </row>
    <row r="375" spans="2:6" x14ac:dyDescent="0.2">
      <c r="B375" s="42"/>
      <c r="F375" s="42"/>
    </row>
    <row r="376" spans="2:6" x14ac:dyDescent="0.2">
      <c r="B376" s="42"/>
      <c r="F376" s="42"/>
    </row>
    <row r="377" spans="2:6" x14ac:dyDescent="0.2">
      <c r="B377" s="42"/>
      <c r="F377" s="42"/>
    </row>
    <row r="378" spans="2:6" x14ac:dyDescent="0.2">
      <c r="B378" s="42"/>
      <c r="F378" s="42"/>
    </row>
    <row r="379" spans="2:6" x14ac:dyDescent="0.2">
      <c r="B379" s="42"/>
      <c r="F379" s="42"/>
    </row>
    <row r="380" spans="2:6" x14ac:dyDescent="0.2">
      <c r="B380" s="42"/>
      <c r="F380" s="42"/>
    </row>
    <row r="381" spans="2:6" x14ac:dyDescent="0.2">
      <c r="B381" s="42"/>
      <c r="F381" s="42"/>
    </row>
    <row r="382" spans="2:6" x14ac:dyDescent="0.2">
      <c r="B382" s="42"/>
      <c r="F382" s="42"/>
    </row>
    <row r="383" spans="2:6" x14ac:dyDescent="0.2">
      <c r="B383" s="42"/>
      <c r="F383" s="42"/>
    </row>
    <row r="384" spans="2:6" x14ac:dyDescent="0.2">
      <c r="B384" s="42"/>
      <c r="F384" s="42"/>
    </row>
    <row r="385" spans="2:6" x14ac:dyDescent="0.2">
      <c r="B385" s="42"/>
      <c r="F385" s="42"/>
    </row>
    <row r="386" spans="2:6" x14ac:dyDescent="0.2">
      <c r="B386" s="42"/>
      <c r="F386" s="42"/>
    </row>
    <row r="387" spans="2:6" x14ac:dyDescent="0.2">
      <c r="B387" s="42"/>
      <c r="F387" s="42"/>
    </row>
    <row r="388" spans="2:6" x14ac:dyDescent="0.2">
      <c r="B388" s="42"/>
      <c r="F388" s="42"/>
    </row>
    <row r="389" spans="2:6" x14ac:dyDescent="0.2">
      <c r="B389" s="42"/>
      <c r="F389" s="42"/>
    </row>
    <row r="390" spans="2:6" x14ac:dyDescent="0.2">
      <c r="B390" s="42"/>
      <c r="F390" s="42"/>
    </row>
    <row r="391" spans="2:6" x14ac:dyDescent="0.2">
      <c r="B391" s="42"/>
      <c r="F391" s="42"/>
    </row>
    <row r="392" spans="2:6" x14ac:dyDescent="0.2">
      <c r="B392" s="42"/>
      <c r="F392" s="42"/>
    </row>
    <row r="393" spans="2:6" x14ac:dyDescent="0.2">
      <c r="B393" s="42"/>
      <c r="F393" s="42"/>
    </row>
    <row r="394" spans="2:6" x14ac:dyDescent="0.2">
      <c r="B394" s="42"/>
      <c r="F394" s="42"/>
    </row>
    <row r="395" spans="2:6" x14ac:dyDescent="0.2">
      <c r="B395" s="42"/>
      <c r="F395" s="42"/>
    </row>
    <row r="396" spans="2:6" x14ac:dyDescent="0.2">
      <c r="B396" s="42"/>
      <c r="F396" s="42"/>
    </row>
    <row r="397" spans="2:6" x14ac:dyDescent="0.2">
      <c r="B397" s="42"/>
      <c r="F397" s="42"/>
    </row>
    <row r="398" spans="2:6" x14ac:dyDescent="0.2">
      <c r="B398" s="42"/>
      <c r="F398" s="42"/>
    </row>
    <row r="399" spans="2:6" x14ac:dyDescent="0.2">
      <c r="B399" s="42"/>
      <c r="F399" s="42"/>
    </row>
    <row r="400" spans="2:6" x14ac:dyDescent="0.2">
      <c r="B400" s="42"/>
      <c r="F400" s="42"/>
    </row>
    <row r="401" spans="2:6" x14ac:dyDescent="0.2">
      <c r="B401" s="42"/>
      <c r="F401" s="42"/>
    </row>
    <row r="402" spans="2:6" x14ac:dyDescent="0.2">
      <c r="B402" s="42"/>
      <c r="F402" s="42"/>
    </row>
    <row r="403" spans="2:6" x14ac:dyDescent="0.2">
      <c r="B403" s="42"/>
      <c r="F403" s="42"/>
    </row>
    <row r="404" spans="2:6" x14ac:dyDescent="0.2">
      <c r="B404" s="42"/>
      <c r="F404" s="42"/>
    </row>
    <row r="405" spans="2:6" x14ac:dyDescent="0.2">
      <c r="B405" s="42"/>
      <c r="F405" s="42"/>
    </row>
    <row r="406" spans="2:6" x14ac:dyDescent="0.2">
      <c r="B406" s="42"/>
      <c r="F406" s="42"/>
    </row>
    <row r="407" spans="2:6" x14ac:dyDescent="0.2">
      <c r="B407" s="42"/>
      <c r="F407" s="42"/>
    </row>
    <row r="408" spans="2:6" x14ac:dyDescent="0.2">
      <c r="B408" s="42"/>
      <c r="F408" s="42"/>
    </row>
    <row r="409" spans="2:6" x14ac:dyDescent="0.2">
      <c r="B409" s="42"/>
      <c r="F409" s="42"/>
    </row>
    <row r="410" spans="2:6" x14ac:dyDescent="0.2">
      <c r="B410" s="42"/>
      <c r="F410" s="42"/>
    </row>
    <row r="411" spans="2:6" x14ac:dyDescent="0.2">
      <c r="B411" s="42"/>
      <c r="F411" s="42"/>
    </row>
    <row r="412" spans="2:6" x14ac:dyDescent="0.2">
      <c r="B412" s="42"/>
      <c r="F412" s="42"/>
    </row>
    <row r="413" spans="2:6" x14ac:dyDescent="0.2">
      <c r="B413" s="42"/>
      <c r="F413" s="42"/>
    </row>
    <row r="414" spans="2:6" x14ac:dyDescent="0.2">
      <c r="B414" s="42"/>
      <c r="F414" s="42"/>
    </row>
    <row r="415" spans="2:6" x14ac:dyDescent="0.2">
      <c r="B415" s="42"/>
      <c r="F415" s="42"/>
    </row>
    <row r="416" spans="2:6" x14ac:dyDescent="0.2">
      <c r="B416" s="42"/>
      <c r="F416" s="42"/>
    </row>
    <row r="417" spans="2:6" x14ac:dyDescent="0.2">
      <c r="B417" s="42"/>
      <c r="F417" s="42"/>
    </row>
    <row r="418" spans="2:6" x14ac:dyDescent="0.2">
      <c r="B418" s="42"/>
      <c r="F418" s="42"/>
    </row>
    <row r="419" spans="2:6" x14ac:dyDescent="0.2">
      <c r="B419" s="42"/>
      <c r="F419" s="42"/>
    </row>
    <row r="420" spans="2:6" x14ac:dyDescent="0.2">
      <c r="B420" s="42"/>
      <c r="F420" s="42"/>
    </row>
    <row r="421" spans="2:6" x14ac:dyDescent="0.2">
      <c r="B421" s="42"/>
      <c r="F421" s="42"/>
    </row>
    <row r="422" spans="2:6" x14ac:dyDescent="0.2">
      <c r="B422" s="42"/>
      <c r="F422" s="42"/>
    </row>
    <row r="423" spans="2:6" x14ac:dyDescent="0.2">
      <c r="B423" s="42"/>
      <c r="F423" s="42"/>
    </row>
    <row r="424" spans="2:6" x14ac:dyDescent="0.2">
      <c r="B424" s="42"/>
      <c r="F424" s="42"/>
    </row>
    <row r="425" spans="2:6" x14ac:dyDescent="0.2">
      <c r="B425" s="42"/>
      <c r="F425" s="42"/>
    </row>
    <row r="426" spans="2:6" x14ac:dyDescent="0.2">
      <c r="B426" s="42"/>
      <c r="F426" s="42"/>
    </row>
    <row r="427" spans="2:6" x14ac:dyDescent="0.2">
      <c r="B427" s="42"/>
      <c r="F427" s="42"/>
    </row>
    <row r="428" spans="2:6" x14ac:dyDescent="0.2">
      <c r="B428" s="42"/>
      <c r="F428" s="42"/>
    </row>
    <row r="429" spans="2:6" x14ac:dyDescent="0.2">
      <c r="B429" s="42"/>
      <c r="F429" s="42"/>
    </row>
    <row r="430" spans="2:6" x14ac:dyDescent="0.2">
      <c r="B430" s="42"/>
      <c r="F430" s="42"/>
    </row>
    <row r="431" spans="2:6" x14ac:dyDescent="0.2">
      <c r="B431" s="42"/>
      <c r="F431" s="42"/>
    </row>
    <row r="432" spans="2:6" x14ac:dyDescent="0.2">
      <c r="B432" s="42"/>
      <c r="F432" s="42"/>
    </row>
    <row r="433" spans="2:6" x14ac:dyDescent="0.2">
      <c r="B433" s="42"/>
      <c r="F433" s="42"/>
    </row>
    <row r="434" spans="2:6" x14ac:dyDescent="0.2">
      <c r="B434" s="42"/>
      <c r="F434" s="42"/>
    </row>
    <row r="435" spans="2:6" x14ac:dyDescent="0.2">
      <c r="B435" s="42"/>
      <c r="F435" s="42"/>
    </row>
    <row r="436" spans="2:6" x14ac:dyDescent="0.2">
      <c r="B436" s="42"/>
      <c r="F436" s="42"/>
    </row>
    <row r="437" spans="2:6" x14ac:dyDescent="0.2">
      <c r="B437" s="42"/>
      <c r="F437" s="42"/>
    </row>
    <row r="438" spans="2:6" x14ac:dyDescent="0.2">
      <c r="B438" s="42"/>
      <c r="F438" s="42"/>
    </row>
    <row r="439" spans="2:6" x14ac:dyDescent="0.2">
      <c r="B439" s="42"/>
      <c r="F439" s="42"/>
    </row>
    <row r="440" spans="2:6" x14ac:dyDescent="0.2">
      <c r="B440" s="42"/>
      <c r="F440" s="42"/>
    </row>
    <row r="441" spans="2:6" x14ac:dyDescent="0.2">
      <c r="B441" s="42"/>
      <c r="F441" s="42"/>
    </row>
    <row r="442" spans="2:6" x14ac:dyDescent="0.2">
      <c r="B442" s="42"/>
      <c r="F442" s="42"/>
    </row>
    <row r="443" spans="2:6" x14ac:dyDescent="0.2">
      <c r="B443" s="42"/>
      <c r="F443" s="42"/>
    </row>
    <row r="444" spans="2:6" x14ac:dyDescent="0.2">
      <c r="B444" s="42"/>
      <c r="F444" s="42"/>
    </row>
    <row r="445" spans="2:6" x14ac:dyDescent="0.2">
      <c r="B445" s="42"/>
      <c r="F445" s="42"/>
    </row>
    <row r="446" spans="2:6" x14ac:dyDescent="0.2">
      <c r="B446" s="42"/>
      <c r="F446" s="42"/>
    </row>
    <row r="447" spans="2:6" x14ac:dyDescent="0.2">
      <c r="B447" s="42"/>
      <c r="F447" s="42"/>
    </row>
    <row r="448" spans="2:6" x14ac:dyDescent="0.2">
      <c r="B448" s="42"/>
      <c r="F448" s="42"/>
    </row>
    <row r="449" spans="2:6" x14ac:dyDescent="0.2">
      <c r="B449" s="42"/>
      <c r="F449" s="42"/>
    </row>
    <row r="450" spans="2:6" x14ac:dyDescent="0.2">
      <c r="B450" s="42"/>
      <c r="F450" s="42"/>
    </row>
    <row r="451" spans="2:6" x14ac:dyDescent="0.2">
      <c r="B451" s="42"/>
      <c r="F451" s="42"/>
    </row>
    <row r="452" spans="2:6" x14ac:dyDescent="0.2">
      <c r="B452" s="42"/>
      <c r="F452" s="42"/>
    </row>
    <row r="453" spans="2:6" x14ac:dyDescent="0.2">
      <c r="B453" s="42"/>
      <c r="F453" s="42"/>
    </row>
    <row r="454" spans="2:6" x14ac:dyDescent="0.2">
      <c r="B454" s="42"/>
      <c r="F454" s="42"/>
    </row>
    <row r="455" spans="2:6" x14ac:dyDescent="0.2">
      <c r="B455" s="42"/>
      <c r="F455" s="42"/>
    </row>
    <row r="456" spans="2:6" x14ac:dyDescent="0.2">
      <c r="B456" s="42"/>
      <c r="F456" s="42"/>
    </row>
    <row r="457" spans="2:6" x14ac:dyDescent="0.2">
      <c r="B457" s="42"/>
      <c r="F457" s="42"/>
    </row>
    <row r="458" spans="2:6" x14ac:dyDescent="0.2">
      <c r="B458" s="42"/>
      <c r="F458" s="42"/>
    </row>
    <row r="459" spans="2:6" x14ac:dyDescent="0.2">
      <c r="B459" s="42"/>
      <c r="F459" s="42"/>
    </row>
    <row r="460" spans="2:6" x14ac:dyDescent="0.2">
      <c r="B460" s="42"/>
      <c r="F460" s="42"/>
    </row>
    <row r="461" spans="2:6" x14ac:dyDescent="0.2">
      <c r="B461" s="42"/>
      <c r="F461" s="42"/>
    </row>
    <row r="462" spans="2:6" x14ac:dyDescent="0.2">
      <c r="B462" s="42"/>
      <c r="F462" s="42"/>
    </row>
    <row r="463" spans="2:6" x14ac:dyDescent="0.2">
      <c r="B463" s="42"/>
      <c r="F463" s="42"/>
    </row>
    <row r="464" spans="2:6" x14ac:dyDescent="0.2">
      <c r="B464" s="42"/>
      <c r="F464" s="42"/>
    </row>
    <row r="465" spans="2:6" x14ac:dyDescent="0.2">
      <c r="B465" s="42"/>
      <c r="F465" s="42"/>
    </row>
    <row r="466" spans="2:6" x14ac:dyDescent="0.2">
      <c r="B466" s="42"/>
      <c r="F466" s="42"/>
    </row>
    <row r="467" spans="2:6" x14ac:dyDescent="0.2">
      <c r="B467" s="42"/>
      <c r="F467" s="42"/>
    </row>
    <row r="468" spans="2:6" x14ac:dyDescent="0.2">
      <c r="B468" s="42"/>
      <c r="F468" s="42"/>
    </row>
    <row r="469" spans="2:6" x14ac:dyDescent="0.2">
      <c r="B469" s="42"/>
      <c r="F469" s="42"/>
    </row>
    <row r="470" spans="2:6" x14ac:dyDescent="0.2">
      <c r="B470" s="42"/>
      <c r="F470" s="42"/>
    </row>
    <row r="471" spans="2:6" x14ac:dyDescent="0.2">
      <c r="B471" s="42"/>
      <c r="F471" s="42"/>
    </row>
    <row r="472" spans="2:6" x14ac:dyDescent="0.2">
      <c r="B472" s="42"/>
      <c r="F472" s="42"/>
    </row>
    <row r="473" spans="2:6" x14ac:dyDescent="0.2">
      <c r="B473" s="42"/>
      <c r="F473" s="42"/>
    </row>
    <row r="474" spans="2:6" x14ac:dyDescent="0.2">
      <c r="B474" s="42"/>
      <c r="F474" s="42"/>
    </row>
    <row r="475" spans="2:6" x14ac:dyDescent="0.2">
      <c r="B475" s="42"/>
      <c r="F475" s="42"/>
    </row>
    <row r="476" spans="2:6" x14ac:dyDescent="0.2">
      <c r="B476" s="42"/>
      <c r="F476" s="42"/>
    </row>
    <row r="477" spans="2:6" x14ac:dyDescent="0.2">
      <c r="B477" s="42"/>
      <c r="F477" s="42"/>
    </row>
    <row r="478" spans="2:6" x14ac:dyDescent="0.2">
      <c r="B478" s="42"/>
      <c r="F478" s="42"/>
    </row>
    <row r="479" spans="2:6" x14ac:dyDescent="0.2">
      <c r="B479" s="42"/>
      <c r="F479" s="42"/>
    </row>
    <row r="480" spans="2:6" x14ac:dyDescent="0.2">
      <c r="B480" s="42"/>
      <c r="F480" s="42"/>
    </row>
    <row r="481" spans="2:6" x14ac:dyDescent="0.2">
      <c r="B481" s="42"/>
      <c r="F481" s="42"/>
    </row>
    <row r="482" spans="2:6" x14ac:dyDescent="0.2">
      <c r="B482" s="42"/>
      <c r="F482" s="42"/>
    </row>
    <row r="483" spans="2:6" x14ac:dyDescent="0.2">
      <c r="B483" s="42"/>
      <c r="F483" s="42"/>
    </row>
    <row r="484" spans="2:6" x14ac:dyDescent="0.2">
      <c r="B484" s="42"/>
      <c r="F484" s="42"/>
    </row>
    <row r="485" spans="2:6" x14ac:dyDescent="0.2">
      <c r="B485" s="42"/>
      <c r="F485" s="42"/>
    </row>
    <row r="486" spans="2:6" x14ac:dyDescent="0.2">
      <c r="B486" s="42"/>
      <c r="F486" s="42"/>
    </row>
    <row r="487" spans="2:6" x14ac:dyDescent="0.2">
      <c r="B487" s="42"/>
      <c r="F487" s="42"/>
    </row>
    <row r="488" spans="2:6" x14ac:dyDescent="0.2">
      <c r="B488" s="42"/>
      <c r="F488" s="42"/>
    </row>
    <row r="489" spans="2:6" x14ac:dyDescent="0.2">
      <c r="B489" s="42"/>
      <c r="F489" s="42"/>
    </row>
    <row r="490" spans="2:6" x14ac:dyDescent="0.2">
      <c r="B490" s="42"/>
      <c r="F490" s="42"/>
    </row>
    <row r="491" spans="2:6" x14ac:dyDescent="0.2">
      <c r="B491" s="42"/>
      <c r="F491" s="42"/>
    </row>
    <row r="492" spans="2:6" x14ac:dyDescent="0.2">
      <c r="B492" s="42"/>
      <c r="F492" s="42"/>
    </row>
    <row r="493" spans="2:6" x14ac:dyDescent="0.2">
      <c r="B493" s="42"/>
      <c r="F493" s="42"/>
    </row>
    <row r="494" spans="2:6" x14ac:dyDescent="0.2">
      <c r="B494" s="42"/>
      <c r="F494" s="42"/>
    </row>
    <row r="495" spans="2:6" x14ac:dyDescent="0.2">
      <c r="B495" s="42"/>
      <c r="F495" s="42"/>
    </row>
    <row r="496" spans="2:6" x14ac:dyDescent="0.2">
      <c r="B496" s="42"/>
      <c r="F496" s="42"/>
    </row>
    <row r="497" spans="2:6" x14ac:dyDescent="0.2">
      <c r="B497" s="42"/>
      <c r="F497" s="42"/>
    </row>
    <row r="498" spans="2:6" x14ac:dyDescent="0.2">
      <c r="B498" s="42"/>
      <c r="F498" s="42"/>
    </row>
    <row r="499" spans="2:6" x14ac:dyDescent="0.2">
      <c r="B499" s="42"/>
      <c r="F499" s="42"/>
    </row>
    <row r="500" spans="2:6" x14ac:dyDescent="0.2">
      <c r="B500" s="42"/>
      <c r="F500" s="42"/>
    </row>
    <row r="501" spans="2:6" x14ac:dyDescent="0.2">
      <c r="B501" s="42"/>
      <c r="F501" s="42"/>
    </row>
    <row r="502" spans="2:6" x14ac:dyDescent="0.2">
      <c r="B502" s="42"/>
      <c r="F502" s="42"/>
    </row>
    <row r="503" spans="2:6" x14ac:dyDescent="0.2">
      <c r="B503" s="42"/>
      <c r="F503" s="42"/>
    </row>
    <row r="504" spans="2:6" x14ac:dyDescent="0.2">
      <c r="B504" s="42"/>
      <c r="F504" s="42"/>
    </row>
    <row r="505" spans="2:6" x14ac:dyDescent="0.2">
      <c r="B505" s="42"/>
      <c r="F505" s="42"/>
    </row>
    <row r="506" spans="2:6" x14ac:dyDescent="0.2">
      <c r="B506" s="42"/>
      <c r="F506" s="42"/>
    </row>
    <row r="507" spans="2:6" x14ac:dyDescent="0.2">
      <c r="B507" s="42"/>
      <c r="F507" s="42"/>
    </row>
    <row r="508" spans="2:6" x14ac:dyDescent="0.2">
      <c r="B508" s="42"/>
      <c r="F508" s="42"/>
    </row>
    <row r="509" spans="2:6" x14ac:dyDescent="0.2">
      <c r="B509" s="42"/>
      <c r="F509" s="42"/>
    </row>
    <row r="510" spans="2:6" x14ac:dyDescent="0.2">
      <c r="B510" s="42"/>
      <c r="F510" s="42"/>
    </row>
    <row r="511" spans="2:6" x14ac:dyDescent="0.2">
      <c r="B511" s="42"/>
      <c r="F511" s="42"/>
    </row>
    <row r="512" spans="2:6" x14ac:dyDescent="0.2">
      <c r="B512" s="42"/>
      <c r="F512" s="42"/>
    </row>
    <row r="513" spans="2:6" x14ac:dyDescent="0.2">
      <c r="B513" s="42"/>
      <c r="F513" s="42"/>
    </row>
    <row r="514" spans="2:6" x14ac:dyDescent="0.2">
      <c r="B514" s="42"/>
      <c r="F514" s="42"/>
    </row>
    <row r="515" spans="2:6" x14ac:dyDescent="0.2">
      <c r="B515" s="42"/>
      <c r="F515" s="42"/>
    </row>
    <row r="516" spans="2:6" x14ac:dyDescent="0.2">
      <c r="B516" s="42"/>
      <c r="F516" s="42"/>
    </row>
    <row r="517" spans="2:6" x14ac:dyDescent="0.2">
      <c r="B517" s="42"/>
      <c r="F517" s="42"/>
    </row>
    <row r="518" spans="2:6" x14ac:dyDescent="0.2">
      <c r="B518" s="42"/>
      <c r="F518" s="42"/>
    </row>
    <row r="519" spans="2:6" x14ac:dyDescent="0.2">
      <c r="B519" s="42"/>
      <c r="F519" s="42"/>
    </row>
    <row r="520" spans="2:6" x14ac:dyDescent="0.2">
      <c r="B520" s="42"/>
      <c r="F520" s="42"/>
    </row>
    <row r="521" spans="2:6" x14ac:dyDescent="0.2">
      <c r="B521" s="42"/>
      <c r="F521" s="42"/>
    </row>
    <row r="522" spans="2:6" x14ac:dyDescent="0.2">
      <c r="B522" s="42"/>
      <c r="F522" s="42"/>
    </row>
    <row r="523" spans="2:6" x14ac:dyDescent="0.2">
      <c r="B523" s="42"/>
      <c r="F523" s="42"/>
    </row>
    <row r="524" spans="2:6" x14ac:dyDescent="0.2">
      <c r="B524" s="42"/>
      <c r="F524" s="42"/>
    </row>
    <row r="525" spans="2:6" x14ac:dyDescent="0.2">
      <c r="B525" s="42"/>
      <c r="F525" s="42"/>
    </row>
    <row r="526" spans="2:6" x14ac:dyDescent="0.2">
      <c r="B526" s="42"/>
      <c r="F526" s="42"/>
    </row>
    <row r="527" spans="2:6" x14ac:dyDescent="0.2">
      <c r="B527" s="42"/>
      <c r="F527" s="42"/>
    </row>
    <row r="528" spans="2:6" x14ac:dyDescent="0.2">
      <c r="B528" s="42"/>
      <c r="F528" s="42"/>
    </row>
    <row r="529" spans="2:6" x14ac:dyDescent="0.2">
      <c r="B529" s="42"/>
      <c r="F529" s="42"/>
    </row>
    <row r="530" spans="2:6" x14ac:dyDescent="0.2">
      <c r="B530" s="42"/>
      <c r="F530" s="42"/>
    </row>
    <row r="531" spans="2:6" x14ac:dyDescent="0.2">
      <c r="B531" s="42"/>
      <c r="F531" s="42"/>
    </row>
    <row r="532" spans="2:6" x14ac:dyDescent="0.2">
      <c r="B532" s="42"/>
      <c r="F532" s="42"/>
    </row>
    <row r="533" spans="2:6" x14ac:dyDescent="0.2">
      <c r="B533" s="42"/>
      <c r="F533" s="42"/>
    </row>
    <row r="534" spans="2:6" x14ac:dyDescent="0.2">
      <c r="B534" s="42"/>
      <c r="F534" s="42"/>
    </row>
    <row r="535" spans="2:6" x14ac:dyDescent="0.2">
      <c r="B535" s="42"/>
      <c r="F535" s="42"/>
    </row>
    <row r="536" spans="2:6" x14ac:dyDescent="0.2">
      <c r="B536" s="42"/>
      <c r="F536" s="42"/>
    </row>
    <row r="537" spans="2:6" x14ac:dyDescent="0.2">
      <c r="B537" s="42"/>
      <c r="F537" s="42"/>
    </row>
    <row r="538" spans="2:6" x14ac:dyDescent="0.2">
      <c r="B538" s="42"/>
      <c r="F538" s="42"/>
    </row>
    <row r="539" spans="2:6" x14ac:dyDescent="0.2">
      <c r="B539" s="42"/>
      <c r="F539" s="42"/>
    </row>
    <row r="540" spans="2:6" x14ac:dyDescent="0.2">
      <c r="B540" s="42"/>
      <c r="F540" s="42"/>
    </row>
    <row r="541" spans="2:6" x14ac:dyDescent="0.2">
      <c r="B541" s="42"/>
      <c r="F541" s="42"/>
    </row>
    <row r="542" spans="2:6" x14ac:dyDescent="0.2">
      <c r="B542" s="42"/>
      <c r="F542" s="42"/>
    </row>
    <row r="543" spans="2:6" x14ac:dyDescent="0.2">
      <c r="B543" s="42"/>
      <c r="F543" s="42"/>
    </row>
    <row r="544" spans="2:6" x14ac:dyDescent="0.2">
      <c r="B544" s="42"/>
      <c r="F544" s="42"/>
    </row>
    <row r="545" spans="2:6" x14ac:dyDescent="0.2">
      <c r="B545" s="42"/>
      <c r="F545" s="42"/>
    </row>
    <row r="546" spans="2:6" x14ac:dyDescent="0.2">
      <c r="B546" s="42"/>
      <c r="F546" s="42"/>
    </row>
    <row r="547" spans="2:6" x14ac:dyDescent="0.2">
      <c r="B547" s="42"/>
      <c r="F547" s="42"/>
    </row>
    <row r="548" spans="2:6" x14ac:dyDescent="0.2">
      <c r="B548" s="42"/>
      <c r="F548" s="42"/>
    </row>
    <row r="549" spans="2:6" x14ac:dyDescent="0.2">
      <c r="B549" s="42"/>
      <c r="F549" s="42"/>
    </row>
    <row r="550" spans="2:6" x14ac:dyDescent="0.2">
      <c r="B550" s="42"/>
      <c r="F550" s="42"/>
    </row>
    <row r="551" spans="2:6" x14ac:dyDescent="0.2">
      <c r="B551" s="42"/>
      <c r="F551" s="42"/>
    </row>
    <row r="552" spans="2:6" x14ac:dyDescent="0.2">
      <c r="B552" s="42"/>
      <c r="F552" s="42"/>
    </row>
    <row r="553" spans="2:6" x14ac:dyDescent="0.2">
      <c r="B553" s="42"/>
      <c r="F553" s="42"/>
    </row>
    <row r="554" spans="2:6" x14ac:dyDescent="0.2">
      <c r="B554" s="42"/>
      <c r="F554" s="42"/>
    </row>
    <row r="555" spans="2:6" x14ac:dyDescent="0.2">
      <c r="B555" s="42"/>
      <c r="F555" s="42"/>
    </row>
    <row r="556" spans="2:6" x14ac:dyDescent="0.2">
      <c r="B556" s="42"/>
      <c r="F556" s="42"/>
    </row>
    <row r="557" spans="2:6" x14ac:dyDescent="0.2">
      <c r="B557" s="42"/>
      <c r="F557" s="42"/>
    </row>
    <row r="558" spans="2:6" x14ac:dyDescent="0.2">
      <c r="B558" s="42"/>
      <c r="F558" s="42"/>
    </row>
    <row r="559" spans="2:6" x14ac:dyDescent="0.2">
      <c r="B559" s="42"/>
      <c r="F559" s="42"/>
    </row>
    <row r="560" spans="2:6" x14ac:dyDescent="0.2">
      <c r="B560" s="42"/>
      <c r="F560" s="42"/>
    </row>
    <row r="561" spans="2:6" x14ac:dyDescent="0.2">
      <c r="B561" s="42"/>
      <c r="F561" s="42"/>
    </row>
    <row r="562" spans="2:6" x14ac:dyDescent="0.2">
      <c r="B562" s="42"/>
      <c r="F562" s="42"/>
    </row>
    <row r="563" spans="2:6" x14ac:dyDescent="0.2">
      <c r="B563" s="42"/>
      <c r="F563" s="42"/>
    </row>
    <row r="564" spans="2:6" x14ac:dyDescent="0.2">
      <c r="B564" s="42"/>
      <c r="F564" s="42"/>
    </row>
    <row r="565" spans="2:6" x14ac:dyDescent="0.2">
      <c r="B565" s="42"/>
      <c r="F565" s="42"/>
    </row>
    <row r="566" spans="2:6" x14ac:dyDescent="0.2">
      <c r="B566" s="42"/>
      <c r="F566" s="42"/>
    </row>
    <row r="567" spans="2:6" x14ac:dyDescent="0.2">
      <c r="B567" s="42"/>
      <c r="F567" s="42"/>
    </row>
    <row r="568" spans="2:6" x14ac:dyDescent="0.2">
      <c r="B568" s="42"/>
      <c r="F568" s="42"/>
    </row>
    <row r="569" spans="2:6" x14ac:dyDescent="0.2">
      <c r="B569" s="42"/>
      <c r="F569" s="42"/>
    </row>
    <row r="570" spans="2:6" x14ac:dyDescent="0.2">
      <c r="B570" s="42"/>
      <c r="F570" s="42"/>
    </row>
    <row r="571" spans="2:6" x14ac:dyDescent="0.2">
      <c r="B571" s="42"/>
      <c r="F571" s="42"/>
    </row>
    <row r="572" spans="2:6" x14ac:dyDescent="0.2">
      <c r="B572" s="42"/>
      <c r="F572" s="42"/>
    </row>
    <row r="573" spans="2:6" x14ac:dyDescent="0.2">
      <c r="B573" s="42"/>
      <c r="F573" s="42"/>
    </row>
    <row r="574" spans="2:6" x14ac:dyDescent="0.2">
      <c r="B574" s="42"/>
      <c r="F574" s="42"/>
    </row>
    <row r="575" spans="2:6" x14ac:dyDescent="0.2">
      <c r="B575" s="42"/>
      <c r="F575" s="42"/>
    </row>
    <row r="576" spans="2:6" x14ac:dyDescent="0.2">
      <c r="B576" s="42"/>
      <c r="F576" s="42"/>
    </row>
    <row r="577" spans="2:6" x14ac:dyDescent="0.2">
      <c r="B577" s="42"/>
      <c r="F577" s="42"/>
    </row>
    <row r="578" spans="2:6" x14ac:dyDescent="0.2">
      <c r="B578" s="42"/>
      <c r="F578" s="42"/>
    </row>
    <row r="579" spans="2:6" x14ac:dyDescent="0.2">
      <c r="B579" s="42"/>
      <c r="F579" s="42"/>
    </row>
    <row r="580" spans="2:6" x14ac:dyDescent="0.2">
      <c r="B580" s="42"/>
      <c r="F580" s="42"/>
    </row>
    <row r="581" spans="2:6" x14ac:dyDescent="0.2">
      <c r="B581" s="42"/>
      <c r="F581" s="42"/>
    </row>
    <row r="582" spans="2:6" x14ac:dyDescent="0.2">
      <c r="B582" s="42"/>
      <c r="F582" s="42"/>
    </row>
    <row r="583" spans="2:6" x14ac:dyDescent="0.2">
      <c r="B583" s="42"/>
      <c r="F583" s="42"/>
    </row>
    <row r="584" spans="2:6" x14ac:dyDescent="0.2">
      <c r="B584" s="42"/>
      <c r="F584" s="42"/>
    </row>
    <row r="585" spans="2:6" x14ac:dyDescent="0.2">
      <c r="B585" s="42"/>
      <c r="F585" s="42"/>
    </row>
    <row r="586" spans="2:6" x14ac:dyDescent="0.2">
      <c r="B586" s="42"/>
      <c r="F586" s="42"/>
    </row>
    <row r="587" spans="2:6" x14ac:dyDescent="0.2">
      <c r="B587" s="42"/>
      <c r="F587" s="42"/>
    </row>
    <row r="588" spans="2:6" x14ac:dyDescent="0.2">
      <c r="B588" s="42"/>
      <c r="F588" s="42"/>
    </row>
    <row r="589" spans="2:6" x14ac:dyDescent="0.2">
      <c r="B589" s="42"/>
      <c r="F589" s="42"/>
    </row>
    <row r="590" spans="2:6" x14ac:dyDescent="0.2">
      <c r="B590" s="42"/>
      <c r="F590" s="42"/>
    </row>
    <row r="591" spans="2:6" x14ac:dyDescent="0.2">
      <c r="B591" s="42"/>
      <c r="F591" s="42"/>
    </row>
    <row r="592" spans="2:6" x14ac:dyDescent="0.2">
      <c r="B592" s="42"/>
      <c r="F592" s="42"/>
    </row>
    <row r="593" spans="2:6" x14ac:dyDescent="0.2">
      <c r="B593" s="42"/>
      <c r="F593" s="42"/>
    </row>
    <row r="594" spans="2:6" x14ac:dyDescent="0.2">
      <c r="B594" s="42"/>
      <c r="F594" s="42"/>
    </row>
    <row r="595" spans="2:6" x14ac:dyDescent="0.2">
      <c r="B595" s="42"/>
      <c r="F595" s="42"/>
    </row>
    <row r="596" spans="2:6" x14ac:dyDescent="0.2">
      <c r="B596" s="42"/>
      <c r="F596" s="42"/>
    </row>
    <row r="597" spans="2:6" x14ac:dyDescent="0.2">
      <c r="B597" s="42"/>
      <c r="F597" s="42"/>
    </row>
    <row r="598" spans="2:6" x14ac:dyDescent="0.2">
      <c r="B598" s="42"/>
      <c r="F598" s="42"/>
    </row>
    <row r="599" spans="2:6" x14ac:dyDescent="0.2">
      <c r="B599" s="42"/>
      <c r="F599" s="42"/>
    </row>
    <row r="600" spans="2:6" x14ac:dyDescent="0.2">
      <c r="B600" s="42"/>
      <c r="F600" s="42"/>
    </row>
    <row r="601" spans="2:6" x14ac:dyDescent="0.2">
      <c r="B601" s="42"/>
      <c r="F601" s="42"/>
    </row>
    <row r="602" spans="2:6" x14ac:dyDescent="0.2">
      <c r="B602" s="42"/>
      <c r="F602" s="42"/>
    </row>
    <row r="603" spans="2:6" x14ac:dyDescent="0.2">
      <c r="B603" s="42"/>
      <c r="F603" s="42"/>
    </row>
    <row r="604" spans="2:6" x14ac:dyDescent="0.2">
      <c r="B604" s="42"/>
      <c r="F604" s="42"/>
    </row>
    <row r="605" spans="2:6" x14ac:dyDescent="0.2">
      <c r="B605" s="42"/>
      <c r="F605" s="42"/>
    </row>
    <row r="606" spans="2:6" x14ac:dyDescent="0.2">
      <c r="B606" s="42"/>
      <c r="F606" s="42"/>
    </row>
    <row r="607" spans="2:6" x14ac:dyDescent="0.2">
      <c r="B607" s="42"/>
      <c r="F607" s="42"/>
    </row>
    <row r="608" spans="2:6" x14ac:dyDescent="0.2">
      <c r="B608" s="42"/>
      <c r="F608" s="42"/>
    </row>
    <row r="609" spans="2:6" x14ac:dyDescent="0.2">
      <c r="B609" s="42"/>
      <c r="F609" s="42"/>
    </row>
    <row r="610" spans="2:6" x14ac:dyDescent="0.2">
      <c r="B610" s="42"/>
      <c r="F610" s="42"/>
    </row>
    <row r="611" spans="2:6" x14ac:dyDescent="0.2">
      <c r="B611" s="42"/>
      <c r="F611" s="42"/>
    </row>
    <row r="612" spans="2:6" x14ac:dyDescent="0.2">
      <c r="B612" s="42"/>
      <c r="F612" s="42"/>
    </row>
    <row r="613" spans="2:6" x14ac:dyDescent="0.2">
      <c r="B613" s="42"/>
      <c r="F613" s="42"/>
    </row>
    <row r="614" spans="2:6" x14ac:dyDescent="0.2">
      <c r="B614" s="42"/>
      <c r="F614" s="42"/>
    </row>
    <row r="615" spans="2:6" x14ac:dyDescent="0.2">
      <c r="B615" s="42"/>
      <c r="F615" s="42"/>
    </row>
    <row r="616" spans="2:6" x14ac:dyDescent="0.2">
      <c r="B616" s="42"/>
      <c r="F616" s="42"/>
    </row>
    <row r="617" spans="2:6" x14ac:dyDescent="0.2">
      <c r="B617" s="42"/>
      <c r="F617" s="42"/>
    </row>
    <row r="618" spans="2:6" x14ac:dyDescent="0.2">
      <c r="B618" s="42"/>
      <c r="F618" s="42"/>
    </row>
    <row r="619" spans="2:6" x14ac:dyDescent="0.2">
      <c r="B619" s="42"/>
      <c r="F619" s="42"/>
    </row>
    <row r="620" spans="2:6" x14ac:dyDescent="0.2">
      <c r="B620" s="42"/>
      <c r="F620" s="42"/>
    </row>
    <row r="621" spans="2:6" x14ac:dyDescent="0.2">
      <c r="B621" s="42"/>
      <c r="F621" s="42"/>
    </row>
    <row r="622" spans="2:6" x14ac:dyDescent="0.2">
      <c r="B622" s="42"/>
      <c r="F622" s="42"/>
    </row>
    <row r="623" spans="2:6" x14ac:dyDescent="0.2">
      <c r="B623" s="42"/>
      <c r="F623" s="42"/>
    </row>
    <row r="624" spans="2:6" x14ac:dyDescent="0.2">
      <c r="B624" s="42"/>
      <c r="F624" s="42"/>
    </row>
    <row r="625" spans="2:6" x14ac:dyDescent="0.2">
      <c r="B625" s="42"/>
      <c r="F625" s="42"/>
    </row>
    <row r="626" spans="2:6" x14ac:dyDescent="0.2">
      <c r="B626" s="42"/>
      <c r="F626" s="42"/>
    </row>
    <row r="627" spans="2:6" x14ac:dyDescent="0.2">
      <c r="B627" s="42"/>
      <c r="F627" s="42"/>
    </row>
    <row r="628" spans="2:6" x14ac:dyDescent="0.2">
      <c r="B628" s="42"/>
      <c r="F628" s="42"/>
    </row>
    <row r="629" spans="2:6" x14ac:dyDescent="0.2">
      <c r="B629" s="42"/>
      <c r="F629" s="42"/>
    </row>
    <row r="630" spans="2:6" x14ac:dyDescent="0.2">
      <c r="B630" s="42"/>
      <c r="F630" s="42"/>
    </row>
    <row r="631" spans="2:6" x14ac:dyDescent="0.2">
      <c r="B631" s="42"/>
      <c r="F631" s="42"/>
    </row>
    <row r="632" spans="2:6" x14ac:dyDescent="0.2">
      <c r="B632" s="42"/>
      <c r="F632" s="42"/>
    </row>
    <row r="633" spans="2:6" x14ac:dyDescent="0.2">
      <c r="B633" s="42"/>
      <c r="F633" s="42"/>
    </row>
    <row r="634" spans="2:6" x14ac:dyDescent="0.2">
      <c r="B634" s="42"/>
      <c r="F634" s="42"/>
    </row>
    <row r="635" spans="2:6" x14ac:dyDescent="0.2">
      <c r="B635" s="42"/>
      <c r="F635" s="42"/>
    </row>
    <row r="636" spans="2:6" x14ac:dyDescent="0.2">
      <c r="B636" s="42"/>
      <c r="F636" s="42"/>
    </row>
    <row r="637" spans="2:6" x14ac:dyDescent="0.2">
      <c r="B637" s="42"/>
      <c r="F637" s="42"/>
    </row>
    <row r="638" spans="2:6" x14ac:dyDescent="0.2">
      <c r="B638" s="42"/>
      <c r="F638" s="42"/>
    </row>
    <row r="639" spans="2:6" x14ac:dyDescent="0.2">
      <c r="B639" s="42"/>
      <c r="F639" s="42"/>
    </row>
    <row r="640" spans="2:6" x14ac:dyDescent="0.2">
      <c r="B640" s="42"/>
      <c r="F640" s="42"/>
    </row>
    <row r="641" spans="2:6" x14ac:dyDescent="0.2">
      <c r="B641" s="42"/>
      <c r="F641" s="42"/>
    </row>
    <row r="642" spans="2:6" x14ac:dyDescent="0.2">
      <c r="B642" s="42"/>
      <c r="F642" s="42"/>
    </row>
    <row r="643" spans="2:6" x14ac:dyDescent="0.2">
      <c r="B643" s="42"/>
      <c r="F643" s="42"/>
    </row>
    <row r="644" spans="2:6" x14ac:dyDescent="0.2">
      <c r="B644" s="42"/>
      <c r="F644" s="42"/>
    </row>
    <row r="645" spans="2:6" x14ac:dyDescent="0.2">
      <c r="B645" s="42"/>
      <c r="F645" s="42"/>
    </row>
    <row r="646" spans="2:6" x14ac:dyDescent="0.2">
      <c r="B646" s="42"/>
      <c r="F646" s="42"/>
    </row>
    <row r="647" spans="2:6" x14ac:dyDescent="0.2">
      <c r="B647" s="42"/>
      <c r="F647" s="42"/>
    </row>
    <row r="648" spans="2:6" x14ac:dyDescent="0.2">
      <c r="B648" s="42"/>
      <c r="F648" s="42"/>
    </row>
    <row r="649" spans="2:6" x14ac:dyDescent="0.2">
      <c r="B649" s="42"/>
      <c r="F649" s="42"/>
    </row>
    <row r="650" spans="2:6" x14ac:dyDescent="0.2">
      <c r="B650" s="42"/>
      <c r="F650" s="42"/>
    </row>
    <row r="651" spans="2:6" x14ac:dyDescent="0.2">
      <c r="B651" s="42"/>
      <c r="F651" s="42"/>
    </row>
    <row r="652" spans="2:6" x14ac:dyDescent="0.2">
      <c r="B652" s="42"/>
      <c r="F652" s="42"/>
    </row>
    <row r="653" spans="2:6" x14ac:dyDescent="0.2">
      <c r="B653" s="42"/>
      <c r="F653" s="42"/>
    </row>
    <row r="654" spans="2:6" x14ac:dyDescent="0.2">
      <c r="B654" s="42"/>
      <c r="F654" s="42"/>
    </row>
    <row r="655" spans="2:6" x14ac:dyDescent="0.2">
      <c r="B655" s="42"/>
      <c r="F655" s="42"/>
    </row>
    <row r="656" spans="2:6" x14ac:dyDescent="0.2">
      <c r="B656" s="42"/>
      <c r="F656" s="42"/>
    </row>
    <row r="657" spans="2:6" x14ac:dyDescent="0.2">
      <c r="B657" s="42"/>
      <c r="F657" s="42"/>
    </row>
    <row r="658" spans="2:6" x14ac:dyDescent="0.2">
      <c r="B658" s="42"/>
      <c r="F658" s="42"/>
    </row>
    <row r="659" spans="2:6" x14ac:dyDescent="0.2">
      <c r="B659" s="42"/>
      <c r="F659" s="42"/>
    </row>
    <row r="660" spans="2:6" x14ac:dyDescent="0.2">
      <c r="B660" s="42"/>
      <c r="F660" s="42"/>
    </row>
    <row r="661" spans="2:6" x14ac:dyDescent="0.2">
      <c r="B661" s="42"/>
      <c r="F661" s="42"/>
    </row>
    <row r="662" spans="2:6" x14ac:dyDescent="0.2">
      <c r="B662" s="42"/>
      <c r="F662" s="42"/>
    </row>
    <row r="663" spans="2:6" x14ac:dyDescent="0.2">
      <c r="B663" s="42"/>
      <c r="F663" s="42"/>
    </row>
    <row r="664" spans="2:6" x14ac:dyDescent="0.2">
      <c r="B664" s="42"/>
      <c r="F664" s="42"/>
    </row>
    <row r="665" spans="2:6" x14ac:dyDescent="0.2">
      <c r="B665" s="42"/>
      <c r="F665" s="42"/>
    </row>
    <row r="666" spans="2:6" x14ac:dyDescent="0.2">
      <c r="B666" s="42"/>
      <c r="F666" s="42"/>
    </row>
    <row r="667" spans="2:6" x14ac:dyDescent="0.2">
      <c r="B667" s="42"/>
      <c r="F667" s="42"/>
    </row>
    <row r="668" spans="2:6" x14ac:dyDescent="0.2">
      <c r="B668" s="42"/>
      <c r="F668" s="42"/>
    </row>
    <row r="669" spans="2:6" x14ac:dyDescent="0.2">
      <c r="B669" s="42"/>
      <c r="F669" s="42"/>
    </row>
    <row r="670" spans="2:6" x14ac:dyDescent="0.2">
      <c r="B670" s="42"/>
      <c r="F670" s="42"/>
    </row>
    <row r="671" spans="2:6" x14ac:dyDescent="0.2">
      <c r="B671" s="42"/>
      <c r="F671" s="42"/>
    </row>
    <row r="672" spans="2:6" x14ac:dyDescent="0.2">
      <c r="B672" s="42"/>
      <c r="F672" s="42"/>
    </row>
    <row r="673" spans="2:6" x14ac:dyDescent="0.2">
      <c r="B673" s="42"/>
      <c r="F673" s="42"/>
    </row>
    <row r="674" spans="2:6" x14ac:dyDescent="0.2">
      <c r="B674" s="42"/>
      <c r="F674" s="42"/>
    </row>
    <row r="675" spans="2:6" x14ac:dyDescent="0.2">
      <c r="B675" s="42"/>
      <c r="F675" s="42"/>
    </row>
    <row r="676" spans="2:6" x14ac:dyDescent="0.2">
      <c r="B676" s="42"/>
      <c r="F676" s="42"/>
    </row>
    <row r="677" spans="2:6" x14ac:dyDescent="0.2">
      <c r="B677" s="42"/>
      <c r="F677" s="42"/>
    </row>
    <row r="678" spans="2:6" x14ac:dyDescent="0.2">
      <c r="B678" s="42"/>
      <c r="F678" s="42"/>
    </row>
    <row r="679" spans="2:6" x14ac:dyDescent="0.2">
      <c r="B679" s="42"/>
      <c r="F679" s="42"/>
    </row>
    <row r="680" spans="2:6" x14ac:dyDescent="0.2">
      <c r="B680" s="42"/>
      <c r="F680" s="42"/>
    </row>
    <row r="681" spans="2:6" x14ac:dyDescent="0.2">
      <c r="B681" s="42"/>
      <c r="F681" s="42"/>
    </row>
    <row r="682" spans="2:6" x14ac:dyDescent="0.2">
      <c r="B682" s="42"/>
      <c r="F682" s="42"/>
    </row>
    <row r="683" spans="2:6" x14ac:dyDescent="0.2">
      <c r="B683" s="42"/>
      <c r="F683" s="42"/>
    </row>
    <row r="684" spans="2:6" x14ac:dyDescent="0.2">
      <c r="B684" s="42"/>
      <c r="F684" s="42"/>
    </row>
    <row r="685" spans="2:6" x14ac:dyDescent="0.2">
      <c r="B685" s="42"/>
      <c r="F685" s="42"/>
    </row>
    <row r="686" spans="2:6" x14ac:dyDescent="0.2">
      <c r="B686" s="42"/>
      <c r="F686" s="42"/>
    </row>
    <row r="687" spans="2:6" x14ac:dyDescent="0.2">
      <c r="B687" s="42"/>
      <c r="F687" s="42"/>
    </row>
    <row r="688" spans="2:6" x14ac:dyDescent="0.2">
      <c r="B688" s="42"/>
      <c r="F688" s="42"/>
    </row>
    <row r="689" spans="2:6" x14ac:dyDescent="0.2">
      <c r="B689" s="42"/>
      <c r="F689" s="42"/>
    </row>
    <row r="690" spans="2:6" x14ac:dyDescent="0.2">
      <c r="B690" s="42"/>
      <c r="F690" s="42"/>
    </row>
    <row r="691" spans="2:6" x14ac:dyDescent="0.2">
      <c r="B691" s="42"/>
      <c r="F691" s="42"/>
    </row>
    <row r="692" spans="2:6" x14ac:dyDescent="0.2">
      <c r="B692" s="42"/>
      <c r="F692" s="42"/>
    </row>
    <row r="693" spans="2:6" x14ac:dyDescent="0.2">
      <c r="B693" s="42"/>
      <c r="F693" s="42"/>
    </row>
    <row r="694" spans="2:6" x14ac:dyDescent="0.2">
      <c r="B694" s="42"/>
      <c r="F694" s="42"/>
    </row>
    <row r="695" spans="2:6" x14ac:dyDescent="0.2">
      <c r="B695" s="42"/>
      <c r="F695" s="42"/>
    </row>
    <row r="696" spans="2:6" x14ac:dyDescent="0.2">
      <c r="B696" s="42"/>
      <c r="F696" s="42"/>
    </row>
    <row r="697" spans="2:6" x14ac:dyDescent="0.2">
      <c r="B697" s="42"/>
      <c r="F697" s="42"/>
    </row>
    <row r="698" spans="2:6" x14ac:dyDescent="0.2">
      <c r="B698" s="42"/>
      <c r="F698" s="42"/>
    </row>
    <row r="699" spans="2:6" x14ac:dyDescent="0.2">
      <c r="B699" s="42"/>
      <c r="F699" s="42"/>
    </row>
    <row r="700" spans="2:6" x14ac:dyDescent="0.2">
      <c r="B700" s="42"/>
      <c r="F700" s="42"/>
    </row>
    <row r="701" spans="2:6" x14ac:dyDescent="0.2">
      <c r="B701" s="42"/>
      <c r="F701" s="42"/>
    </row>
    <row r="702" spans="2:6" x14ac:dyDescent="0.2">
      <c r="B702" s="42"/>
      <c r="F702" s="42"/>
    </row>
    <row r="703" spans="2:6" x14ac:dyDescent="0.2">
      <c r="B703" s="42"/>
      <c r="F703" s="42"/>
    </row>
    <row r="704" spans="2:6" x14ac:dyDescent="0.2">
      <c r="B704" s="42"/>
      <c r="F704" s="42"/>
    </row>
    <row r="705" spans="2:6" x14ac:dyDescent="0.2">
      <c r="B705" s="42"/>
      <c r="F705" s="42"/>
    </row>
    <row r="706" spans="2:6" x14ac:dyDescent="0.2">
      <c r="B706" s="42"/>
      <c r="F706" s="42"/>
    </row>
    <row r="707" spans="2:6" x14ac:dyDescent="0.2">
      <c r="B707" s="42"/>
      <c r="F707" s="42"/>
    </row>
    <row r="708" spans="2:6" x14ac:dyDescent="0.2">
      <c r="B708" s="42"/>
      <c r="F708" s="42"/>
    </row>
    <row r="709" spans="2:6" x14ac:dyDescent="0.2">
      <c r="B709" s="42"/>
      <c r="F709" s="42"/>
    </row>
    <row r="710" spans="2:6" x14ac:dyDescent="0.2">
      <c r="B710" s="42"/>
      <c r="F710" s="42"/>
    </row>
    <row r="711" spans="2:6" x14ac:dyDescent="0.2">
      <c r="B711" s="42"/>
      <c r="F711" s="42"/>
    </row>
    <row r="712" spans="2:6" x14ac:dyDescent="0.2">
      <c r="B712" s="42"/>
      <c r="F712" s="42"/>
    </row>
    <row r="713" spans="2:6" x14ac:dyDescent="0.2">
      <c r="B713" s="42"/>
      <c r="F713" s="42"/>
    </row>
    <row r="714" spans="2:6" x14ac:dyDescent="0.2">
      <c r="B714" s="42"/>
      <c r="F714" s="42"/>
    </row>
    <row r="715" spans="2:6" x14ac:dyDescent="0.2">
      <c r="B715" s="42"/>
      <c r="F715" s="42"/>
    </row>
    <row r="716" spans="2:6" x14ac:dyDescent="0.2">
      <c r="B716" s="42"/>
      <c r="F716" s="42"/>
    </row>
    <row r="717" spans="2:6" x14ac:dyDescent="0.2">
      <c r="B717" s="42"/>
      <c r="F717" s="42"/>
    </row>
    <row r="718" spans="2:6" x14ac:dyDescent="0.2">
      <c r="B718" s="42"/>
      <c r="F718" s="42"/>
    </row>
    <row r="719" spans="2:6" x14ac:dyDescent="0.2">
      <c r="B719" s="42"/>
      <c r="F719" s="42"/>
    </row>
    <row r="720" spans="2:6" x14ac:dyDescent="0.2">
      <c r="B720" s="42"/>
      <c r="F720" s="42"/>
    </row>
    <row r="721" spans="2:6" x14ac:dyDescent="0.2">
      <c r="B721" s="42"/>
      <c r="F721" s="42"/>
    </row>
    <row r="722" spans="2:6" x14ac:dyDescent="0.2">
      <c r="B722" s="42"/>
      <c r="F722" s="42"/>
    </row>
    <row r="723" spans="2:6" x14ac:dyDescent="0.2">
      <c r="B723" s="42"/>
      <c r="F723" s="42"/>
    </row>
    <row r="724" spans="2:6" x14ac:dyDescent="0.2">
      <c r="B724" s="42"/>
      <c r="F724" s="42"/>
    </row>
    <row r="725" spans="2:6" x14ac:dyDescent="0.2">
      <c r="B725" s="42"/>
      <c r="F725" s="42"/>
    </row>
    <row r="726" spans="2:6" x14ac:dyDescent="0.2">
      <c r="B726" s="42"/>
      <c r="F726" s="42"/>
    </row>
    <row r="727" spans="2:6" x14ac:dyDescent="0.2">
      <c r="B727" s="42"/>
      <c r="F727" s="42"/>
    </row>
    <row r="728" spans="2:6" x14ac:dyDescent="0.2">
      <c r="B728" s="42"/>
      <c r="F728" s="42"/>
    </row>
    <row r="729" spans="2:6" x14ac:dyDescent="0.2">
      <c r="B729" s="42"/>
      <c r="F729" s="42"/>
    </row>
    <row r="730" spans="2:6" x14ac:dyDescent="0.2">
      <c r="B730" s="42"/>
      <c r="F730" s="42"/>
    </row>
    <row r="731" spans="2:6" x14ac:dyDescent="0.2">
      <c r="B731" s="42"/>
      <c r="F731" s="42"/>
    </row>
    <row r="732" spans="2:6" x14ac:dyDescent="0.2">
      <c r="B732" s="42"/>
      <c r="F732" s="42"/>
    </row>
    <row r="733" spans="2:6" x14ac:dyDescent="0.2">
      <c r="B733" s="42"/>
      <c r="F733" s="42"/>
    </row>
    <row r="734" spans="2:6" x14ac:dyDescent="0.2">
      <c r="B734" s="42"/>
      <c r="F734" s="42"/>
    </row>
    <row r="735" spans="2:6" x14ac:dyDescent="0.2">
      <c r="B735" s="42"/>
      <c r="F735" s="42"/>
    </row>
    <row r="736" spans="2:6" x14ac:dyDescent="0.2">
      <c r="B736" s="42"/>
      <c r="F736" s="42"/>
    </row>
    <row r="737" spans="2:6" x14ac:dyDescent="0.2">
      <c r="B737" s="42"/>
      <c r="F737" s="42"/>
    </row>
    <row r="738" spans="2:6" x14ac:dyDescent="0.2">
      <c r="B738" s="42"/>
      <c r="F738" s="42"/>
    </row>
    <row r="739" spans="2:6" x14ac:dyDescent="0.2">
      <c r="B739" s="42"/>
      <c r="F739" s="42"/>
    </row>
    <row r="740" spans="2:6" x14ac:dyDescent="0.2">
      <c r="B740" s="42"/>
      <c r="F740" s="42"/>
    </row>
    <row r="741" spans="2:6" x14ac:dyDescent="0.2">
      <c r="B741" s="42"/>
      <c r="F741" s="42"/>
    </row>
    <row r="742" spans="2:6" x14ac:dyDescent="0.2">
      <c r="B742" s="42"/>
      <c r="F742" s="42"/>
    </row>
    <row r="743" spans="2:6" x14ac:dyDescent="0.2">
      <c r="B743" s="42"/>
      <c r="F743" s="42"/>
    </row>
    <row r="744" spans="2:6" x14ac:dyDescent="0.2">
      <c r="B744" s="42"/>
      <c r="F744" s="42"/>
    </row>
    <row r="745" spans="2:6" x14ac:dyDescent="0.2">
      <c r="B745" s="42"/>
      <c r="F745" s="42"/>
    </row>
    <row r="746" spans="2:6" x14ac:dyDescent="0.2">
      <c r="B746" s="42"/>
      <c r="F746" s="42"/>
    </row>
    <row r="747" spans="2:6" x14ac:dyDescent="0.2">
      <c r="B747" s="42"/>
      <c r="F747" s="42"/>
    </row>
    <row r="748" spans="2:6" x14ac:dyDescent="0.2">
      <c r="B748" s="42"/>
      <c r="F748" s="42"/>
    </row>
    <row r="749" spans="2:6" x14ac:dyDescent="0.2">
      <c r="B749" s="42"/>
      <c r="F749" s="42"/>
    </row>
    <row r="750" spans="2:6" x14ac:dyDescent="0.2">
      <c r="B750" s="42"/>
      <c r="F750" s="42"/>
    </row>
    <row r="751" spans="2:6" x14ac:dyDescent="0.2">
      <c r="B751" s="42"/>
      <c r="F751" s="42"/>
    </row>
    <row r="752" spans="2:6" x14ac:dyDescent="0.2">
      <c r="B752" s="42"/>
      <c r="F752" s="42"/>
    </row>
    <row r="753" spans="2:6" x14ac:dyDescent="0.2">
      <c r="B753" s="42"/>
      <c r="F753" s="42"/>
    </row>
    <row r="754" spans="2:6" x14ac:dyDescent="0.2">
      <c r="B754" s="42"/>
      <c r="F754" s="42"/>
    </row>
    <row r="755" spans="2:6" x14ac:dyDescent="0.2">
      <c r="B755" s="42"/>
      <c r="F755" s="42"/>
    </row>
    <row r="756" spans="2:6" x14ac:dyDescent="0.2">
      <c r="B756" s="42"/>
      <c r="F756" s="42"/>
    </row>
    <row r="757" spans="2:6" x14ac:dyDescent="0.2">
      <c r="B757" s="42"/>
      <c r="F757" s="42"/>
    </row>
    <row r="758" spans="2:6" x14ac:dyDescent="0.2">
      <c r="B758" s="42"/>
      <c r="F758" s="42"/>
    </row>
    <row r="759" spans="2:6" x14ac:dyDescent="0.2">
      <c r="B759" s="42"/>
      <c r="F759" s="42"/>
    </row>
    <row r="760" spans="2:6" x14ac:dyDescent="0.2">
      <c r="B760" s="42"/>
      <c r="F760" s="42"/>
    </row>
    <row r="761" spans="2:6" x14ac:dyDescent="0.2">
      <c r="B761" s="42"/>
      <c r="F761" s="42"/>
    </row>
    <row r="762" spans="2:6" x14ac:dyDescent="0.2">
      <c r="B762" s="42"/>
      <c r="F762" s="42"/>
    </row>
    <row r="763" spans="2:6" x14ac:dyDescent="0.2">
      <c r="B763" s="42"/>
      <c r="F763" s="42"/>
    </row>
    <row r="764" spans="2:6" x14ac:dyDescent="0.2">
      <c r="B764" s="42"/>
      <c r="F764" s="42"/>
    </row>
    <row r="765" spans="2:6" x14ac:dyDescent="0.2">
      <c r="B765" s="42"/>
      <c r="F765" s="42"/>
    </row>
    <row r="766" spans="2:6" x14ac:dyDescent="0.2">
      <c r="B766" s="42"/>
      <c r="F766" s="42"/>
    </row>
    <row r="767" spans="2:6" x14ac:dyDescent="0.2">
      <c r="B767" s="42"/>
      <c r="F767" s="42"/>
    </row>
    <row r="768" spans="2:6" x14ac:dyDescent="0.2">
      <c r="B768" s="42"/>
      <c r="F768" s="42"/>
    </row>
    <row r="769" spans="2:6" x14ac:dyDescent="0.2">
      <c r="B769" s="42"/>
      <c r="F769" s="42"/>
    </row>
    <row r="770" spans="2:6" x14ac:dyDescent="0.2">
      <c r="B770" s="42"/>
      <c r="F770" s="42"/>
    </row>
    <row r="771" spans="2:6" x14ac:dyDescent="0.2">
      <c r="B771" s="42"/>
      <c r="F771" s="42"/>
    </row>
    <row r="772" spans="2:6" x14ac:dyDescent="0.2">
      <c r="B772" s="42"/>
      <c r="F772" s="42"/>
    </row>
    <row r="773" spans="2:6" x14ac:dyDescent="0.2">
      <c r="B773" s="42"/>
      <c r="F773" s="42"/>
    </row>
    <row r="774" spans="2:6" x14ac:dyDescent="0.2">
      <c r="B774" s="42"/>
      <c r="F774" s="42"/>
    </row>
    <row r="775" spans="2:6" x14ac:dyDescent="0.2">
      <c r="B775" s="42"/>
      <c r="F775" s="42"/>
    </row>
    <row r="776" spans="2:6" x14ac:dyDescent="0.2">
      <c r="B776" s="42"/>
      <c r="F776" s="42"/>
    </row>
    <row r="777" spans="2:6" x14ac:dyDescent="0.2">
      <c r="B777" s="42"/>
      <c r="F777" s="42"/>
    </row>
    <row r="778" spans="2:6" x14ac:dyDescent="0.2">
      <c r="B778" s="42"/>
      <c r="F778" s="42"/>
    </row>
    <row r="779" spans="2:6" x14ac:dyDescent="0.2">
      <c r="B779" s="42"/>
      <c r="F779" s="42"/>
    </row>
    <row r="780" spans="2:6" x14ac:dyDescent="0.2">
      <c r="B780" s="42"/>
      <c r="F780" s="42"/>
    </row>
    <row r="781" spans="2:6" x14ac:dyDescent="0.2">
      <c r="B781" s="42"/>
      <c r="F781" s="42"/>
    </row>
    <row r="782" spans="2:6" x14ac:dyDescent="0.2">
      <c r="B782" s="42"/>
      <c r="F782" s="42"/>
    </row>
    <row r="783" spans="2:6" x14ac:dyDescent="0.2">
      <c r="B783" s="42"/>
      <c r="F783" s="42"/>
    </row>
    <row r="784" spans="2:6" x14ac:dyDescent="0.2">
      <c r="B784" s="42"/>
      <c r="F784" s="42"/>
    </row>
    <row r="785" spans="2:6" x14ac:dyDescent="0.2">
      <c r="B785" s="42"/>
      <c r="F785" s="42"/>
    </row>
    <row r="786" spans="2:6" x14ac:dyDescent="0.2">
      <c r="B786" s="42"/>
      <c r="F786" s="42"/>
    </row>
    <row r="787" spans="2:6" x14ac:dyDescent="0.2">
      <c r="B787" s="42"/>
      <c r="F787" s="42"/>
    </row>
    <row r="788" spans="2:6" x14ac:dyDescent="0.2">
      <c r="B788" s="42"/>
      <c r="F788" s="42"/>
    </row>
    <row r="789" spans="2:6" x14ac:dyDescent="0.2">
      <c r="B789" s="42"/>
      <c r="F789" s="42"/>
    </row>
    <row r="790" spans="2:6" x14ac:dyDescent="0.2">
      <c r="B790" s="42"/>
      <c r="F790" s="42"/>
    </row>
    <row r="791" spans="2:6" x14ac:dyDescent="0.2">
      <c r="B791" s="42"/>
      <c r="F791" s="42"/>
    </row>
    <row r="792" spans="2:6" x14ac:dyDescent="0.2">
      <c r="B792" s="42"/>
      <c r="F792" s="42"/>
    </row>
    <row r="793" spans="2:6" x14ac:dyDescent="0.2">
      <c r="B793" s="42"/>
      <c r="F793" s="42"/>
    </row>
    <row r="794" spans="2:6" x14ac:dyDescent="0.2">
      <c r="B794" s="42"/>
      <c r="F794" s="42"/>
    </row>
    <row r="795" spans="2:6" x14ac:dyDescent="0.2">
      <c r="B795" s="42"/>
      <c r="F795" s="42"/>
    </row>
    <row r="796" spans="2:6" x14ac:dyDescent="0.2">
      <c r="B796" s="42"/>
      <c r="F796" s="42"/>
    </row>
    <row r="797" spans="2:6" x14ac:dyDescent="0.2">
      <c r="B797" s="42"/>
      <c r="F797" s="42"/>
    </row>
    <row r="798" spans="2:6" x14ac:dyDescent="0.2">
      <c r="B798" s="42"/>
      <c r="F798" s="42"/>
    </row>
    <row r="799" spans="2:6" x14ac:dyDescent="0.2">
      <c r="B799" s="42"/>
      <c r="F799" s="42"/>
    </row>
    <row r="800" spans="2:6" x14ac:dyDescent="0.2">
      <c r="B800" s="42"/>
      <c r="F800" s="42"/>
    </row>
    <row r="801" spans="2:6" x14ac:dyDescent="0.2">
      <c r="B801" s="42"/>
      <c r="F801" s="42"/>
    </row>
    <row r="802" spans="2:6" x14ac:dyDescent="0.2">
      <c r="B802" s="42"/>
      <c r="F802" s="42"/>
    </row>
    <row r="803" spans="2:6" x14ac:dyDescent="0.2">
      <c r="B803" s="42"/>
      <c r="F803" s="42"/>
    </row>
    <row r="804" spans="2:6" x14ac:dyDescent="0.2">
      <c r="B804" s="42"/>
      <c r="F804" s="42"/>
    </row>
    <row r="805" spans="2:6" x14ac:dyDescent="0.2">
      <c r="B805" s="42"/>
      <c r="F805" s="42"/>
    </row>
    <row r="806" spans="2:6" x14ac:dyDescent="0.2">
      <c r="B806" s="42"/>
      <c r="F806" s="42"/>
    </row>
    <row r="807" spans="2:6" x14ac:dyDescent="0.2">
      <c r="B807" s="42"/>
      <c r="F807" s="42"/>
    </row>
    <row r="808" spans="2:6" x14ac:dyDescent="0.2">
      <c r="B808" s="42"/>
      <c r="F808" s="42"/>
    </row>
    <row r="809" spans="2:6" x14ac:dyDescent="0.2">
      <c r="B809" s="42"/>
      <c r="F809" s="42"/>
    </row>
    <row r="810" spans="2:6" x14ac:dyDescent="0.2">
      <c r="B810" s="42"/>
      <c r="F810" s="42"/>
    </row>
    <row r="811" spans="2:6" x14ac:dyDescent="0.2">
      <c r="B811" s="42"/>
      <c r="F811" s="42"/>
    </row>
    <row r="812" spans="2:6" x14ac:dyDescent="0.2">
      <c r="B812" s="42"/>
      <c r="F812" s="42"/>
    </row>
    <row r="813" spans="2:6" x14ac:dyDescent="0.2">
      <c r="B813" s="42"/>
      <c r="F813" s="42"/>
    </row>
    <row r="814" spans="2:6" x14ac:dyDescent="0.2">
      <c r="B814" s="42"/>
      <c r="F814" s="42"/>
    </row>
    <row r="815" spans="2:6" x14ac:dyDescent="0.2">
      <c r="B815" s="42"/>
      <c r="F815" s="42"/>
    </row>
    <row r="816" spans="2:6" x14ac:dyDescent="0.2">
      <c r="B816" s="42"/>
      <c r="F816" s="42"/>
    </row>
    <row r="817" spans="2:6" x14ac:dyDescent="0.2">
      <c r="B817" s="42"/>
      <c r="F817" s="42"/>
    </row>
    <row r="818" spans="2:6" x14ac:dyDescent="0.2">
      <c r="B818" s="42"/>
      <c r="F818" s="42"/>
    </row>
    <row r="819" spans="2:6" x14ac:dyDescent="0.2">
      <c r="B819" s="42"/>
      <c r="F819" s="42"/>
    </row>
    <row r="820" spans="2:6" x14ac:dyDescent="0.2">
      <c r="B820" s="42"/>
      <c r="F820" s="42"/>
    </row>
    <row r="821" spans="2:6" x14ac:dyDescent="0.2">
      <c r="B821" s="42"/>
      <c r="F821" s="42"/>
    </row>
    <row r="822" spans="2:6" x14ac:dyDescent="0.2">
      <c r="B822" s="42"/>
      <c r="F822" s="42"/>
    </row>
    <row r="823" spans="2:6" x14ac:dyDescent="0.2">
      <c r="B823" s="42"/>
      <c r="F823" s="42"/>
    </row>
    <row r="824" spans="2:6" x14ac:dyDescent="0.2">
      <c r="B824" s="42"/>
      <c r="F824" s="42"/>
    </row>
    <row r="825" spans="2:6" x14ac:dyDescent="0.2">
      <c r="B825" s="42"/>
      <c r="F825" s="42"/>
    </row>
    <row r="826" spans="2:6" x14ac:dyDescent="0.2">
      <c r="B826" s="42"/>
      <c r="F826" s="42"/>
    </row>
    <row r="827" spans="2:6" x14ac:dyDescent="0.2">
      <c r="B827" s="42"/>
      <c r="F827" s="42"/>
    </row>
    <row r="828" spans="2:6" x14ac:dyDescent="0.2">
      <c r="B828" s="42"/>
      <c r="F828" s="42"/>
    </row>
    <row r="829" spans="2:6" x14ac:dyDescent="0.2">
      <c r="B829" s="42"/>
      <c r="F829" s="42"/>
    </row>
    <row r="830" spans="2:6" x14ac:dyDescent="0.2">
      <c r="B830" s="42"/>
      <c r="F830" s="42"/>
    </row>
    <row r="831" spans="2:6" x14ac:dyDescent="0.2">
      <c r="B831" s="42"/>
      <c r="F831" s="42"/>
    </row>
    <row r="832" spans="2:6" x14ac:dyDescent="0.2">
      <c r="B832" s="42"/>
      <c r="F832" s="42"/>
    </row>
    <row r="833" spans="2:6" x14ac:dyDescent="0.2">
      <c r="B833" s="42"/>
      <c r="F833" s="42"/>
    </row>
    <row r="834" spans="2:6" x14ac:dyDescent="0.2">
      <c r="B834" s="42"/>
      <c r="F834" s="42"/>
    </row>
    <row r="835" spans="2:6" x14ac:dyDescent="0.2">
      <c r="B835" s="42"/>
      <c r="F835" s="42"/>
    </row>
    <row r="836" spans="2:6" x14ac:dyDescent="0.2">
      <c r="B836" s="42"/>
      <c r="F836" s="42"/>
    </row>
    <row r="837" spans="2:6" x14ac:dyDescent="0.2">
      <c r="B837" s="42"/>
      <c r="F837" s="42"/>
    </row>
    <row r="838" spans="2:6" x14ac:dyDescent="0.2">
      <c r="B838" s="42"/>
      <c r="F838" s="42"/>
    </row>
    <row r="839" spans="2:6" x14ac:dyDescent="0.2">
      <c r="B839" s="42"/>
      <c r="F839" s="42"/>
    </row>
    <row r="840" spans="2:6" x14ac:dyDescent="0.2">
      <c r="B840" s="42"/>
      <c r="F840" s="42"/>
    </row>
    <row r="841" spans="2:6" x14ac:dyDescent="0.2">
      <c r="B841" s="42"/>
      <c r="F841" s="42"/>
    </row>
    <row r="842" spans="2:6" x14ac:dyDescent="0.2">
      <c r="B842" s="42"/>
      <c r="F842" s="42"/>
    </row>
    <row r="843" spans="2:6" x14ac:dyDescent="0.2">
      <c r="B843" s="42"/>
      <c r="F843" s="42"/>
    </row>
    <row r="844" spans="2:6" x14ac:dyDescent="0.2">
      <c r="B844" s="42"/>
      <c r="F844" s="42"/>
    </row>
    <row r="845" spans="2:6" x14ac:dyDescent="0.2">
      <c r="B845" s="42"/>
      <c r="F845" s="42"/>
    </row>
    <row r="846" spans="2:6" x14ac:dyDescent="0.2">
      <c r="B846" s="42"/>
      <c r="F846" s="42"/>
    </row>
    <row r="847" spans="2:6" x14ac:dyDescent="0.2">
      <c r="B847" s="42"/>
      <c r="F847" s="42"/>
    </row>
    <row r="848" spans="2:6" x14ac:dyDescent="0.2">
      <c r="B848" s="42"/>
      <c r="F848" s="42"/>
    </row>
    <row r="849" spans="2:6" x14ac:dyDescent="0.2">
      <c r="B849" s="42"/>
      <c r="F849" s="42"/>
    </row>
    <row r="850" spans="2:6" x14ac:dyDescent="0.2">
      <c r="B850" s="42"/>
      <c r="F850" s="42"/>
    </row>
    <row r="851" spans="2:6" x14ac:dyDescent="0.2">
      <c r="B851" s="42"/>
      <c r="F851" s="42"/>
    </row>
    <row r="852" spans="2:6" x14ac:dyDescent="0.2">
      <c r="B852" s="42"/>
      <c r="F852" s="42"/>
    </row>
    <row r="853" spans="2:6" x14ac:dyDescent="0.2">
      <c r="B853" s="42"/>
      <c r="F853" s="42"/>
    </row>
    <row r="854" spans="2:6" x14ac:dyDescent="0.2">
      <c r="B854" s="42"/>
      <c r="F854" s="42"/>
    </row>
    <row r="855" spans="2:6" x14ac:dyDescent="0.2">
      <c r="B855" s="42"/>
      <c r="F855" s="42"/>
    </row>
    <row r="856" spans="2:6" x14ac:dyDescent="0.2">
      <c r="B856" s="42"/>
      <c r="F856" s="42"/>
    </row>
    <row r="857" spans="2:6" x14ac:dyDescent="0.2">
      <c r="B857" s="42"/>
      <c r="F857" s="42"/>
    </row>
    <row r="858" spans="2:6" x14ac:dyDescent="0.2">
      <c r="B858" s="42"/>
      <c r="F858" s="42"/>
    </row>
    <row r="859" spans="2:6" x14ac:dyDescent="0.2">
      <c r="B859" s="42"/>
      <c r="F859" s="42"/>
    </row>
    <row r="860" spans="2:6" x14ac:dyDescent="0.2">
      <c r="B860" s="42"/>
      <c r="F860" s="42"/>
    </row>
    <row r="861" spans="2:6" x14ac:dyDescent="0.2">
      <c r="B861" s="42"/>
      <c r="F861" s="42"/>
    </row>
    <row r="862" spans="2:6" x14ac:dyDescent="0.2">
      <c r="B862" s="42"/>
      <c r="F862" s="42"/>
    </row>
    <row r="863" spans="2:6" x14ac:dyDescent="0.2">
      <c r="B863" s="42"/>
      <c r="F863" s="42"/>
    </row>
    <row r="864" spans="2:6" x14ac:dyDescent="0.2">
      <c r="B864" s="42"/>
      <c r="F864" s="42"/>
    </row>
    <row r="865" spans="2:6" x14ac:dyDescent="0.2">
      <c r="B865" s="42"/>
      <c r="F865" s="42"/>
    </row>
    <row r="866" spans="2:6" x14ac:dyDescent="0.2">
      <c r="B866" s="42"/>
      <c r="F866" s="42"/>
    </row>
    <row r="867" spans="2:6" x14ac:dyDescent="0.2">
      <c r="B867" s="42"/>
      <c r="F867" s="42"/>
    </row>
    <row r="868" spans="2:6" x14ac:dyDescent="0.2">
      <c r="B868" s="42"/>
      <c r="F868" s="42"/>
    </row>
    <row r="869" spans="2:6" x14ac:dyDescent="0.2">
      <c r="B869" s="42"/>
      <c r="F869" s="42"/>
    </row>
    <row r="870" spans="2:6" x14ac:dyDescent="0.2">
      <c r="B870" s="42"/>
      <c r="F870" s="42"/>
    </row>
    <row r="871" spans="2:6" x14ac:dyDescent="0.2">
      <c r="B871" s="42"/>
      <c r="F871" s="42"/>
    </row>
    <row r="872" spans="2:6" x14ac:dyDescent="0.2">
      <c r="B872" s="42"/>
      <c r="F872" s="42"/>
    </row>
    <row r="873" spans="2:6" x14ac:dyDescent="0.2">
      <c r="B873" s="42"/>
      <c r="F873" s="42"/>
    </row>
    <row r="874" spans="2:6" x14ac:dyDescent="0.2">
      <c r="B874" s="42"/>
      <c r="F874" s="42"/>
    </row>
    <row r="875" spans="2:6" x14ac:dyDescent="0.2">
      <c r="B875" s="42"/>
      <c r="F875" s="42"/>
    </row>
    <row r="876" spans="2:6" x14ac:dyDescent="0.2">
      <c r="B876" s="42"/>
      <c r="F876" s="42"/>
    </row>
    <row r="877" spans="2:6" x14ac:dyDescent="0.2">
      <c r="B877" s="42"/>
      <c r="F877" s="42"/>
    </row>
    <row r="878" spans="2:6" x14ac:dyDescent="0.2">
      <c r="B878" s="42"/>
      <c r="F878" s="42"/>
    </row>
    <row r="879" spans="2:6" x14ac:dyDescent="0.2">
      <c r="B879" s="42"/>
      <c r="F879" s="42"/>
    </row>
    <row r="880" spans="2:6" x14ac:dyDescent="0.2">
      <c r="B880" s="42"/>
      <c r="F880" s="42"/>
    </row>
    <row r="881" spans="2:6" x14ac:dyDescent="0.2">
      <c r="B881" s="42"/>
      <c r="F881" s="42"/>
    </row>
    <row r="882" spans="2:6" x14ac:dyDescent="0.2">
      <c r="B882" s="42"/>
      <c r="F882" s="42"/>
    </row>
    <row r="883" spans="2:6" x14ac:dyDescent="0.2">
      <c r="B883" s="42"/>
      <c r="F883" s="42"/>
    </row>
    <row r="884" spans="2:6" x14ac:dyDescent="0.2">
      <c r="B884" s="42"/>
      <c r="F884" s="42"/>
    </row>
    <row r="885" spans="2:6" x14ac:dyDescent="0.2">
      <c r="B885" s="42"/>
      <c r="F885" s="42"/>
    </row>
    <row r="886" spans="2:6" x14ac:dyDescent="0.2">
      <c r="B886" s="42"/>
      <c r="F886" s="42"/>
    </row>
    <row r="887" spans="2:6" x14ac:dyDescent="0.2">
      <c r="B887" s="42"/>
      <c r="F887" s="42"/>
    </row>
    <row r="888" spans="2:6" x14ac:dyDescent="0.2">
      <c r="B888" s="42"/>
      <c r="F888" s="42"/>
    </row>
    <row r="889" spans="2:6" x14ac:dyDescent="0.2">
      <c r="B889" s="42"/>
      <c r="F889" s="42"/>
    </row>
    <row r="890" spans="2:6" x14ac:dyDescent="0.2">
      <c r="B890" s="42"/>
      <c r="F890" s="42"/>
    </row>
    <row r="891" spans="2:6" x14ac:dyDescent="0.2">
      <c r="B891" s="42"/>
      <c r="F891" s="42"/>
    </row>
    <row r="892" spans="2:6" x14ac:dyDescent="0.2">
      <c r="B892" s="42"/>
      <c r="F892" s="42"/>
    </row>
    <row r="893" spans="2:6" x14ac:dyDescent="0.2">
      <c r="B893" s="42"/>
      <c r="F893" s="42"/>
    </row>
    <row r="894" spans="2:6" x14ac:dyDescent="0.2">
      <c r="B894" s="42"/>
      <c r="F894" s="42"/>
    </row>
    <row r="895" spans="2:6" x14ac:dyDescent="0.2">
      <c r="B895" s="42"/>
      <c r="F895" s="42"/>
    </row>
    <row r="896" spans="2:6" x14ac:dyDescent="0.2">
      <c r="B896" s="42"/>
      <c r="F896" s="42"/>
    </row>
    <row r="897" spans="2:6" x14ac:dyDescent="0.2">
      <c r="B897" s="42"/>
      <c r="F897" s="42"/>
    </row>
    <row r="898" spans="2:6" x14ac:dyDescent="0.2">
      <c r="B898" s="42"/>
      <c r="F898" s="42"/>
    </row>
    <row r="899" spans="2:6" x14ac:dyDescent="0.2">
      <c r="B899" s="42"/>
      <c r="F899" s="42"/>
    </row>
    <row r="900" spans="2:6" x14ac:dyDescent="0.2">
      <c r="B900" s="42"/>
      <c r="F900" s="42"/>
    </row>
    <row r="901" spans="2:6" x14ac:dyDescent="0.2">
      <c r="B901" s="42"/>
      <c r="F901" s="42"/>
    </row>
    <row r="902" spans="2:6" x14ac:dyDescent="0.2">
      <c r="B902" s="42"/>
      <c r="F902" s="42"/>
    </row>
    <row r="903" spans="2:6" x14ac:dyDescent="0.2">
      <c r="B903" s="42"/>
      <c r="F903" s="42"/>
    </row>
    <row r="904" spans="2:6" x14ac:dyDescent="0.2">
      <c r="B904" s="42"/>
      <c r="F904" s="42"/>
    </row>
    <row r="905" spans="2:6" x14ac:dyDescent="0.2">
      <c r="B905" s="42"/>
      <c r="F905" s="42"/>
    </row>
    <row r="906" spans="2:6" x14ac:dyDescent="0.2">
      <c r="B906" s="42"/>
      <c r="F906" s="42"/>
    </row>
    <row r="907" spans="2:6" x14ac:dyDescent="0.2">
      <c r="B907" s="42"/>
      <c r="F907" s="42"/>
    </row>
    <row r="908" spans="2:6" x14ac:dyDescent="0.2">
      <c r="B908" s="42"/>
      <c r="F908" s="42"/>
    </row>
    <row r="909" spans="2:6" x14ac:dyDescent="0.2">
      <c r="B909" s="42"/>
      <c r="F909" s="42"/>
    </row>
    <row r="910" spans="2:6" x14ac:dyDescent="0.2">
      <c r="B910" s="42"/>
      <c r="F910" s="42"/>
    </row>
    <row r="911" spans="2:6" x14ac:dyDescent="0.2">
      <c r="B911" s="42"/>
      <c r="F911" s="42"/>
    </row>
    <row r="912" spans="2:6" x14ac:dyDescent="0.2">
      <c r="B912" s="42"/>
      <c r="F912" s="42"/>
    </row>
    <row r="913" spans="2:6" x14ac:dyDescent="0.2">
      <c r="B913" s="42"/>
      <c r="F913" s="42"/>
    </row>
    <row r="914" spans="2:6" x14ac:dyDescent="0.2">
      <c r="B914" s="42"/>
      <c r="F914" s="42"/>
    </row>
    <row r="915" spans="2:6" x14ac:dyDescent="0.2">
      <c r="B915" s="42"/>
      <c r="F915" s="42"/>
    </row>
    <row r="916" spans="2:6" x14ac:dyDescent="0.2">
      <c r="B916" s="42"/>
      <c r="F916" s="42"/>
    </row>
    <row r="917" spans="2:6" x14ac:dyDescent="0.2">
      <c r="B917" s="42"/>
      <c r="F917" s="42"/>
    </row>
    <row r="918" spans="2:6" x14ac:dyDescent="0.2">
      <c r="B918" s="42"/>
      <c r="F918" s="42"/>
    </row>
    <row r="919" spans="2:6" x14ac:dyDescent="0.2">
      <c r="B919" s="42"/>
      <c r="F919" s="42"/>
    </row>
    <row r="920" spans="2:6" x14ac:dyDescent="0.2">
      <c r="B920" s="42"/>
      <c r="F920" s="42"/>
    </row>
    <row r="921" spans="2:6" x14ac:dyDescent="0.2">
      <c r="B921" s="42"/>
      <c r="F921" s="42"/>
    </row>
    <row r="922" spans="2:6" x14ac:dyDescent="0.2">
      <c r="B922" s="42"/>
      <c r="F922" s="42"/>
    </row>
    <row r="923" spans="2:6" x14ac:dyDescent="0.2">
      <c r="B923" s="42"/>
      <c r="F923" s="42"/>
    </row>
    <row r="924" spans="2:6" x14ac:dyDescent="0.2">
      <c r="B924" s="42"/>
      <c r="F924" s="42"/>
    </row>
    <row r="925" spans="2:6" x14ac:dyDescent="0.2">
      <c r="B925" s="42"/>
      <c r="F925" s="42"/>
    </row>
    <row r="926" spans="2:6" x14ac:dyDescent="0.2">
      <c r="B926" s="42"/>
      <c r="F926" s="42"/>
    </row>
    <row r="927" spans="2:6" x14ac:dyDescent="0.2">
      <c r="B927" s="42"/>
      <c r="F927" s="42"/>
    </row>
    <row r="928" spans="2:6" x14ac:dyDescent="0.2">
      <c r="B928" s="42"/>
      <c r="F928" s="42"/>
    </row>
    <row r="929" spans="2:6" x14ac:dyDescent="0.2">
      <c r="B929" s="42"/>
      <c r="F929" s="42"/>
    </row>
    <row r="930" spans="2:6" x14ac:dyDescent="0.2">
      <c r="B930" s="42"/>
      <c r="F930" s="42"/>
    </row>
    <row r="931" spans="2:6" x14ac:dyDescent="0.2">
      <c r="B931" s="42"/>
      <c r="F931" s="42"/>
    </row>
    <row r="932" spans="2:6" x14ac:dyDescent="0.2">
      <c r="B932" s="42"/>
      <c r="F932" s="42"/>
    </row>
    <row r="933" spans="2:6" x14ac:dyDescent="0.2">
      <c r="B933" s="42"/>
      <c r="F933" s="42"/>
    </row>
    <row r="934" spans="2:6" x14ac:dyDescent="0.2">
      <c r="B934" s="42"/>
      <c r="F934" s="42"/>
    </row>
    <row r="935" spans="2:6" x14ac:dyDescent="0.2">
      <c r="B935" s="42"/>
      <c r="F935" s="42"/>
    </row>
    <row r="936" spans="2:6" x14ac:dyDescent="0.2">
      <c r="B936" s="42"/>
      <c r="F936" s="42"/>
    </row>
    <row r="937" spans="2:6" x14ac:dyDescent="0.2">
      <c r="B937" s="42"/>
      <c r="F937" s="42"/>
    </row>
    <row r="938" spans="2:6" x14ac:dyDescent="0.2">
      <c r="B938" s="42"/>
      <c r="F938" s="42"/>
    </row>
    <row r="939" spans="2:6" x14ac:dyDescent="0.2">
      <c r="B939" s="42"/>
      <c r="F939" s="42"/>
    </row>
    <row r="940" spans="2:6" x14ac:dyDescent="0.2">
      <c r="B940" s="42"/>
      <c r="F940" s="42"/>
    </row>
    <row r="941" spans="2:6" x14ac:dyDescent="0.2">
      <c r="B941" s="42"/>
      <c r="F941" s="42"/>
    </row>
    <row r="942" spans="2:6" x14ac:dyDescent="0.2">
      <c r="B942" s="42"/>
      <c r="F942" s="42"/>
    </row>
    <row r="943" spans="2:6" x14ac:dyDescent="0.2">
      <c r="B943" s="42"/>
      <c r="F943" s="42"/>
    </row>
    <row r="944" spans="2:6" x14ac:dyDescent="0.2">
      <c r="B944" s="42"/>
      <c r="F944" s="42"/>
    </row>
    <row r="945" spans="2:6" x14ac:dyDescent="0.2">
      <c r="B945" s="42"/>
      <c r="F945" s="42"/>
    </row>
    <row r="946" spans="2:6" x14ac:dyDescent="0.2">
      <c r="B946" s="42"/>
      <c r="F946" s="42"/>
    </row>
    <row r="947" spans="2:6" x14ac:dyDescent="0.2">
      <c r="B947" s="42"/>
      <c r="F947" s="42"/>
    </row>
    <row r="948" spans="2:6" x14ac:dyDescent="0.2">
      <c r="B948" s="42"/>
      <c r="F948" s="42"/>
    </row>
    <row r="949" spans="2:6" x14ac:dyDescent="0.2">
      <c r="B949" s="42"/>
      <c r="F949" s="42"/>
    </row>
    <row r="950" spans="2:6" x14ac:dyDescent="0.2">
      <c r="B950" s="42"/>
      <c r="F950" s="42"/>
    </row>
    <row r="951" spans="2:6" x14ac:dyDescent="0.2">
      <c r="B951" s="42"/>
      <c r="F951" s="42"/>
    </row>
    <row r="952" spans="2:6" x14ac:dyDescent="0.2">
      <c r="B952" s="42"/>
      <c r="F952" s="42"/>
    </row>
    <row r="953" spans="2:6" x14ac:dyDescent="0.2">
      <c r="B953" s="42"/>
      <c r="F953" s="42"/>
    </row>
    <row r="954" spans="2:6" x14ac:dyDescent="0.2">
      <c r="B954" s="42"/>
      <c r="F954" s="42"/>
    </row>
    <row r="955" spans="2:6" x14ac:dyDescent="0.2">
      <c r="B955" s="42"/>
      <c r="F955" s="42"/>
    </row>
    <row r="956" spans="2:6" x14ac:dyDescent="0.2">
      <c r="B956" s="42"/>
      <c r="F956" s="42"/>
    </row>
    <row r="957" spans="2:6" x14ac:dyDescent="0.2">
      <c r="B957" s="42"/>
      <c r="F957" s="42"/>
    </row>
    <row r="958" spans="2:6" x14ac:dyDescent="0.2">
      <c r="B958" s="42"/>
      <c r="F958" s="42"/>
    </row>
    <row r="959" spans="2:6" x14ac:dyDescent="0.2">
      <c r="B959" s="42"/>
      <c r="F959" s="42"/>
    </row>
    <row r="960" spans="2:6" x14ac:dyDescent="0.2">
      <c r="B960" s="42"/>
      <c r="F960" s="42"/>
    </row>
    <row r="961" spans="2:6" x14ac:dyDescent="0.2">
      <c r="B961" s="42"/>
      <c r="F961" s="42"/>
    </row>
    <row r="962" spans="2:6" x14ac:dyDescent="0.2">
      <c r="B962" s="42"/>
      <c r="F962" s="42"/>
    </row>
    <row r="963" spans="2:6" x14ac:dyDescent="0.2">
      <c r="B963" s="42"/>
      <c r="F963" s="42"/>
    </row>
    <row r="964" spans="2:6" x14ac:dyDescent="0.2">
      <c r="B964" s="42"/>
      <c r="F964" s="42"/>
    </row>
    <row r="965" spans="2:6" x14ac:dyDescent="0.2">
      <c r="B965" s="42"/>
      <c r="F965" s="42"/>
    </row>
    <row r="966" spans="2:6" x14ac:dyDescent="0.2">
      <c r="B966" s="42"/>
      <c r="F966" s="42"/>
    </row>
    <row r="967" spans="2:6" x14ac:dyDescent="0.2">
      <c r="B967" s="42"/>
      <c r="F967" s="42"/>
    </row>
    <row r="968" spans="2:6" x14ac:dyDescent="0.2">
      <c r="B968" s="42"/>
      <c r="F968" s="42"/>
    </row>
    <row r="969" spans="2:6" x14ac:dyDescent="0.2">
      <c r="B969" s="42"/>
      <c r="F969" s="42"/>
    </row>
    <row r="970" spans="2:6" x14ac:dyDescent="0.2">
      <c r="B970" s="42"/>
      <c r="F970" s="42"/>
    </row>
    <row r="971" spans="2:6" x14ac:dyDescent="0.2">
      <c r="B971" s="42"/>
      <c r="F971" s="42"/>
    </row>
    <row r="972" spans="2:6" x14ac:dyDescent="0.2">
      <c r="B972" s="42"/>
      <c r="F972" s="42"/>
    </row>
    <row r="973" spans="2:6" x14ac:dyDescent="0.2">
      <c r="B973" s="42"/>
      <c r="F973" s="42"/>
    </row>
    <row r="974" spans="2:6" x14ac:dyDescent="0.2">
      <c r="B974" s="42"/>
      <c r="F974" s="42"/>
    </row>
    <row r="975" spans="2:6" x14ac:dyDescent="0.2">
      <c r="B975" s="42"/>
      <c r="F975" s="42"/>
    </row>
    <row r="976" spans="2:6" x14ac:dyDescent="0.2">
      <c r="B976" s="42"/>
      <c r="F976" s="42"/>
    </row>
    <row r="977" spans="2:6" x14ac:dyDescent="0.2">
      <c r="B977" s="42"/>
      <c r="F977" s="42"/>
    </row>
    <row r="978" spans="2:6" x14ac:dyDescent="0.2">
      <c r="B978" s="42"/>
      <c r="F978" s="42"/>
    </row>
    <row r="979" spans="2:6" x14ac:dyDescent="0.2">
      <c r="B979" s="42"/>
      <c r="F979" s="42"/>
    </row>
    <row r="980" spans="2:6" x14ac:dyDescent="0.2">
      <c r="B980" s="42"/>
      <c r="F980" s="42"/>
    </row>
    <row r="981" spans="2:6" x14ac:dyDescent="0.2">
      <c r="B981" s="42"/>
      <c r="F981" s="42"/>
    </row>
    <row r="982" spans="2:6" x14ac:dyDescent="0.2">
      <c r="B982" s="42"/>
      <c r="F982" s="42"/>
    </row>
    <row r="983" spans="2:6" x14ac:dyDescent="0.2">
      <c r="B983" s="42"/>
      <c r="F983" s="42"/>
    </row>
    <row r="984" spans="2:6" x14ac:dyDescent="0.2">
      <c r="B984" s="42"/>
      <c r="F984" s="42"/>
    </row>
    <row r="985" spans="2:6" x14ac:dyDescent="0.2">
      <c r="B985" s="42"/>
      <c r="F985" s="42"/>
    </row>
    <row r="986" spans="2:6" x14ac:dyDescent="0.2">
      <c r="B986" s="42"/>
      <c r="F986" s="42"/>
    </row>
    <row r="987" spans="2:6" x14ac:dyDescent="0.2">
      <c r="B987" s="42"/>
      <c r="F987" s="42"/>
    </row>
    <row r="988" spans="2:6" x14ac:dyDescent="0.2">
      <c r="B988" s="42"/>
      <c r="F988" s="42"/>
    </row>
    <row r="989" spans="2:6" x14ac:dyDescent="0.2">
      <c r="B989" s="42"/>
      <c r="F989" s="42"/>
    </row>
    <row r="990" spans="2:6" x14ac:dyDescent="0.2">
      <c r="B990" s="42"/>
      <c r="F990" s="42"/>
    </row>
    <row r="991" spans="2:6" x14ac:dyDescent="0.2">
      <c r="B991" s="42"/>
      <c r="F991" s="42"/>
    </row>
    <row r="992" spans="2:6" x14ac:dyDescent="0.2">
      <c r="B992" s="42"/>
      <c r="F992" s="42"/>
    </row>
    <row r="993" spans="2:6" x14ac:dyDescent="0.2">
      <c r="B993" s="42"/>
      <c r="F993" s="42"/>
    </row>
    <row r="994" spans="2:6" x14ac:dyDescent="0.2">
      <c r="B994" s="42"/>
      <c r="F994" s="42"/>
    </row>
    <row r="995" spans="2:6" x14ac:dyDescent="0.2">
      <c r="B995" s="42"/>
      <c r="F995" s="42"/>
    </row>
    <row r="996" spans="2:6" x14ac:dyDescent="0.2">
      <c r="B996" s="42"/>
      <c r="F996" s="42"/>
    </row>
    <row r="997" spans="2:6" x14ac:dyDescent="0.2">
      <c r="B997" s="42"/>
      <c r="F997" s="42"/>
    </row>
    <row r="998" spans="2:6" x14ac:dyDescent="0.2">
      <c r="B998" s="42"/>
      <c r="F998" s="42"/>
    </row>
    <row r="999" spans="2:6" x14ac:dyDescent="0.2">
      <c r="B999" s="42"/>
      <c r="F999" s="42"/>
    </row>
    <row r="1000" spans="2:6" x14ac:dyDescent="0.2">
      <c r="B1000" s="42"/>
      <c r="F1000" s="42"/>
    </row>
    <row r="1001" spans="2:6" x14ac:dyDescent="0.2">
      <c r="B1001" s="42"/>
      <c r="F1001" s="42"/>
    </row>
    <row r="1002" spans="2:6" x14ac:dyDescent="0.2">
      <c r="B1002" s="42"/>
      <c r="F1002" s="42"/>
    </row>
    <row r="1003" spans="2:6" x14ac:dyDescent="0.2">
      <c r="B1003" s="42"/>
      <c r="F1003" s="42"/>
    </row>
    <row r="1004" spans="2:6" x14ac:dyDescent="0.2">
      <c r="B1004" s="42"/>
      <c r="F1004" s="42"/>
    </row>
    <row r="1005" spans="2:6" x14ac:dyDescent="0.2">
      <c r="B1005" s="42"/>
      <c r="F1005" s="42"/>
    </row>
    <row r="1006" spans="2:6" x14ac:dyDescent="0.2">
      <c r="B1006" s="42"/>
      <c r="F1006" s="42"/>
    </row>
    <row r="1007" spans="2:6" x14ac:dyDescent="0.2">
      <c r="B1007" s="42"/>
      <c r="F1007" s="42"/>
    </row>
    <row r="1008" spans="2:6" x14ac:dyDescent="0.2">
      <c r="B1008" s="42"/>
      <c r="F1008" s="42"/>
    </row>
    <row r="1009" spans="2:6" x14ac:dyDescent="0.2">
      <c r="B1009" s="42"/>
      <c r="F1009" s="42"/>
    </row>
    <row r="1010" spans="2:6" x14ac:dyDescent="0.2">
      <c r="B1010" s="42"/>
      <c r="F1010" s="42"/>
    </row>
    <row r="1011" spans="2:6" x14ac:dyDescent="0.2">
      <c r="B1011" s="42"/>
      <c r="F1011" s="42"/>
    </row>
    <row r="1012" spans="2:6" x14ac:dyDescent="0.2">
      <c r="B1012" s="42"/>
      <c r="F1012" s="42"/>
    </row>
    <row r="1013" spans="2:6" x14ac:dyDescent="0.2">
      <c r="B1013" s="42"/>
      <c r="F1013" s="42"/>
    </row>
    <row r="1014" spans="2:6" x14ac:dyDescent="0.2">
      <c r="B1014" s="42"/>
      <c r="F1014" s="42"/>
    </row>
    <row r="1015" spans="2:6" x14ac:dyDescent="0.2">
      <c r="B1015" s="42"/>
      <c r="F1015" s="42"/>
    </row>
    <row r="1016" spans="2:6" x14ac:dyDescent="0.2">
      <c r="B1016" s="42"/>
      <c r="F1016" s="42"/>
    </row>
    <row r="1017" spans="2:6" x14ac:dyDescent="0.2">
      <c r="B1017" s="42"/>
      <c r="F1017" s="42"/>
    </row>
    <row r="1018" spans="2:6" x14ac:dyDescent="0.2">
      <c r="B1018" s="42"/>
      <c r="F1018" s="42"/>
    </row>
    <row r="1019" spans="2:6" x14ac:dyDescent="0.2">
      <c r="B1019" s="42"/>
      <c r="F1019" s="42"/>
    </row>
    <row r="1020" spans="2:6" x14ac:dyDescent="0.2">
      <c r="B1020" s="42"/>
      <c r="F1020" s="42"/>
    </row>
    <row r="1021" spans="2:6" x14ac:dyDescent="0.2">
      <c r="B1021" s="42"/>
      <c r="F1021" s="42"/>
    </row>
    <row r="1022" spans="2:6" x14ac:dyDescent="0.2">
      <c r="B1022" s="42"/>
      <c r="F1022" s="42"/>
    </row>
    <row r="1023" spans="2:6" x14ac:dyDescent="0.2">
      <c r="B1023" s="42"/>
      <c r="F1023" s="42"/>
    </row>
    <row r="1024" spans="2:6" x14ac:dyDescent="0.2">
      <c r="B1024" s="42"/>
      <c r="F1024" s="42"/>
    </row>
    <row r="1025" spans="2:6" x14ac:dyDescent="0.2">
      <c r="B1025" s="42"/>
      <c r="F1025" s="42"/>
    </row>
    <row r="1026" spans="2:6" x14ac:dyDescent="0.2">
      <c r="B1026" s="42"/>
      <c r="F1026" s="42"/>
    </row>
    <row r="1027" spans="2:6" x14ac:dyDescent="0.2">
      <c r="B1027" s="42"/>
      <c r="F1027" s="42"/>
    </row>
    <row r="1028" spans="2:6" x14ac:dyDescent="0.2">
      <c r="B1028" s="42"/>
      <c r="F1028" s="42"/>
    </row>
    <row r="1029" spans="2:6" x14ac:dyDescent="0.2">
      <c r="B1029" s="42"/>
      <c r="F1029" s="42"/>
    </row>
    <row r="1030" spans="2:6" x14ac:dyDescent="0.2">
      <c r="B1030" s="42"/>
      <c r="F1030" s="42"/>
    </row>
    <row r="1031" spans="2:6" x14ac:dyDescent="0.2">
      <c r="B1031" s="42"/>
      <c r="F1031" s="42"/>
    </row>
    <row r="1032" spans="2:6" x14ac:dyDescent="0.2">
      <c r="B1032" s="42"/>
      <c r="F1032" s="42"/>
    </row>
    <row r="1033" spans="2:6" x14ac:dyDescent="0.2">
      <c r="B1033" s="42"/>
      <c r="F1033" s="42"/>
    </row>
    <row r="1034" spans="2:6" x14ac:dyDescent="0.2">
      <c r="B1034" s="42"/>
      <c r="F1034" s="42"/>
    </row>
    <row r="1035" spans="2:6" x14ac:dyDescent="0.2">
      <c r="B1035" s="42"/>
      <c r="F1035" s="42"/>
    </row>
    <row r="1036" spans="2:6" x14ac:dyDescent="0.2">
      <c r="B1036" s="42"/>
      <c r="F1036" s="42"/>
    </row>
    <row r="1037" spans="2:6" x14ac:dyDescent="0.2">
      <c r="B1037" s="42"/>
      <c r="F1037" s="42"/>
    </row>
    <row r="1038" spans="2:6" x14ac:dyDescent="0.2">
      <c r="B1038" s="42"/>
      <c r="F1038" s="42"/>
    </row>
    <row r="1039" spans="2:6" x14ac:dyDescent="0.2">
      <c r="B1039" s="42"/>
      <c r="F1039" s="42"/>
    </row>
    <row r="1040" spans="2:6" x14ac:dyDescent="0.2">
      <c r="B1040" s="42"/>
      <c r="F1040" s="42"/>
    </row>
    <row r="1041" spans="2:6" x14ac:dyDescent="0.2">
      <c r="B1041" s="42"/>
      <c r="F1041" s="42"/>
    </row>
    <row r="1042" spans="2:6" x14ac:dyDescent="0.2">
      <c r="B1042" s="42"/>
      <c r="F1042" s="42"/>
    </row>
    <row r="1043" spans="2:6" x14ac:dyDescent="0.2">
      <c r="B1043" s="42"/>
      <c r="F1043" s="42"/>
    </row>
    <row r="1044" spans="2:6" x14ac:dyDescent="0.2">
      <c r="B1044" s="42"/>
      <c r="F1044" s="42"/>
    </row>
    <row r="1045" spans="2:6" x14ac:dyDescent="0.2">
      <c r="B1045" s="42"/>
      <c r="F1045" s="42"/>
    </row>
    <row r="1046" spans="2:6" x14ac:dyDescent="0.2">
      <c r="B1046" s="42"/>
      <c r="F1046" s="42"/>
    </row>
    <row r="1047" spans="2:6" x14ac:dyDescent="0.2">
      <c r="B1047" s="42"/>
      <c r="F1047" s="42"/>
    </row>
    <row r="1048" spans="2:6" x14ac:dyDescent="0.2">
      <c r="B1048" s="42"/>
      <c r="F1048" s="42"/>
    </row>
    <row r="1049" spans="2:6" x14ac:dyDescent="0.2">
      <c r="B1049" s="42"/>
      <c r="F1049" s="42"/>
    </row>
    <row r="1050" spans="2:6" x14ac:dyDescent="0.2">
      <c r="B1050" s="42"/>
      <c r="F1050" s="42"/>
    </row>
    <row r="1051" spans="2:6" x14ac:dyDescent="0.2">
      <c r="B1051" s="42"/>
      <c r="F1051" s="42"/>
    </row>
    <row r="1052" spans="2:6" x14ac:dyDescent="0.2">
      <c r="B1052" s="42"/>
      <c r="F1052" s="42"/>
    </row>
    <row r="1053" spans="2:6" x14ac:dyDescent="0.2">
      <c r="B1053" s="42"/>
      <c r="F1053" s="42"/>
    </row>
    <row r="1054" spans="2:6" x14ac:dyDescent="0.2">
      <c r="B1054" s="42"/>
      <c r="F1054" s="42"/>
    </row>
    <row r="1055" spans="2:6" x14ac:dyDescent="0.2">
      <c r="B1055" s="42"/>
      <c r="F1055" s="42"/>
    </row>
    <row r="1056" spans="2:6" x14ac:dyDescent="0.2">
      <c r="B1056" s="42"/>
      <c r="F1056" s="42"/>
    </row>
    <row r="1057" spans="2:6" x14ac:dyDescent="0.2">
      <c r="B1057" s="42"/>
      <c r="F1057" s="42"/>
    </row>
    <row r="1058" spans="2:6" x14ac:dyDescent="0.2">
      <c r="B1058" s="42"/>
      <c r="F1058" s="42"/>
    </row>
    <row r="1059" spans="2:6" x14ac:dyDescent="0.2">
      <c r="B1059" s="42"/>
      <c r="F1059" s="42"/>
    </row>
    <row r="1060" spans="2:6" x14ac:dyDescent="0.2">
      <c r="B1060" s="42"/>
      <c r="F1060" s="42"/>
    </row>
    <row r="1061" spans="2:6" x14ac:dyDescent="0.2">
      <c r="B1061" s="42"/>
      <c r="F1061" s="42"/>
    </row>
    <row r="1062" spans="2:6" x14ac:dyDescent="0.2">
      <c r="B1062" s="42"/>
      <c r="F1062" s="42"/>
    </row>
    <row r="1063" spans="2:6" x14ac:dyDescent="0.2">
      <c r="B1063" s="42"/>
      <c r="F1063" s="42"/>
    </row>
    <row r="1064" spans="2:6" x14ac:dyDescent="0.2">
      <c r="B1064" s="42"/>
      <c r="F1064" s="42"/>
    </row>
    <row r="1065" spans="2:6" x14ac:dyDescent="0.2">
      <c r="B1065" s="42"/>
      <c r="F1065" s="42"/>
    </row>
    <row r="1066" spans="2:6" x14ac:dyDescent="0.2">
      <c r="B1066" s="42"/>
      <c r="F1066" s="42"/>
    </row>
    <row r="1067" spans="2:6" x14ac:dyDescent="0.2">
      <c r="B1067" s="42"/>
      <c r="F1067" s="42"/>
    </row>
    <row r="1068" spans="2:6" x14ac:dyDescent="0.2">
      <c r="B1068" s="42"/>
      <c r="F1068" s="42"/>
    </row>
    <row r="1069" spans="2:6" x14ac:dyDescent="0.2">
      <c r="B1069" s="42"/>
      <c r="F1069" s="42"/>
    </row>
    <row r="1070" spans="2:6" x14ac:dyDescent="0.2">
      <c r="B1070" s="42"/>
      <c r="F1070" s="42"/>
    </row>
    <row r="1071" spans="2:6" x14ac:dyDescent="0.2">
      <c r="B1071" s="42"/>
      <c r="F1071" s="42"/>
    </row>
    <row r="1072" spans="2:6" x14ac:dyDescent="0.2">
      <c r="B1072" s="42"/>
      <c r="F1072" s="42"/>
    </row>
    <row r="1073" spans="2:6" x14ac:dyDescent="0.2">
      <c r="B1073" s="42"/>
      <c r="F1073" s="42"/>
    </row>
    <row r="1074" spans="2:6" x14ac:dyDescent="0.2">
      <c r="B1074" s="42"/>
      <c r="F1074" s="42"/>
    </row>
    <row r="1075" spans="2:6" x14ac:dyDescent="0.2">
      <c r="B1075" s="42"/>
      <c r="F1075" s="42"/>
    </row>
    <row r="1076" spans="2:6" x14ac:dyDescent="0.2">
      <c r="B1076" s="42"/>
      <c r="F1076" s="42"/>
    </row>
    <row r="1077" spans="2:6" x14ac:dyDescent="0.2">
      <c r="B1077" s="42"/>
      <c r="F1077" s="42"/>
    </row>
    <row r="1078" spans="2:6" x14ac:dyDescent="0.2">
      <c r="B1078" s="42"/>
      <c r="F1078" s="42"/>
    </row>
    <row r="1079" spans="2:6" x14ac:dyDescent="0.2">
      <c r="B1079" s="42"/>
      <c r="F1079" s="42"/>
    </row>
    <row r="1080" spans="2:6" x14ac:dyDescent="0.2">
      <c r="B1080" s="42"/>
      <c r="F1080" s="42"/>
    </row>
    <row r="1081" spans="2:6" x14ac:dyDescent="0.2">
      <c r="B1081" s="42"/>
      <c r="F1081" s="42"/>
    </row>
    <row r="1082" spans="2:6" x14ac:dyDescent="0.2">
      <c r="B1082" s="42"/>
      <c r="F1082" s="42"/>
    </row>
    <row r="1083" spans="2:6" x14ac:dyDescent="0.2">
      <c r="B1083" s="42"/>
      <c r="F1083" s="42"/>
    </row>
    <row r="1084" spans="2:6" x14ac:dyDescent="0.2">
      <c r="B1084" s="42"/>
      <c r="F1084" s="42"/>
    </row>
    <row r="1085" spans="2:6" x14ac:dyDescent="0.2">
      <c r="B1085" s="42"/>
      <c r="F1085" s="42"/>
    </row>
    <row r="1086" spans="2:6" x14ac:dyDescent="0.2">
      <c r="B1086" s="42"/>
      <c r="F1086" s="42"/>
    </row>
    <row r="1087" spans="2:6" x14ac:dyDescent="0.2">
      <c r="B1087" s="42"/>
      <c r="F1087" s="42"/>
    </row>
    <row r="1088" spans="2:6" x14ac:dyDescent="0.2">
      <c r="B1088" s="42"/>
      <c r="F1088" s="42"/>
    </row>
    <row r="1089" spans="2:6" x14ac:dyDescent="0.2">
      <c r="B1089" s="42"/>
      <c r="F1089" s="42"/>
    </row>
    <row r="1090" spans="2:6" x14ac:dyDescent="0.2">
      <c r="B1090" s="42"/>
      <c r="F1090" s="42"/>
    </row>
    <row r="1091" spans="2:6" x14ac:dyDescent="0.2">
      <c r="B1091" s="42"/>
      <c r="F1091" s="42"/>
    </row>
    <row r="1092" spans="2:6" x14ac:dyDescent="0.2">
      <c r="B1092" s="42"/>
      <c r="F1092" s="42"/>
    </row>
    <row r="1093" spans="2:6" x14ac:dyDescent="0.2">
      <c r="B1093" s="42"/>
      <c r="F1093" s="42"/>
    </row>
    <row r="1094" spans="2:6" x14ac:dyDescent="0.2">
      <c r="B1094" s="42"/>
      <c r="F1094" s="42"/>
    </row>
    <row r="1095" spans="2:6" x14ac:dyDescent="0.2">
      <c r="B1095" s="42"/>
      <c r="F1095" s="42"/>
    </row>
    <row r="1096" spans="2:6" x14ac:dyDescent="0.2">
      <c r="B1096" s="42"/>
      <c r="F1096" s="42"/>
    </row>
    <row r="1097" spans="2:6" x14ac:dyDescent="0.2">
      <c r="B1097" s="42"/>
      <c r="F1097" s="42"/>
    </row>
    <row r="1098" spans="2:6" x14ac:dyDescent="0.2">
      <c r="B1098" s="42"/>
      <c r="F1098" s="42"/>
    </row>
    <row r="1099" spans="2:6" x14ac:dyDescent="0.2">
      <c r="B1099" s="42"/>
      <c r="F1099" s="42"/>
    </row>
    <row r="1100" spans="2:6" x14ac:dyDescent="0.2">
      <c r="B1100" s="42"/>
      <c r="F1100" s="42"/>
    </row>
    <row r="1101" spans="2:6" x14ac:dyDescent="0.2">
      <c r="B1101" s="42"/>
      <c r="F1101" s="42"/>
    </row>
    <row r="1102" spans="2:6" x14ac:dyDescent="0.2">
      <c r="B1102" s="42"/>
      <c r="F1102" s="42"/>
    </row>
    <row r="1103" spans="2:6" x14ac:dyDescent="0.2">
      <c r="B1103" s="42"/>
      <c r="F1103" s="42"/>
    </row>
    <row r="1104" spans="2:6" x14ac:dyDescent="0.2">
      <c r="B1104" s="42"/>
      <c r="F1104" s="42"/>
    </row>
    <row r="1105" spans="2:6" x14ac:dyDescent="0.2">
      <c r="B1105" s="42"/>
      <c r="F1105" s="42"/>
    </row>
    <row r="1106" spans="2:6" x14ac:dyDescent="0.2">
      <c r="B1106" s="42"/>
      <c r="F1106" s="42"/>
    </row>
    <row r="1107" spans="2:6" x14ac:dyDescent="0.2">
      <c r="B1107" s="42"/>
      <c r="F1107" s="42"/>
    </row>
    <row r="1108" spans="2:6" x14ac:dyDescent="0.2">
      <c r="B1108" s="42"/>
      <c r="F1108" s="42"/>
    </row>
    <row r="1109" spans="2:6" x14ac:dyDescent="0.2">
      <c r="B1109" s="42"/>
      <c r="F1109" s="42"/>
    </row>
    <row r="1110" spans="2:6" x14ac:dyDescent="0.2">
      <c r="B1110" s="42"/>
      <c r="F1110" s="42"/>
    </row>
    <row r="1111" spans="2:6" x14ac:dyDescent="0.2">
      <c r="B1111" s="42"/>
      <c r="F1111" s="42"/>
    </row>
    <row r="1112" spans="2:6" x14ac:dyDescent="0.2">
      <c r="B1112" s="42"/>
      <c r="F1112" s="42"/>
    </row>
    <row r="1113" spans="2:6" x14ac:dyDescent="0.2">
      <c r="B1113" s="42"/>
      <c r="F1113" s="42"/>
    </row>
    <row r="1114" spans="2:6" x14ac:dyDescent="0.2">
      <c r="B1114" s="42"/>
      <c r="F1114" s="42"/>
    </row>
    <row r="1115" spans="2:6" x14ac:dyDescent="0.2">
      <c r="B1115" s="42"/>
      <c r="F1115" s="42"/>
    </row>
    <row r="1116" spans="2:6" x14ac:dyDescent="0.2">
      <c r="B1116" s="42"/>
      <c r="F1116" s="42"/>
    </row>
    <row r="1117" spans="2:6" x14ac:dyDescent="0.2">
      <c r="B1117" s="42"/>
      <c r="F1117" s="42"/>
    </row>
    <row r="1118" spans="2:6" x14ac:dyDescent="0.2">
      <c r="B1118" s="42"/>
      <c r="F1118" s="42"/>
    </row>
    <row r="1119" spans="2:6" x14ac:dyDescent="0.2">
      <c r="B1119" s="42"/>
      <c r="F1119" s="42"/>
    </row>
    <row r="1120" spans="2:6" x14ac:dyDescent="0.2">
      <c r="B1120" s="42"/>
      <c r="F1120" s="42"/>
    </row>
    <row r="1121" spans="2:6" x14ac:dyDescent="0.2">
      <c r="B1121" s="42"/>
      <c r="F1121" s="42"/>
    </row>
    <row r="1122" spans="2:6" x14ac:dyDescent="0.2">
      <c r="B1122" s="42"/>
      <c r="F1122" s="42"/>
    </row>
    <row r="1123" spans="2:6" x14ac:dyDescent="0.2">
      <c r="B1123" s="42"/>
      <c r="F1123" s="42"/>
    </row>
    <row r="1124" spans="2:6" x14ac:dyDescent="0.2">
      <c r="B1124" s="42"/>
      <c r="F1124" s="42"/>
    </row>
    <row r="1125" spans="2:6" x14ac:dyDescent="0.2">
      <c r="B1125" s="42"/>
      <c r="F1125" s="42"/>
    </row>
    <row r="1126" spans="2:6" x14ac:dyDescent="0.2">
      <c r="B1126" s="42"/>
      <c r="F1126" s="42"/>
    </row>
    <row r="1127" spans="2:6" x14ac:dyDescent="0.2">
      <c r="B1127" s="42"/>
      <c r="F1127" s="42"/>
    </row>
    <row r="1128" spans="2:6" x14ac:dyDescent="0.2">
      <c r="B1128" s="42"/>
      <c r="F1128" s="42"/>
    </row>
    <row r="1129" spans="2:6" x14ac:dyDescent="0.2">
      <c r="B1129" s="42"/>
      <c r="F1129" s="42"/>
    </row>
    <row r="1130" spans="2:6" x14ac:dyDescent="0.2">
      <c r="B1130" s="42"/>
      <c r="F1130" s="42"/>
    </row>
    <row r="1131" spans="2:6" x14ac:dyDescent="0.2">
      <c r="B1131" s="42"/>
      <c r="F1131" s="42"/>
    </row>
    <row r="1132" spans="2:6" x14ac:dyDescent="0.2">
      <c r="B1132" s="42"/>
      <c r="F1132" s="42"/>
    </row>
    <row r="1133" spans="2:6" x14ac:dyDescent="0.2">
      <c r="B1133" s="42"/>
      <c r="F1133" s="42"/>
    </row>
    <row r="1134" spans="2:6" x14ac:dyDescent="0.2">
      <c r="B1134" s="42"/>
      <c r="F1134" s="42"/>
    </row>
    <row r="1135" spans="2:6" x14ac:dyDescent="0.2">
      <c r="B1135" s="42"/>
      <c r="F1135" s="42"/>
    </row>
    <row r="1136" spans="2:6" x14ac:dyDescent="0.2">
      <c r="B1136" s="42"/>
      <c r="F1136" s="42"/>
    </row>
    <row r="1137" spans="2:6" x14ac:dyDescent="0.2">
      <c r="B1137" s="42"/>
      <c r="F1137" s="42"/>
    </row>
    <row r="1138" spans="2:6" x14ac:dyDescent="0.2">
      <c r="B1138" s="42"/>
      <c r="F1138" s="42"/>
    </row>
    <row r="1139" spans="2:6" x14ac:dyDescent="0.2">
      <c r="B1139" s="42"/>
      <c r="F1139" s="42"/>
    </row>
  </sheetData>
  <phoneticPr fontId="24" type="noConversion"/>
  <hyperlinks>
    <hyperlink ref="P235" r:id="rId1" display="http://vsolj.cetus-net.org/no47.pdf" xr:uid="{00000000-0004-0000-0100-000000000000}"/>
    <hyperlink ref="P236" r:id="rId2" display="http://vsolj.cetus-net.org/no47.pdf" xr:uid="{00000000-0004-0000-0100-000001000000}"/>
    <hyperlink ref="P237" r:id="rId3" display="http://vsolj.cetus-net.org/no47.pdf" xr:uid="{00000000-0004-0000-0100-000002000000}"/>
    <hyperlink ref="P238" r:id="rId4" display="http://vsolj.cetus-net.org/no47.pdf" xr:uid="{00000000-0004-0000-0100-000003000000}"/>
    <hyperlink ref="P54" r:id="rId5" display="http://www.bav-astro.de/sfs/BAVM_link.php?BAVMnr=26" xr:uid="{00000000-0004-0000-0100-000004000000}"/>
    <hyperlink ref="P55" r:id="rId6" display="http://www.bav-astro.de/sfs/BAVM_link.php?BAVMnr=26" xr:uid="{00000000-0004-0000-0100-000005000000}"/>
    <hyperlink ref="P56" r:id="rId7" display="http://www.bav-astro.de/sfs/BAVM_link.php?BAVMnr=26" xr:uid="{00000000-0004-0000-0100-000006000000}"/>
    <hyperlink ref="P92" r:id="rId8" display="http://www.konkoly.hu/cgi-bin/IBVS?1840" xr:uid="{00000000-0004-0000-0100-000007000000}"/>
    <hyperlink ref="P93" r:id="rId9" display="http://www.konkoly.hu/cgi-bin/IBVS?1938" xr:uid="{00000000-0004-0000-0100-000008000000}"/>
    <hyperlink ref="P114" r:id="rId10" display="http://www.konkoly.hu/cgi-bin/IBVS?2165" xr:uid="{00000000-0004-0000-0100-000009000000}"/>
    <hyperlink ref="P323" r:id="rId11" display="http://vsolj.cetus-net.org/no47.pdf" xr:uid="{00000000-0004-0000-0100-00000A000000}"/>
    <hyperlink ref="P328" r:id="rId12" display="http://www.konkoly.hu/cgi-bin/IBVS?4840" xr:uid="{00000000-0004-0000-0100-00000B000000}"/>
    <hyperlink ref="P331" r:id="rId13" display="http://vsolj.cetus-net.org/no39.pdf" xr:uid="{00000000-0004-0000-0100-00000C000000}"/>
    <hyperlink ref="P333" r:id="rId14" display="http://vsolj.cetus-net.org/no39.pdf" xr:uid="{00000000-0004-0000-0100-00000D000000}"/>
    <hyperlink ref="P334" r:id="rId15" display="http://vsolj.cetus-net.org/no40.pdf" xr:uid="{00000000-0004-0000-0100-00000E000000}"/>
    <hyperlink ref="P202" r:id="rId16" display="http://www.bav-astro.de/sfs/BAVM_link.php?BAVMnr=158" xr:uid="{00000000-0004-0000-0100-00000F000000}"/>
    <hyperlink ref="P204" r:id="rId17" display="http://www.konkoly.hu/cgi-bin/IBVS?5583" xr:uid="{00000000-0004-0000-0100-000010000000}"/>
    <hyperlink ref="P343" r:id="rId18" display="http://vsolj.cetus-net.org/no43.pdf" xr:uid="{00000000-0004-0000-0100-000011000000}"/>
    <hyperlink ref="P344" r:id="rId19" display="http://vsolj.cetus-net.org/no43.pdf" xr:uid="{00000000-0004-0000-0100-000012000000}"/>
    <hyperlink ref="P205" r:id="rId20" display="http://var.astro.cz/oejv/issues/oejv0003.pdf" xr:uid="{00000000-0004-0000-0100-000013000000}"/>
    <hyperlink ref="P347" r:id="rId21" display="http://vsolj.cetus-net.org/no43.pdf" xr:uid="{00000000-0004-0000-0100-000014000000}"/>
    <hyperlink ref="P206" r:id="rId22" display="http://www.bav-astro.de/sfs/BAVM_link.php?BAVMnr=173" xr:uid="{00000000-0004-0000-0100-000015000000}"/>
    <hyperlink ref="P350" r:id="rId23" display="http://vsolj.cetus-net.org/no44.pdf" xr:uid="{00000000-0004-0000-0100-000016000000}"/>
    <hyperlink ref="P351" r:id="rId24" display="http://vsolj.cetus-net.org/no44.pdf" xr:uid="{00000000-0004-0000-0100-000017000000}"/>
    <hyperlink ref="P352" r:id="rId25" display="http://vsolj.cetus-net.org/no44.pdf" xr:uid="{00000000-0004-0000-0100-000018000000}"/>
    <hyperlink ref="P353" r:id="rId26" display="http://vsolj.cetus-net.org/no45.pdf" xr:uid="{00000000-0004-0000-0100-000019000000}"/>
    <hyperlink ref="P207" r:id="rId27" display="http://www.konkoly.hu/cgi-bin/IBVS?5893" xr:uid="{00000000-0004-0000-0100-00001A000000}"/>
    <hyperlink ref="P355" r:id="rId28" display="http://vsolj.cetus-net.org/no46.pdf" xr:uid="{00000000-0004-0000-0100-00001B000000}"/>
    <hyperlink ref="P208" r:id="rId29" display="http://www.aavso.org/sites/default/files/jaavso/v36n2/171.pdf" xr:uid="{00000000-0004-0000-0100-00001C000000}"/>
    <hyperlink ref="P209" r:id="rId30" display="http://www.aavso.org/sites/default/files/jaavso/v36n2/171.pdf" xr:uid="{00000000-0004-0000-0100-00001D000000}"/>
    <hyperlink ref="P210" r:id="rId31" display="http://www.bav-astro.de/sfs/BAVM_link.php?BAVMnr=201" xr:uid="{00000000-0004-0000-0100-00001E000000}"/>
    <hyperlink ref="P211" r:id="rId32" display="http://www.aavso.org/sites/default/files/jaavso/v36n2/186.pdf" xr:uid="{00000000-0004-0000-0100-00001F000000}"/>
    <hyperlink ref="P212" r:id="rId33" display="http://www.bav-astro.de/sfs/BAVM_link.php?BAVMnr=209" xr:uid="{00000000-0004-0000-0100-000020000000}"/>
    <hyperlink ref="P357" r:id="rId34" display="http://vsolj.cetus-net.org/vsoljno50.pdf" xr:uid="{00000000-0004-0000-0100-000021000000}"/>
    <hyperlink ref="P213" r:id="rId35" display="http://www.aavso.org/sites/default/files/jaavso/v37n1/44.pdf" xr:uid="{00000000-0004-0000-0100-000022000000}"/>
    <hyperlink ref="P214" r:id="rId36" display="http://www.bav-astro.de/sfs/BAVM_link.php?BAVMnr=209" xr:uid="{00000000-0004-0000-0100-000023000000}"/>
    <hyperlink ref="P215" r:id="rId37" display="http://www.konkoly.hu/cgi-bin/IBVS?5924" xr:uid="{00000000-0004-0000-0100-000024000000}"/>
    <hyperlink ref="P358" r:id="rId38" display="http://vsolj.cetus-net.org/vsoljno50.pdf" xr:uid="{00000000-0004-0000-0100-000025000000}"/>
    <hyperlink ref="P359" r:id="rId39" display="http://vsolj.cetus-net.org/vsoljno53.pdf" xr:uid="{00000000-0004-0000-0100-000026000000}"/>
    <hyperlink ref="P218" r:id="rId40" display="http://www.bav-astro.de/sfs/BAVM_link.php?BAVMnr=220" xr:uid="{00000000-0004-0000-0100-000027000000}"/>
    <hyperlink ref="P220" r:id="rId41" display="http://www.konkoly.hu/cgi-bin/IBVS?6011" xr:uid="{00000000-0004-0000-0100-000028000000}"/>
    <hyperlink ref="P221" r:id="rId42" display="http://var.astro.cz/oejv/issues/oejv0160.pdf" xr:uid="{00000000-0004-0000-0100-000029000000}"/>
    <hyperlink ref="P360" r:id="rId43" display="http://vsolj.cetus-net.org/vsoljno56.pdf" xr:uid="{00000000-0004-0000-0100-00002A000000}"/>
    <hyperlink ref="P223" r:id="rId44" display="http://www.bav-astro.de/sfs/BAVM_link.php?BAVMnr=234" xr:uid="{00000000-0004-0000-0100-00002B000000}"/>
  </hyperlinks>
  <pageMargins left="0.75" right="0.75" top="1" bottom="1" header="0.5" footer="0.5"/>
  <pageSetup orientation="portrait" horizontalDpi="300" verticalDpi="300" r:id="rId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44"/>
  <sheetViews>
    <sheetView workbookViewId="0">
      <selection activeCell="E9" sqref="E9:G9"/>
    </sheetView>
  </sheetViews>
  <sheetFormatPr defaultRowHeight="12.75" x14ac:dyDescent="0.2"/>
  <cols>
    <col min="1" max="16384" width="9.140625" style="1"/>
  </cols>
  <sheetData>
    <row r="1" spans="1:25" ht="18" x14ac:dyDescent="0.25">
      <c r="A1" s="16" t="s">
        <v>150</v>
      </c>
      <c r="B1" s="2"/>
      <c r="C1" s="2"/>
      <c r="D1" s="3" t="s">
        <v>151</v>
      </c>
      <c r="E1" s="2"/>
      <c r="F1" s="2"/>
      <c r="G1" s="2"/>
      <c r="H1" s="2"/>
      <c r="I1" s="2"/>
      <c r="J1" s="2"/>
      <c r="K1" s="17" t="s">
        <v>152</v>
      </c>
      <c r="L1" s="2" t="s">
        <v>153</v>
      </c>
      <c r="M1" s="2">
        <f ca="1">F18*H18-G18*G18</f>
        <v>445.93476749295951</v>
      </c>
      <c r="N1" s="2"/>
      <c r="O1" s="2"/>
      <c r="P1" s="2"/>
      <c r="Q1" s="2"/>
      <c r="R1" s="2">
        <v>1</v>
      </c>
      <c r="S1" s="2" t="s">
        <v>154</v>
      </c>
      <c r="T1" s="2"/>
      <c r="U1" s="2"/>
      <c r="V1" s="2"/>
      <c r="W1" s="2"/>
      <c r="X1" s="2"/>
      <c r="Y1" s="2"/>
    </row>
    <row r="2" spans="1: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17" t="s">
        <v>155</v>
      </c>
      <c r="L2" s="2" t="s">
        <v>156</v>
      </c>
      <c r="M2" s="2">
        <f ca="1">+D18*H18-F18*G18</f>
        <v>121.00939677484075</v>
      </c>
      <c r="N2" s="2"/>
      <c r="O2" s="2"/>
      <c r="P2" s="2"/>
      <c r="Q2" s="2"/>
      <c r="R2" s="2">
        <v>2</v>
      </c>
      <c r="S2" s="2" t="s">
        <v>74</v>
      </c>
      <c r="T2" s="2"/>
      <c r="U2" s="2"/>
      <c r="V2" s="2"/>
      <c r="W2" s="2"/>
      <c r="X2" s="2"/>
      <c r="Y2" s="2"/>
    </row>
    <row r="3" spans="1:25" ht="13.5" thickBot="1" x14ac:dyDescent="0.25">
      <c r="A3" s="2" t="s">
        <v>157</v>
      </c>
      <c r="B3" s="2" t="s">
        <v>158</v>
      </c>
      <c r="C3" s="2"/>
      <c r="D3" s="2"/>
      <c r="E3" s="18" t="s">
        <v>159</v>
      </c>
      <c r="F3" s="18" t="s">
        <v>160</v>
      </c>
      <c r="G3" s="18" t="s">
        <v>161</v>
      </c>
      <c r="H3" s="18" t="s">
        <v>162</v>
      </c>
      <c r="I3" s="2"/>
      <c r="J3" s="2"/>
      <c r="K3" s="17" t="s">
        <v>163</v>
      </c>
      <c r="L3" s="2" t="s">
        <v>164</v>
      </c>
      <c r="M3" s="2">
        <f ca="1">+D18*G18-F18*F18</f>
        <v>-625.58817568784889</v>
      </c>
      <c r="N3" s="2"/>
      <c r="O3" s="2"/>
      <c r="P3" s="2"/>
      <c r="Q3" s="2"/>
      <c r="R3" s="2">
        <v>3</v>
      </c>
      <c r="S3" s="2" t="s">
        <v>165</v>
      </c>
      <c r="T3" s="2"/>
      <c r="U3" s="2"/>
      <c r="V3" s="2"/>
      <c r="W3" s="2"/>
      <c r="X3" s="2"/>
      <c r="Y3" s="2"/>
    </row>
    <row r="4" spans="1:25" x14ac:dyDescent="0.2">
      <c r="A4" s="2" t="s">
        <v>166</v>
      </c>
      <c r="B4" s="2" t="s">
        <v>167</v>
      </c>
      <c r="C4" s="2"/>
      <c r="D4" s="19" t="s">
        <v>168</v>
      </c>
      <c r="E4" s="20">
        <f ca="1">(E18*M1-I18*M2+J18*M3)/M7</f>
        <v>4.5827578981335318E-3</v>
      </c>
      <c r="F4" s="21">
        <f ca="1">+E7/M7*M18</f>
        <v>7.5405835388815646E-4</v>
      </c>
      <c r="G4" s="22">
        <f>+B18</f>
        <v>1</v>
      </c>
      <c r="H4" s="23">
        <f ca="1">ABS(F4/E4)</f>
        <v>0.16454248089240536</v>
      </c>
      <c r="I4" s="2"/>
      <c r="J4" s="2"/>
      <c r="K4" s="17" t="s">
        <v>169</v>
      </c>
      <c r="L4" s="2" t="s">
        <v>170</v>
      </c>
      <c r="M4" s="2">
        <f ca="1">+D17*H18-F18*F18</f>
        <v>3132.7102820320979</v>
      </c>
      <c r="N4" s="2"/>
      <c r="O4" s="2"/>
      <c r="P4" s="2"/>
      <c r="Q4" s="2"/>
      <c r="R4" s="2">
        <v>4</v>
      </c>
      <c r="S4" s="2" t="s">
        <v>171</v>
      </c>
      <c r="T4" s="2"/>
      <c r="U4" s="2"/>
      <c r="V4" s="2"/>
      <c r="W4" s="2"/>
      <c r="X4" s="2"/>
      <c r="Y4" s="2"/>
    </row>
    <row r="5" spans="1:25" x14ac:dyDescent="0.2">
      <c r="A5" s="2" t="s">
        <v>172</v>
      </c>
      <c r="B5" s="24">
        <v>40323</v>
      </c>
      <c r="C5" s="2"/>
      <c r="D5" s="25" t="s">
        <v>173</v>
      </c>
      <c r="E5" s="26">
        <f ca="1">+(-E18*M2+I18*M4-J18*M5)/M7</f>
        <v>3.3182692092754713E-2</v>
      </c>
      <c r="F5" s="27">
        <f ca="1">N18*E7/M7</f>
        <v>1.9986162082936891E-3</v>
      </c>
      <c r="G5" s="28">
        <f>+B18/A18</f>
        <v>1E-4</v>
      </c>
      <c r="H5" s="23">
        <f ca="1">ABS(F5/E5)</f>
        <v>6.0230682993019653E-2</v>
      </c>
      <c r="I5" s="2"/>
      <c r="J5" s="2"/>
      <c r="K5" s="17" t="s">
        <v>174</v>
      </c>
      <c r="L5" s="2" t="s">
        <v>175</v>
      </c>
      <c r="M5" s="2">
        <f ca="1">+D17*G18-D18*F18</f>
        <v>3660.752570316994</v>
      </c>
      <c r="N5" s="2"/>
      <c r="O5" s="2"/>
      <c r="P5" s="2"/>
      <c r="Q5" s="2"/>
      <c r="R5" s="2">
        <v>5</v>
      </c>
      <c r="S5" s="2" t="s">
        <v>176</v>
      </c>
      <c r="T5" s="2"/>
      <c r="U5" s="2"/>
      <c r="V5" s="2"/>
      <c r="W5" s="2"/>
      <c r="X5" s="2"/>
      <c r="Y5" s="2"/>
    </row>
    <row r="6" spans="1:25" ht="13.5" thickBot="1" x14ac:dyDescent="0.25">
      <c r="A6" s="2"/>
      <c r="B6" s="2"/>
      <c r="C6" s="2"/>
      <c r="D6" s="29" t="s">
        <v>177</v>
      </c>
      <c r="E6" s="30">
        <f ca="1">+(E18*M3-I18*M5+J18*M6)/M7</f>
        <v>-7.4698255921490542E-2</v>
      </c>
      <c r="F6" s="31">
        <f ca="1">O18*E7/M7</f>
        <v>2.8265529353399821E-3</v>
      </c>
      <c r="G6" s="32">
        <f>+B18/A18^2</f>
        <v>1E-8</v>
      </c>
      <c r="H6" s="23">
        <f ca="1">ABS(F6/E6)</f>
        <v>3.783961085129952E-2</v>
      </c>
      <c r="I6" s="2"/>
      <c r="J6" s="2"/>
      <c r="K6" s="33" t="s">
        <v>178</v>
      </c>
      <c r="L6" s="34" t="s">
        <v>179</v>
      </c>
      <c r="M6" s="34">
        <f ca="1">+D17*F18-D18*D18</f>
        <v>6265.787599025005</v>
      </c>
      <c r="N6" s="2"/>
      <c r="O6" s="2"/>
      <c r="P6" s="2"/>
      <c r="Q6" s="2"/>
      <c r="R6" s="2">
        <v>6</v>
      </c>
      <c r="S6" s="2" t="s">
        <v>180</v>
      </c>
      <c r="T6" s="2"/>
      <c r="U6" s="2"/>
      <c r="V6" s="2"/>
      <c r="W6" s="2"/>
      <c r="X6" s="2"/>
      <c r="Y6" s="2"/>
    </row>
    <row r="7" spans="1:25" x14ac:dyDescent="0.2">
      <c r="A7" s="2"/>
      <c r="B7" s="2"/>
      <c r="C7" s="2"/>
      <c r="D7" s="3" t="s">
        <v>181</v>
      </c>
      <c r="E7" s="35">
        <f ca="1">SQRT(L18/(D17-3))</f>
        <v>6.193712198660507E-3</v>
      </c>
      <c r="F7" s="2"/>
      <c r="G7" s="36">
        <f>+B22</f>
        <v>-2.8441160000511445E-2</v>
      </c>
      <c r="H7" s="2"/>
      <c r="I7" s="2"/>
      <c r="J7" s="2"/>
      <c r="K7" s="17" t="s">
        <v>182</v>
      </c>
      <c r="L7" s="2" t="s">
        <v>183</v>
      </c>
      <c r="M7" s="2">
        <f ca="1">+D17*M1-D18*M2+F18*M3</f>
        <v>30085.931668658712</v>
      </c>
      <c r="N7" s="2"/>
      <c r="O7" s="2"/>
      <c r="P7" s="2"/>
      <c r="Q7" s="2"/>
      <c r="R7" s="2">
        <v>7</v>
      </c>
      <c r="S7" s="2" t="s">
        <v>184</v>
      </c>
      <c r="T7" s="2"/>
      <c r="U7" s="2"/>
      <c r="V7" s="2"/>
      <c r="W7" s="2"/>
      <c r="X7" s="2"/>
      <c r="Y7" s="2"/>
    </row>
    <row r="8" spans="1:25" x14ac:dyDescent="0.2">
      <c r="A8" s="2"/>
      <c r="B8" s="2"/>
      <c r="C8" s="2"/>
      <c r="D8" s="3" t="s">
        <v>185</v>
      </c>
      <c r="E8" s="2"/>
      <c r="F8" s="37">
        <f ca="1">CORREL(INDIRECT(E12):INDIRECT(E13),INDIRECT(K12):INDIRECT(K13))</f>
        <v>0.89088357046848499</v>
      </c>
      <c r="G8" s="35"/>
      <c r="H8" s="2"/>
      <c r="I8" s="36"/>
      <c r="J8" s="2"/>
      <c r="K8" s="2"/>
      <c r="L8" s="2"/>
      <c r="M8" s="2"/>
      <c r="N8" s="2"/>
      <c r="O8" s="2"/>
      <c r="P8" s="2"/>
      <c r="Q8" s="2"/>
      <c r="R8" s="2">
        <v>8</v>
      </c>
      <c r="S8" s="2" t="s">
        <v>186</v>
      </c>
      <c r="T8" s="2"/>
      <c r="U8" s="2"/>
      <c r="V8" s="2"/>
      <c r="W8" s="2"/>
      <c r="X8" s="2"/>
      <c r="Y8" s="2"/>
    </row>
    <row r="9" spans="1:25" x14ac:dyDescent="0.2">
      <c r="A9" s="2"/>
      <c r="B9" s="2"/>
      <c r="C9" s="2"/>
      <c r="D9" s="2"/>
      <c r="E9" s="38">
        <f ca="1">E6*G6</f>
        <v>-7.4698255921490548E-10</v>
      </c>
      <c r="F9" s="39">
        <f ca="1">H6</f>
        <v>3.783961085129952E-2</v>
      </c>
      <c r="G9" s="40">
        <f ca="1">F8</f>
        <v>0.89088357046848499</v>
      </c>
      <c r="H9" s="2"/>
      <c r="I9" s="36"/>
      <c r="J9" s="2"/>
      <c r="K9" s="2"/>
      <c r="L9" s="2"/>
      <c r="M9" s="2"/>
      <c r="N9" s="2"/>
      <c r="O9" s="2"/>
      <c r="P9" s="2"/>
      <c r="Q9" s="2"/>
      <c r="R9" s="2">
        <v>9</v>
      </c>
      <c r="S9" s="2" t="s">
        <v>140</v>
      </c>
      <c r="T9" s="2"/>
      <c r="U9" s="2"/>
      <c r="V9" s="2"/>
      <c r="W9" s="2"/>
      <c r="X9" s="2"/>
      <c r="Y9" s="2"/>
    </row>
    <row r="10" spans="1:25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10</v>
      </c>
      <c r="S10" s="2" t="s">
        <v>187</v>
      </c>
      <c r="T10" s="2"/>
      <c r="U10" s="2"/>
      <c r="V10" s="2"/>
      <c r="W10" s="2"/>
      <c r="X10" s="2"/>
      <c r="Y10" s="2"/>
    </row>
    <row r="11" spans="1:2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v>11</v>
      </c>
      <c r="S11" s="2" t="s">
        <v>68</v>
      </c>
      <c r="T11" s="2"/>
      <c r="U11" s="2"/>
      <c r="V11" s="2"/>
      <c r="W11" s="2"/>
      <c r="X11" s="2"/>
      <c r="Y11" s="2"/>
    </row>
    <row r="12" spans="1:25" x14ac:dyDescent="0.2">
      <c r="A12" s="13">
        <v>21</v>
      </c>
      <c r="B12" s="2" t="s">
        <v>188</v>
      </c>
      <c r="C12" s="41">
        <v>21</v>
      </c>
      <c r="D12" s="42" t="str">
        <f>D$15&amp;$C12</f>
        <v>D21</v>
      </c>
      <c r="E12" s="42" t="str">
        <f t="shared" ref="E12:O12" si="0">E15&amp;$C12</f>
        <v>E21</v>
      </c>
      <c r="F12" s="42" t="str">
        <f t="shared" si="0"/>
        <v>F21</v>
      </c>
      <c r="G12" s="42" t="str">
        <f t="shared" si="0"/>
        <v>G21</v>
      </c>
      <c r="H12" s="42" t="str">
        <f t="shared" si="0"/>
        <v>H21</v>
      </c>
      <c r="I12" s="42" t="str">
        <f t="shared" si="0"/>
        <v>I21</v>
      </c>
      <c r="J12" s="42" t="str">
        <f t="shared" si="0"/>
        <v>J21</v>
      </c>
      <c r="K12" s="42" t="str">
        <f t="shared" si="0"/>
        <v>K21</v>
      </c>
      <c r="L12" s="42" t="str">
        <f t="shared" si="0"/>
        <v>L21</v>
      </c>
      <c r="M12" s="42" t="str">
        <f t="shared" si="0"/>
        <v>M21</v>
      </c>
      <c r="N12" s="42" t="str">
        <f t="shared" si="0"/>
        <v>N21</v>
      </c>
      <c r="O12" s="42" t="str">
        <f t="shared" si="0"/>
        <v>O21</v>
      </c>
      <c r="P12" s="2"/>
      <c r="Q12" s="2"/>
      <c r="R12" s="2">
        <v>12</v>
      </c>
      <c r="S12" s="2" t="s">
        <v>189</v>
      </c>
      <c r="T12" s="2"/>
      <c r="U12" s="2"/>
      <c r="V12" s="2"/>
      <c r="W12" s="2"/>
      <c r="X12" s="2"/>
      <c r="Y12" s="2"/>
    </row>
    <row r="13" spans="1:25" x14ac:dyDescent="0.2">
      <c r="A13" s="13">
        <f>20+COUNT(A21:A1440)</f>
        <v>227</v>
      </c>
      <c r="B13" s="2" t="s">
        <v>190</v>
      </c>
      <c r="C13" s="41">
        <f>A13</f>
        <v>227</v>
      </c>
      <c r="D13" s="42" t="str">
        <f>D$15&amp;$C13</f>
        <v>D227</v>
      </c>
      <c r="E13" s="42" t="str">
        <f t="shared" ref="E13:O13" si="1">E$15&amp;$C13</f>
        <v>E227</v>
      </c>
      <c r="F13" s="42" t="str">
        <f t="shared" si="1"/>
        <v>F227</v>
      </c>
      <c r="G13" s="42" t="str">
        <f t="shared" si="1"/>
        <v>G227</v>
      </c>
      <c r="H13" s="42" t="str">
        <f t="shared" si="1"/>
        <v>H227</v>
      </c>
      <c r="I13" s="42" t="str">
        <f t="shared" si="1"/>
        <v>I227</v>
      </c>
      <c r="J13" s="42" t="str">
        <f t="shared" si="1"/>
        <v>J227</v>
      </c>
      <c r="K13" s="42" t="str">
        <f t="shared" si="1"/>
        <v>K227</v>
      </c>
      <c r="L13" s="42" t="str">
        <f t="shared" si="1"/>
        <v>L227</v>
      </c>
      <c r="M13" s="42" t="str">
        <f t="shared" si="1"/>
        <v>M227</v>
      </c>
      <c r="N13" s="42" t="str">
        <f t="shared" si="1"/>
        <v>N227</v>
      </c>
      <c r="O13" s="42" t="str">
        <f t="shared" si="1"/>
        <v>O227</v>
      </c>
      <c r="P13" s="2"/>
      <c r="Q13" s="2"/>
      <c r="R13" s="2">
        <v>13</v>
      </c>
      <c r="S13" s="2" t="s">
        <v>191</v>
      </c>
      <c r="T13" s="2"/>
      <c r="U13" s="2"/>
      <c r="V13" s="2"/>
      <c r="W13" s="2"/>
      <c r="X13" s="2"/>
      <c r="Y13" s="2"/>
    </row>
    <row r="14" spans="1:2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v>14</v>
      </c>
      <c r="S14" s="2" t="s">
        <v>192</v>
      </c>
      <c r="T14" s="2"/>
      <c r="U14" s="2"/>
      <c r="V14" s="2"/>
      <c r="W14" s="2"/>
      <c r="X14" s="2"/>
      <c r="Y14" s="2"/>
    </row>
    <row r="15" spans="1:25" x14ac:dyDescent="0.2">
      <c r="A15" s="42"/>
      <c r="B15" s="2"/>
      <c r="C15" s="2"/>
      <c r="D15" s="42" t="str">
        <f t="shared" ref="D15:O15" si="2">VLOOKUP(D16,$R1:$S26,2,FALSE)</f>
        <v>D</v>
      </c>
      <c r="E15" s="42" t="str">
        <f t="shared" si="2"/>
        <v>E</v>
      </c>
      <c r="F15" s="42" t="str">
        <f t="shared" si="2"/>
        <v>F</v>
      </c>
      <c r="G15" s="42" t="str">
        <f t="shared" si="2"/>
        <v>G</v>
      </c>
      <c r="H15" s="42" t="str">
        <f t="shared" si="2"/>
        <v>H</v>
      </c>
      <c r="I15" s="42" t="str">
        <f t="shared" si="2"/>
        <v>I</v>
      </c>
      <c r="J15" s="42" t="str">
        <f t="shared" si="2"/>
        <v>J</v>
      </c>
      <c r="K15" s="42" t="str">
        <f t="shared" si="2"/>
        <v>K</v>
      </c>
      <c r="L15" s="42" t="str">
        <f t="shared" si="2"/>
        <v>L</v>
      </c>
      <c r="M15" s="42" t="str">
        <f t="shared" si="2"/>
        <v>M</v>
      </c>
      <c r="N15" s="42" t="str">
        <f t="shared" si="2"/>
        <v>N</v>
      </c>
      <c r="O15" s="42" t="str">
        <f t="shared" si="2"/>
        <v>O</v>
      </c>
      <c r="P15" s="2"/>
      <c r="Q15" s="2"/>
      <c r="R15" s="2">
        <v>15</v>
      </c>
      <c r="S15" s="2" t="s">
        <v>193</v>
      </c>
      <c r="T15" s="2"/>
      <c r="U15" s="2"/>
      <c r="V15" s="2"/>
      <c r="W15" s="2"/>
      <c r="X15" s="2"/>
      <c r="Y15" s="2"/>
    </row>
    <row r="16" spans="1:25" x14ac:dyDescent="0.2">
      <c r="A16" s="42"/>
      <c r="B16" s="2"/>
      <c r="C16" s="2"/>
      <c r="D16" s="42">
        <f>COLUMN()</f>
        <v>4</v>
      </c>
      <c r="E16" s="42">
        <f>COLUMN()</f>
        <v>5</v>
      </c>
      <c r="F16" s="42">
        <f>COLUMN()</f>
        <v>6</v>
      </c>
      <c r="G16" s="42">
        <f>COLUMN()</f>
        <v>7</v>
      </c>
      <c r="H16" s="42">
        <f>COLUMN()</f>
        <v>8</v>
      </c>
      <c r="I16" s="42">
        <f>COLUMN()</f>
        <v>9</v>
      </c>
      <c r="J16" s="42">
        <f>COLUMN()</f>
        <v>10</v>
      </c>
      <c r="K16" s="42">
        <f>COLUMN()</f>
        <v>11</v>
      </c>
      <c r="L16" s="42">
        <f>COLUMN()</f>
        <v>12</v>
      </c>
      <c r="M16" s="42">
        <f>COLUMN()</f>
        <v>13</v>
      </c>
      <c r="N16" s="42">
        <f>COLUMN()</f>
        <v>14</v>
      </c>
      <c r="O16" s="42">
        <f>COLUMN()</f>
        <v>15</v>
      </c>
      <c r="P16" s="2"/>
      <c r="Q16" s="2"/>
      <c r="R16" s="2">
        <v>16</v>
      </c>
      <c r="S16" s="2" t="s">
        <v>194</v>
      </c>
      <c r="T16" s="2"/>
      <c r="U16" s="2"/>
      <c r="V16" s="2"/>
      <c r="W16" s="2"/>
      <c r="X16" s="2"/>
      <c r="Y16" s="2"/>
    </row>
    <row r="17" spans="1:25" x14ac:dyDescent="0.2">
      <c r="A17" s="3" t="s">
        <v>195</v>
      </c>
      <c r="B17" s="2"/>
      <c r="C17" s="2" t="s">
        <v>196</v>
      </c>
      <c r="D17" s="2">
        <f>C13-C12+1</f>
        <v>207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>
        <v>17</v>
      </c>
      <c r="S17" s="2" t="s">
        <v>197</v>
      </c>
      <c r="T17" s="2"/>
      <c r="U17" s="2"/>
      <c r="V17" s="2"/>
      <c r="W17" s="2"/>
      <c r="X17" s="2"/>
      <c r="Y17" s="2"/>
    </row>
    <row r="18" spans="1:25" x14ac:dyDescent="0.2">
      <c r="A18" s="43">
        <v>10000</v>
      </c>
      <c r="B18" s="43">
        <v>1</v>
      </c>
      <c r="C18" s="2" t="s">
        <v>198</v>
      </c>
      <c r="D18" s="2">
        <f ca="1">SUM(INDIRECT(D12):INDIRECT(D13))</f>
        <v>101.32119999999999</v>
      </c>
      <c r="E18" s="2">
        <f ca="1">SUM(INDIRECT(E12):INDIRECT(E13))</f>
        <v>-1.6549334401388478</v>
      </c>
      <c r="F18" s="2">
        <f ca="1">SUM(INDIRECT(F12):INDIRECT(F13))</f>
        <v>79.863638495000004</v>
      </c>
      <c r="G18" s="2">
        <f ca="1">SUM(INDIRECT(G12):INDIRECT(G13))</f>
        <v>56.776001251191246</v>
      </c>
      <c r="H18" s="2">
        <f ca="1">SUM(INDIRECT(H12):INDIRECT(H13))</f>
        <v>45.946430124116638</v>
      </c>
      <c r="I18" s="2">
        <f ca="1">SUM(INDIRECT(I12):INDIRECT(I13))</f>
        <v>-1.126647216525321</v>
      </c>
      <c r="J18" s="2">
        <f ca="1">SUM(INDIRECT(J12):INDIRECT(J13))</f>
        <v>-1.182141908227365</v>
      </c>
      <c r="K18" s="2"/>
      <c r="L18" s="2">
        <f ca="1">SUM(INDIRECT(L12):INDIRECT(L13))</f>
        <v>7.8258624431665376E-3</v>
      </c>
      <c r="M18" s="2">
        <f ca="1">SQRT(SUM(INDIRECT(M12):INDIRECT(M13)))</f>
        <v>3662.8353694197617</v>
      </c>
      <c r="N18" s="2">
        <f ca="1">SQRT(SUM(INDIRECT(N12):INDIRECT(N13)))</f>
        <v>9708.2700561388465</v>
      </c>
      <c r="O18" s="2">
        <f ca="1">SQRT(SUM(INDIRECT(O12):INDIRECT(O13)))</f>
        <v>13729.969320963381</v>
      </c>
      <c r="P18" s="2"/>
      <c r="Q18" s="2"/>
      <c r="R18" s="2">
        <v>18</v>
      </c>
      <c r="S18" s="2" t="s">
        <v>199</v>
      </c>
      <c r="T18" s="2"/>
      <c r="U18" s="2"/>
      <c r="V18" s="2"/>
      <c r="W18" s="2"/>
      <c r="X18" s="2"/>
      <c r="Y18" s="2"/>
    </row>
    <row r="19" spans="1:25" x14ac:dyDescent="0.2">
      <c r="A19" s="44" t="s">
        <v>200</v>
      </c>
      <c r="B19" s="2"/>
      <c r="C19" s="2"/>
      <c r="D19" s="45" t="s">
        <v>201</v>
      </c>
      <c r="E19" s="45" t="s">
        <v>44</v>
      </c>
      <c r="F19" s="45" t="s">
        <v>202</v>
      </c>
      <c r="G19" s="45" t="s">
        <v>203</v>
      </c>
      <c r="H19" s="45" t="s">
        <v>204</v>
      </c>
      <c r="I19" s="45" t="s">
        <v>205</v>
      </c>
      <c r="J19" s="45" t="s">
        <v>206</v>
      </c>
      <c r="K19" s="46"/>
      <c r="L19" s="46"/>
      <c r="M19" s="46"/>
      <c r="N19" s="46"/>
      <c r="O19" s="46"/>
      <c r="P19" s="2"/>
      <c r="Q19" s="2"/>
      <c r="R19" s="2">
        <v>19</v>
      </c>
      <c r="S19" s="2" t="s">
        <v>207</v>
      </c>
      <c r="T19" s="2"/>
      <c r="U19" s="2"/>
      <c r="V19" s="2"/>
      <c r="W19" s="2"/>
      <c r="X19" s="2"/>
      <c r="Y19" s="2"/>
    </row>
    <row r="20" spans="1:25" ht="15" thickBot="1" x14ac:dyDescent="0.25">
      <c r="A20" s="47" t="s">
        <v>208</v>
      </c>
      <c r="B20" s="47" t="s">
        <v>209</v>
      </c>
      <c r="C20" s="2"/>
      <c r="D20" s="47" t="s">
        <v>208</v>
      </c>
      <c r="E20" s="47" t="s">
        <v>209</v>
      </c>
      <c r="F20" s="47" t="s">
        <v>210</v>
      </c>
      <c r="G20" s="47" t="s">
        <v>211</v>
      </c>
      <c r="H20" s="47" t="s">
        <v>212</v>
      </c>
      <c r="I20" s="47" t="s">
        <v>213</v>
      </c>
      <c r="J20" s="47" t="s">
        <v>214</v>
      </c>
      <c r="K20" s="48" t="s">
        <v>215</v>
      </c>
      <c r="L20" s="47" t="s">
        <v>216</v>
      </c>
      <c r="M20" s="47" t="s">
        <v>217</v>
      </c>
      <c r="N20" s="47" t="s">
        <v>218</v>
      </c>
      <c r="O20" s="47" t="s">
        <v>219</v>
      </c>
      <c r="P20" s="18" t="s">
        <v>220</v>
      </c>
      <c r="Q20" s="2"/>
      <c r="R20" s="2">
        <v>20</v>
      </c>
      <c r="S20" s="2" t="s">
        <v>221</v>
      </c>
      <c r="T20" s="2"/>
      <c r="U20" s="2"/>
      <c r="V20" s="2"/>
      <c r="W20" s="2"/>
      <c r="X20" s="2"/>
      <c r="Y20" s="2"/>
    </row>
    <row r="21" spans="1:25" x14ac:dyDescent="0.2">
      <c r="A21" s="49">
        <v>-5017</v>
      </c>
      <c r="B21" s="49">
        <v>-3.5599959999672137E-2</v>
      </c>
      <c r="C21" s="2"/>
      <c r="D21" s="50">
        <f t="shared" ref="D21:E52" si="3">A21/A$18</f>
        <v>-0.50170000000000003</v>
      </c>
      <c r="E21" s="50">
        <f t="shared" si="3"/>
        <v>-3.5599959999672137E-2</v>
      </c>
      <c r="F21" s="13">
        <f>D21*D21</f>
        <v>0.25170289000000001</v>
      </c>
      <c r="G21" s="13">
        <f>D21*F21</f>
        <v>-0.12627933991300003</v>
      </c>
      <c r="H21" s="13">
        <f>F21*F21</f>
        <v>6.3354344834352108E-2</v>
      </c>
      <c r="I21" s="13">
        <f>E21*D21</f>
        <v>1.7860499931835513E-2</v>
      </c>
      <c r="J21" s="13">
        <f>I21*D21</f>
        <v>-8.9606128158018772E-3</v>
      </c>
      <c r="K21" s="13">
        <f t="shared" ref="K21:K84" ca="1" si="4">+E$4+E$5*D21+E$6*D21^2</f>
        <v>-3.086676561820029E-2</v>
      </c>
      <c r="L21" s="13">
        <f ca="1">+(K21-E21)^2</f>
        <v>2.240312905279666E-5</v>
      </c>
      <c r="M21" s="13">
        <f t="shared" ref="M21:M84" ca="1" si="5">(M$1-M$2*D21+M$3*F21)^2</f>
        <v>121928.64882577736</v>
      </c>
      <c r="N21" s="13">
        <f t="shared" ref="N21:N84" ca="1" si="6">(-M$2+M$4*D21-M$5*F21)^2</f>
        <v>6833582.3160162503</v>
      </c>
      <c r="O21" s="13">
        <f t="shared" ref="O21:O84" ca="1" si="7">+(M$3-D21*M$5+F21*M$6)^2</f>
        <v>7773659.0583782718</v>
      </c>
      <c r="P21" s="2">
        <f ca="1">+E21-K21</f>
        <v>-4.7331943814718468E-3</v>
      </c>
      <c r="Q21" s="2"/>
      <c r="R21" s="2">
        <v>21</v>
      </c>
      <c r="S21" s="2" t="s">
        <v>222</v>
      </c>
      <c r="T21" s="2"/>
      <c r="U21" s="2"/>
      <c r="V21" s="2"/>
      <c r="W21" s="2"/>
      <c r="X21" s="2"/>
      <c r="Y21" s="2"/>
    </row>
    <row r="22" spans="1:25" x14ac:dyDescent="0.2">
      <c r="A22" s="49">
        <v>-5007</v>
      </c>
      <c r="B22" s="49">
        <v>-2.8441160000511445E-2</v>
      </c>
      <c r="C22" s="2"/>
      <c r="D22" s="50">
        <f t="shared" si="3"/>
        <v>-0.50070000000000003</v>
      </c>
      <c r="E22" s="50">
        <f t="shared" si="3"/>
        <v>-2.8441160000511445E-2</v>
      </c>
      <c r="F22" s="13">
        <f t="shared" ref="F22:F85" si="8">D22*D22</f>
        <v>0.25070049000000005</v>
      </c>
      <c r="G22" s="13">
        <f t="shared" ref="G22:G85" si="9">D22*F22</f>
        <v>-0.12552573534300004</v>
      </c>
      <c r="H22" s="13">
        <f t="shared" ref="H22:H85" si="10">F22*F22</f>
        <v>6.2850735686240125E-2</v>
      </c>
      <c r="I22" s="13">
        <f t="shared" ref="I22:I85" si="11">E22*D22</f>
        <v>1.4240488812256081E-2</v>
      </c>
      <c r="J22" s="13">
        <f t="shared" ref="J22:J85" si="12">I22*D22</f>
        <v>-7.1302127482966203E-3</v>
      </c>
      <c r="K22" s="13">
        <f t="shared" ca="1" si="4"/>
        <v>-3.0758705394371838E-2</v>
      </c>
      <c r="L22" s="13">
        <f t="shared" ref="L22:L85" ca="1" si="13">+(K22-E22)^2</f>
        <v>5.3710166526035234E-6</v>
      </c>
      <c r="M22" s="13">
        <f t="shared" ca="1" si="5"/>
        <v>122282.33396929773</v>
      </c>
      <c r="N22" s="13">
        <f t="shared" ca="1" si="6"/>
        <v>6798064.9049155731</v>
      </c>
      <c r="O22" s="13">
        <f t="shared" ca="1" si="7"/>
        <v>7718321.1043631043</v>
      </c>
      <c r="P22" s="2">
        <f t="shared" ref="P22:P85" ca="1" si="14">+E22-K22</f>
        <v>2.3175453938603929E-3</v>
      </c>
      <c r="Q22" s="2"/>
      <c r="R22" s="2">
        <v>22</v>
      </c>
      <c r="S22" s="2" t="s">
        <v>223</v>
      </c>
      <c r="T22" s="2"/>
      <c r="U22" s="2"/>
      <c r="V22" s="2"/>
      <c r="W22" s="2"/>
      <c r="X22" s="2"/>
      <c r="Y22" s="2"/>
    </row>
    <row r="23" spans="1:25" x14ac:dyDescent="0.2">
      <c r="A23" s="49">
        <v>-4973</v>
      </c>
      <c r="B23" s="49">
        <v>-3.3041239999874961E-2</v>
      </c>
      <c r="C23" s="2"/>
      <c r="D23" s="50">
        <f t="shared" si="3"/>
        <v>-0.49730000000000002</v>
      </c>
      <c r="E23" s="50">
        <f t="shared" si="3"/>
        <v>-3.3041239999874961E-2</v>
      </c>
      <c r="F23" s="13">
        <f t="shared" si="8"/>
        <v>0.24730729000000001</v>
      </c>
      <c r="G23" s="13">
        <f t="shared" si="9"/>
        <v>-0.12298591531700001</v>
      </c>
      <c r="H23" s="13">
        <f t="shared" si="10"/>
        <v>6.1160895687144105E-2</v>
      </c>
      <c r="I23" s="13">
        <f t="shared" si="11"/>
        <v>1.6431408651937818E-2</v>
      </c>
      <c r="J23" s="13">
        <f t="shared" si="12"/>
        <v>-8.1713395226086765E-3</v>
      </c>
      <c r="K23" s="13">
        <f t="shared" ca="1" si="4"/>
        <v>-3.0392418119263666E-2</v>
      </c>
      <c r="L23" s="13">
        <f t="shared" ca="1" si="13"/>
        <v>7.0162573552051569E-6</v>
      </c>
      <c r="M23" s="13">
        <f t="shared" ca="1" si="5"/>
        <v>123482.11751417398</v>
      </c>
      <c r="N23" s="13">
        <f t="shared" ca="1" si="6"/>
        <v>6678280.9629017329</v>
      </c>
      <c r="O23" s="13">
        <f t="shared" ca="1" si="7"/>
        <v>7532165.1371148368</v>
      </c>
      <c r="P23" s="2">
        <f t="shared" ca="1" si="14"/>
        <v>-2.6488218806112948E-3</v>
      </c>
      <c r="Q23" s="2"/>
      <c r="R23" s="2">
        <v>23</v>
      </c>
      <c r="S23" s="2" t="s">
        <v>224</v>
      </c>
      <c r="T23" s="2"/>
      <c r="U23" s="2"/>
      <c r="V23" s="2"/>
      <c r="W23" s="2"/>
      <c r="X23" s="2"/>
      <c r="Y23" s="2"/>
    </row>
    <row r="24" spans="1:25" x14ac:dyDescent="0.2">
      <c r="A24" s="49">
        <v>-4229</v>
      </c>
      <c r="B24" s="49">
        <v>-1.8266520004544873E-2</v>
      </c>
      <c r="C24" s="2"/>
      <c r="D24" s="50">
        <f t="shared" si="3"/>
        <v>-0.4229</v>
      </c>
      <c r="E24" s="50">
        <f t="shared" si="3"/>
        <v>-1.8266520004544873E-2</v>
      </c>
      <c r="F24" s="13">
        <f t="shared" si="8"/>
        <v>0.17884441000000001</v>
      </c>
      <c r="G24" s="13">
        <f t="shared" si="9"/>
        <v>-7.5633300989000007E-2</v>
      </c>
      <c r="H24" s="13">
        <f t="shared" si="10"/>
        <v>3.1985322988248105E-2</v>
      </c>
      <c r="I24" s="13">
        <f t="shared" si="11"/>
        <v>7.7249113099220265E-3</v>
      </c>
      <c r="J24" s="13">
        <f t="shared" si="12"/>
        <v>-3.2668649929660249E-3</v>
      </c>
      <c r="K24" s="13">
        <f t="shared" ca="1" si="4"/>
        <v>-2.2809568096200418E-2</v>
      </c>
      <c r="L24" s="13">
        <f t="shared" ca="1" si="13"/>
        <v>2.0639285963095092E-5</v>
      </c>
      <c r="M24" s="13">
        <f t="shared" ca="1" si="5"/>
        <v>148399.60515779015</v>
      </c>
      <c r="N24" s="13">
        <f t="shared" ca="1" si="6"/>
        <v>4412258.6654208563</v>
      </c>
      <c r="O24" s="13">
        <f t="shared" ca="1" si="7"/>
        <v>4174442.1964500644</v>
      </c>
      <c r="P24" s="2">
        <f t="shared" ca="1" si="14"/>
        <v>4.5430480916555452E-3</v>
      </c>
      <c r="Q24" s="2"/>
      <c r="R24" s="2">
        <v>24</v>
      </c>
      <c r="S24" s="2" t="s">
        <v>208</v>
      </c>
      <c r="T24" s="2"/>
      <c r="U24" s="2"/>
      <c r="V24" s="2"/>
      <c r="W24" s="2"/>
      <c r="X24" s="2"/>
      <c r="Y24" s="2"/>
    </row>
    <row r="25" spans="1:25" x14ac:dyDescent="0.2">
      <c r="A25" s="49">
        <v>-4228</v>
      </c>
      <c r="B25" s="49">
        <v>-2.9260639999847626E-2</v>
      </c>
      <c r="C25" s="2"/>
      <c r="D25" s="50">
        <f t="shared" si="3"/>
        <v>-0.42280000000000001</v>
      </c>
      <c r="E25" s="50">
        <f t="shared" si="3"/>
        <v>-2.9260639999847626E-2</v>
      </c>
      <c r="F25" s="13">
        <f t="shared" si="8"/>
        <v>0.17875984</v>
      </c>
      <c r="G25" s="13">
        <f t="shared" si="9"/>
        <v>-7.5579660352000005E-2</v>
      </c>
      <c r="H25" s="13">
        <f t="shared" si="10"/>
        <v>3.1955080396825604E-2</v>
      </c>
      <c r="I25" s="13">
        <f t="shared" si="11"/>
        <v>1.2371398591935577E-2</v>
      </c>
      <c r="J25" s="13">
        <f t="shared" si="12"/>
        <v>-5.2306273246703625E-3</v>
      </c>
      <c r="K25" s="13">
        <f t="shared" ca="1" si="4"/>
        <v>-2.2799932595487862E-2</v>
      </c>
      <c r="L25" s="13">
        <f t="shared" ca="1" si="13"/>
        <v>4.1740740164749082E-5</v>
      </c>
      <c r="M25" s="13">
        <f t="shared" ca="1" si="5"/>
        <v>148431.04521360077</v>
      </c>
      <c r="N25" s="13">
        <f t="shared" ca="1" si="6"/>
        <v>4409642.367874261</v>
      </c>
      <c r="O25" s="13">
        <f t="shared" ca="1" si="7"/>
        <v>4170781.793748281</v>
      </c>
      <c r="P25" s="2">
        <f t="shared" ca="1" si="14"/>
        <v>-6.460707404359764E-3</v>
      </c>
      <c r="Q25" s="2"/>
      <c r="R25" s="2">
        <v>25</v>
      </c>
      <c r="S25" s="2" t="s">
        <v>209</v>
      </c>
      <c r="T25" s="2"/>
      <c r="U25" s="2"/>
      <c r="V25" s="2"/>
      <c r="W25" s="2"/>
      <c r="X25" s="2"/>
      <c r="Y25" s="2"/>
    </row>
    <row r="26" spans="1:25" x14ac:dyDescent="0.2">
      <c r="A26" s="49">
        <v>-4227</v>
      </c>
      <c r="B26" s="49">
        <v>-2.2754760000680108E-2</v>
      </c>
      <c r="C26" s="2"/>
      <c r="D26" s="50">
        <f t="shared" si="3"/>
        <v>-0.42270000000000002</v>
      </c>
      <c r="E26" s="50">
        <f t="shared" si="3"/>
        <v>-2.2754760000680108E-2</v>
      </c>
      <c r="F26" s="13">
        <f t="shared" si="8"/>
        <v>0.17867529000000001</v>
      </c>
      <c r="G26" s="13">
        <f t="shared" si="9"/>
        <v>-7.552604508300001E-2</v>
      </c>
      <c r="H26" s="13">
        <f t="shared" si="10"/>
        <v>3.1924859256584108E-2</v>
      </c>
      <c r="I26" s="13">
        <f t="shared" si="11"/>
        <v>9.6184370522874822E-3</v>
      </c>
      <c r="J26" s="13">
        <f t="shared" si="12"/>
        <v>-4.0657133420019193E-3</v>
      </c>
      <c r="K26" s="13">
        <f t="shared" ca="1" si="4"/>
        <v>-2.2790298588740428E-2</v>
      </c>
      <c r="L26" s="13">
        <f t="shared" ca="1" si="13"/>
        <v>1.2629912413211772E-9</v>
      </c>
      <c r="M26" s="13">
        <f t="shared" ca="1" si="5"/>
        <v>148462.47895774344</v>
      </c>
      <c r="N26" s="13">
        <f t="shared" ca="1" si="6"/>
        <v>4407027.1536385491</v>
      </c>
      <c r="O26" s="13">
        <f t="shared" ca="1" si="7"/>
        <v>4167123.5082088714</v>
      </c>
      <c r="P26" s="2">
        <f t="shared" ca="1" si="14"/>
        <v>3.5538588060320814E-5</v>
      </c>
      <c r="Q26" s="2"/>
      <c r="R26" s="2">
        <v>26</v>
      </c>
      <c r="S26" s="2" t="s">
        <v>225</v>
      </c>
      <c r="T26" s="2"/>
      <c r="U26" s="2"/>
      <c r="V26" s="2"/>
      <c r="W26" s="2"/>
      <c r="X26" s="2"/>
      <c r="Y26" s="2"/>
    </row>
    <row r="27" spans="1:25" x14ac:dyDescent="0.2">
      <c r="A27" s="49">
        <v>-3428</v>
      </c>
      <c r="B27" s="49">
        <v>-2.145664000272518E-2</v>
      </c>
      <c r="C27" s="2"/>
      <c r="D27" s="50">
        <f t="shared" si="3"/>
        <v>-0.34279999999999999</v>
      </c>
      <c r="E27" s="50">
        <f t="shared" si="3"/>
        <v>-2.145664000272518E-2</v>
      </c>
      <c r="F27" s="13">
        <f t="shared" si="8"/>
        <v>0.11751183999999999</v>
      </c>
      <c r="G27" s="13">
        <f t="shared" si="9"/>
        <v>-4.0283058751999994E-2</v>
      </c>
      <c r="H27" s="13">
        <f t="shared" si="10"/>
        <v>1.3809032540185598E-2</v>
      </c>
      <c r="I27" s="13">
        <f t="shared" si="11"/>
        <v>7.3553361929341917E-3</v>
      </c>
      <c r="J27" s="13">
        <f t="shared" si="12"/>
        <v>-2.5214092469378409E-3</v>
      </c>
      <c r="K27" s="13">
        <f t="shared" ca="1" si="4"/>
        <v>-1.5570198449388031E-2</v>
      </c>
      <c r="L27" s="13">
        <f t="shared" ca="1" si="13"/>
        <v>3.4650194160854273E-5</v>
      </c>
      <c r="M27" s="13">
        <f t="shared" ca="1" si="5"/>
        <v>171315.50392430247</v>
      </c>
      <c r="N27" s="13">
        <f t="shared" ca="1" si="6"/>
        <v>2640898.8253772627</v>
      </c>
      <c r="O27" s="13">
        <f t="shared" ca="1" si="7"/>
        <v>1864923.5430987005</v>
      </c>
      <c r="P27" s="2">
        <f t="shared" ca="1" si="14"/>
        <v>-5.8864415533371496E-3</v>
      </c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">
      <c r="A28" s="49">
        <v>-3407</v>
      </c>
      <c r="B28" s="49">
        <v>-1.5233160000207135E-2</v>
      </c>
      <c r="C28" s="2"/>
      <c r="D28" s="50">
        <f t="shared" si="3"/>
        <v>-0.3407</v>
      </c>
      <c r="E28" s="50">
        <f t="shared" si="3"/>
        <v>-1.5233160000207135E-2</v>
      </c>
      <c r="F28" s="13">
        <f t="shared" si="8"/>
        <v>0.11607649</v>
      </c>
      <c r="G28" s="13">
        <f t="shared" si="9"/>
        <v>-3.9547260143000001E-2</v>
      </c>
      <c r="H28" s="13">
        <f t="shared" si="10"/>
        <v>1.3473751530720101E-2</v>
      </c>
      <c r="I28" s="13">
        <f t="shared" si="11"/>
        <v>5.1899376120705708E-3</v>
      </c>
      <c r="J28" s="13">
        <f t="shared" si="12"/>
        <v>-1.7682117444324434E-3</v>
      </c>
      <c r="K28" s="13">
        <f t="shared" ca="1" si="4"/>
        <v>-1.5393296654356337E-2</v>
      </c>
      <c r="L28" s="13">
        <f t="shared" ca="1" si="13"/>
        <v>2.5643748002101062E-8</v>
      </c>
      <c r="M28" s="13">
        <f t="shared" ca="1" si="5"/>
        <v>171848.87474569629</v>
      </c>
      <c r="N28" s="13">
        <f t="shared" ca="1" si="6"/>
        <v>2602579.1083732494</v>
      </c>
      <c r="O28" s="13">
        <f t="shared" ca="1" si="7"/>
        <v>1819641.4346033952</v>
      </c>
      <c r="P28" s="2">
        <f t="shared" ca="1" si="14"/>
        <v>1.6013665414920178E-4</v>
      </c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">
      <c r="A29" s="49">
        <v>-3406</v>
      </c>
      <c r="B29" s="49">
        <v>-1.9527280001057079E-2</v>
      </c>
      <c r="C29" s="2"/>
      <c r="D29" s="50">
        <f t="shared" si="3"/>
        <v>-0.34060000000000001</v>
      </c>
      <c r="E29" s="50">
        <f t="shared" si="3"/>
        <v>-1.9527280001057079E-2</v>
      </c>
      <c r="F29" s="13">
        <f t="shared" si="8"/>
        <v>0.11600836</v>
      </c>
      <c r="G29" s="13">
        <f t="shared" si="9"/>
        <v>-3.9512447416000004E-2</v>
      </c>
      <c r="H29" s="13">
        <f t="shared" si="10"/>
        <v>1.3457939589889601E-2</v>
      </c>
      <c r="I29" s="13">
        <f t="shared" si="11"/>
        <v>6.6509915683600415E-3</v>
      </c>
      <c r="J29" s="13">
        <f t="shared" si="12"/>
        <v>-2.2653277281834304E-3</v>
      </c>
      <c r="K29" s="13">
        <f t="shared" ca="1" si="4"/>
        <v>-1.5384889192971131E-2</v>
      </c>
      <c r="L29" s="13">
        <f t="shared" ca="1" si="13"/>
        <v>1.7159401606914953E-5</v>
      </c>
      <c r="M29" s="13">
        <f t="shared" ca="1" si="5"/>
        <v>171874.17991832484</v>
      </c>
      <c r="N29" s="13">
        <f t="shared" ca="1" si="6"/>
        <v>2600763.9428508542</v>
      </c>
      <c r="O29" s="13">
        <f t="shared" ca="1" si="7"/>
        <v>1817502.7420295139</v>
      </c>
      <c r="P29" s="2">
        <f t="shared" ca="1" si="14"/>
        <v>-4.1423908080859481E-3</v>
      </c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">
      <c r="A30" s="49">
        <v>-3065</v>
      </c>
      <c r="B30" s="49">
        <v>-8.3222000030218624E-3</v>
      </c>
      <c r="C30" s="2"/>
      <c r="D30" s="50">
        <f t="shared" si="3"/>
        <v>-0.30649999999999999</v>
      </c>
      <c r="E30" s="50">
        <f t="shared" si="3"/>
        <v>-8.3222000030218624E-3</v>
      </c>
      <c r="F30" s="13">
        <f t="shared" si="8"/>
        <v>9.3942249999999991E-2</v>
      </c>
      <c r="G30" s="13">
        <f t="shared" si="9"/>
        <v>-2.8793299624999998E-2</v>
      </c>
      <c r="H30" s="13">
        <f t="shared" si="10"/>
        <v>8.8251463350624976E-3</v>
      </c>
      <c r="I30" s="13">
        <f t="shared" si="11"/>
        <v>2.5507543009262008E-3</v>
      </c>
      <c r="J30" s="13">
        <f t="shared" si="12"/>
        <v>-7.8180619323388052E-4</v>
      </c>
      <c r="K30" s="13">
        <f t="shared" ca="1" si="4"/>
        <v>-1.2605059460636434E-2</v>
      </c>
      <c r="L30" s="13">
        <f t="shared" ca="1" si="13"/>
        <v>1.834288513367858E-5</v>
      </c>
      <c r="M30" s="13">
        <f t="shared" ca="1" si="5"/>
        <v>179992.2938305538</v>
      </c>
      <c r="N30" s="13">
        <f t="shared" ca="1" si="6"/>
        <v>2030865.6365232959</v>
      </c>
      <c r="O30" s="13">
        <f t="shared" ca="1" si="7"/>
        <v>1177343.6416387795</v>
      </c>
      <c r="P30" s="2">
        <f t="shared" ca="1" si="14"/>
        <v>4.2828594576145712E-3</v>
      </c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">
      <c r="A31" s="49">
        <v>-3056</v>
      </c>
      <c r="B31" s="49">
        <v>-1.5569280003546737E-2</v>
      </c>
      <c r="C31" s="2"/>
      <c r="D31" s="50">
        <f t="shared" si="3"/>
        <v>-0.30559999999999998</v>
      </c>
      <c r="E31" s="50">
        <f t="shared" si="3"/>
        <v>-1.5569280003546737E-2</v>
      </c>
      <c r="F31" s="13">
        <f t="shared" si="8"/>
        <v>9.3391359999999993E-2</v>
      </c>
      <c r="G31" s="13">
        <f t="shared" si="9"/>
        <v>-2.8540399615999995E-2</v>
      </c>
      <c r="H31" s="13">
        <f t="shared" si="10"/>
        <v>8.7219461226495983E-3</v>
      </c>
      <c r="I31" s="13">
        <f t="shared" si="11"/>
        <v>4.7579719690838823E-3</v>
      </c>
      <c r="J31" s="13">
        <f t="shared" si="12"/>
        <v>-1.4540362337520344E-3</v>
      </c>
      <c r="K31" s="13">
        <f t="shared" ca="1" si="4"/>
        <v>-1.2534044515548362E-2</v>
      </c>
      <c r="L31" s="13">
        <f t="shared" ca="1" si="13"/>
        <v>9.2126544676047333E-6</v>
      </c>
      <c r="M31" s="13">
        <f t="shared" ca="1" si="5"/>
        <v>180192.36170466198</v>
      </c>
      <c r="N31" s="13">
        <f t="shared" ca="1" si="6"/>
        <v>2017105.2908299554</v>
      </c>
      <c r="O31" s="13">
        <f t="shared" ca="1" si="7"/>
        <v>1162748.6499817492</v>
      </c>
      <c r="P31" s="2">
        <f t="shared" ca="1" si="14"/>
        <v>-3.0352354879983751E-3</v>
      </c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">
      <c r="A32" s="49">
        <v>-3044</v>
      </c>
      <c r="B32" s="49">
        <v>-1.1298720000922913E-2</v>
      </c>
      <c r="C32" s="2"/>
      <c r="D32" s="50">
        <f t="shared" si="3"/>
        <v>-0.3044</v>
      </c>
      <c r="E32" s="50">
        <f t="shared" si="3"/>
        <v>-1.1298720000922913E-2</v>
      </c>
      <c r="F32" s="13">
        <f t="shared" si="8"/>
        <v>9.2659359999999996E-2</v>
      </c>
      <c r="G32" s="13">
        <f t="shared" si="9"/>
        <v>-2.8205509183999999E-2</v>
      </c>
      <c r="H32" s="13">
        <f t="shared" si="10"/>
        <v>8.5857569956095999E-3</v>
      </c>
      <c r="I32" s="13">
        <f t="shared" si="11"/>
        <v>3.4393303682809348E-3</v>
      </c>
      <c r="J32" s="13">
        <f t="shared" si="12"/>
        <v>-1.0469321641047166E-3</v>
      </c>
      <c r="K32" s="13">
        <f t="shared" ca="1" si="4"/>
        <v>-1.2439546161702526E-2</v>
      </c>
      <c r="L32" s="13">
        <f t="shared" ca="1" si="13"/>
        <v>1.3014843291191512E-6</v>
      </c>
      <c r="M32" s="13">
        <f t="shared" ca="1" si="5"/>
        <v>180457.95234574983</v>
      </c>
      <c r="N32" s="13">
        <f t="shared" ca="1" si="6"/>
        <v>1998857.010789149</v>
      </c>
      <c r="O32" s="13">
        <f t="shared" ca="1" si="7"/>
        <v>1143464.030194107</v>
      </c>
      <c r="P32" s="2">
        <f t="shared" ca="1" si="14"/>
        <v>1.1408261607796129E-3</v>
      </c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A33" s="49">
        <v>-2885</v>
      </c>
      <c r="B33" s="49">
        <v>-1.0163800001464551E-2</v>
      </c>
      <c r="C33" s="2"/>
      <c r="D33" s="50">
        <f t="shared" si="3"/>
        <v>-0.28849999999999998</v>
      </c>
      <c r="E33" s="50">
        <f t="shared" si="3"/>
        <v>-1.0163800001464551E-2</v>
      </c>
      <c r="F33" s="13">
        <f t="shared" si="8"/>
        <v>8.3232249999999994E-2</v>
      </c>
      <c r="G33" s="13">
        <f t="shared" si="9"/>
        <v>-2.4012504124999997E-2</v>
      </c>
      <c r="H33" s="13">
        <f t="shared" si="10"/>
        <v>6.9276074400624992E-3</v>
      </c>
      <c r="I33" s="13">
        <f t="shared" si="11"/>
        <v>2.9322563004225226E-3</v>
      </c>
      <c r="J33" s="13">
        <f t="shared" si="12"/>
        <v>-8.459559426718977E-4</v>
      </c>
      <c r="K33" s="13">
        <f t="shared" ca="1" si="4"/>
        <v>-1.1207752682047684E-2</v>
      </c>
      <c r="L33" s="13">
        <f t="shared" ca="1" si="13"/>
        <v>1.0898371992967075E-6</v>
      </c>
      <c r="M33" s="13">
        <f t="shared" ca="1" si="5"/>
        <v>183849.60169715187</v>
      </c>
      <c r="N33" s="13">
        <f t="shared" ca="1" si="6"/>
        <v>1767540.9645916079</v>
      </c>
      <c r="O33" s="13">
        <f t="shared" ca="1" si="7"/>
        <v>906407.84853899234</v>
      </c>
      <c r="P33" s="2">
        <f t="shared" ca="1" si="14"/>
        <v>1.0439526805831323E-3</v>
      </c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">
      <c r="A34" s="49">
        <v>-2884</v>
      </c>
      <c r="B34" s="49">
        <v>-8.3579200036183465E-3</v>
      </c>
      <c r="C34" s="2"/>
      <c r="D34" s="50">
        <f t="shared" si="3"/>
        <v>-0.28839999999999999</v>
      </c>
      <c r="E34" s="50">
        <f t="shared" si="3"/>
        <v>-8.3579200036183465E-3</v>
      </c>
      <c r="F34" s="13">
        <f t="shared" si="8"/>
        <v>8.3174559999999995E-2</v>
      </c>
      <c r="G34" s="13">
        <f t="shared" si="9"/>
        <v>-2.3987543103999996E-2</v>
      </c>
      <c r="H34" s="13">
        <f t="shared" si="10"/>
        <v>6.9180074311935994E-3</v>
      </c>
      <c r="I34" s="13">
        <f t="shared" si="11"/>
        <v>2.4104241290435311E-3</v>
      </c>
      <c r="J34" s="13">
        <f t="shared" si="12"/>
        <v>-6.9516631881615435E-4</v>
      </c>
      <c r="K34" s="13">
        <f t="shared" ca="1" si="4"/>
        <v>-1.1200125070454297E-2</v>
      </c>
      <c r="L34" s="13">
        <f t="shared" ca="1" si="13"/>
        <v>8.0781296419479485E-6</v>
      </c>
      <c r="M34" s="13">
        <f t="shared" ca="1" si="5"/>
        <v>183870.17433684241</v>
      </c>
      <c r="N34" s="13">
        <f t="shared" ca="1" si="6"/>
        <v>1766146.7124771075</v>
      </c>
      <c r="O34" s="13">
        <f t="shared" ca="1" si="7"/>
        <v>905023.0460767562</v>
      </c>
      <c r="P34" s="2">
        <f t="shared" ca="1" si="14"/>
        <v>2.8422050668359504E-3</v>
      </c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">
      <c r="A35" s="49">
        <v>-2692</v>
      </c>
      <c r="B35" s="49">
        <v>-4.9289600028714631E-3</v>
      </c>
      <c r="C35" s="2"/>
      <c r="D35" s="50">
        <f t="shared" si="3"/>
        <v>-0.26919999999999999</v>
      </c>
      <c r="E35" s="50">
        <f t="shared" si="3"/>
        <v>-4.9289600028714631E-3</v>
      </c>
      <c r="F35" s="13">
        <f t="shared" si="8"/>
        <v>7.2468640000000001E-2</v>
      </c>
      <c r="G35" s="13">
        <f t="shared" si="9"/>
        <v>-1.9508557887999999E-2</v>
      </c>
      <c r="H35" s="13">
        <f t="shared" si="10"/>
        <v>5.2517037834496003E-3</v>
      </c>
      <c r="I35" s="13">
        <f t="shared" si="11"/>
        <v>1.3268760327729979E-3</v>
      </c>
      <c r="J35" s="13">
        <f t="shared" si="12"/>
        <v>-3.5719502802249105E-4</v>
      </c>
      <c r="K35" s="13">
        <f t="shared" ca="1" si="4"/>
        <v>-9.7633038302384033E-3</v>
      </c>
      <c r="L35" s="13">
        <f t="shared" ca="1" si="13"/>
        <v>2.3370880241200837E-5</v>
      </c>
      <c r="M35" s="13">
        <f t="shared" ca="1" si="5"/>
        <v>187640.55707116832</v>
      </c>
      <c r="N35" s="13">
        <f t="shared" ca="1" si="6"/>
        <v>1511977.062320757</v>
      </c>
      <c r="O35" s="13">
        <f t="shared" ca="1" si="7"/>
        <v>662530.10357117932</v>
      </c>
      <c r="P35" s="2">
        <f t="shared" ca="1" si="14"/>
        <v>4.8343438273669402E-3</v>
      </c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">
      <c r="A36" s="49">
        <v>-2663</v>
      </c>
      <c r="B36" s="49">
        <v>-8.1584400031715631E-3</v>
      </c>
      <c r="C36" s="2"/>
      <c r="D36" s="50">
        <f t="shared" si="3"/>
        <v>-0.26629999999999998</v>
      </c>
      <c r="E36" s="50">
        <f t="shared" si="3"/>
        <v>-8.1584400031715631E-3</v>
      </c>
      <c r="F36" s="13">
        <f t="shared" si="8"/>
        <v>7.091568999999999E-2</v>
      </c>
      <c r="G36" s="13">
        <f t="shared" si="9"/>
        <v>-1.8884848246999996E-2</v>
      </c>
      <c r="H36" s="13">
        <f t="shared" si="10"/>
        <v>5.0290350881760986E-3</v>
      </c>
      <c r="I36" s="13">
        <f t="shared" si="11"/>
        <v>2.172592572844587E-3</v>
      </c>
      <c r="J36" s="13">
        <f t="shared" si="12"/>
        <v>-5.785614021485135E-4</v>
      </c>
      <c r="K36" s="13">
        <f t="shared" ca="1" si="4"/>
        <v>-9.5510713666361342E-3</v>
      </c>
      <c r="L36" s="13">
        <f t="shared" ca="1" si="13"/>
        <v>1.9394221145051899E-6</v>
      </c>
      <c r="M36" s="13">
        <f t="shared" ca="1" si="5"/>
        <v>188178.58155909029</v>
      </c>
      <c r="N36" s="13">
        <f t="shared" ca="1" si="6"/>
        <v>1475872.5235981983</v>
      </c>
      <c r="O36" s="13">
        <f t="shared" ca="1" si="7"/>
        <v>629821.41086640302</v>
      </c>
      <c r="P36" s="2">
        <f t="shared" ca="1" si="14"/>
        <v>1.392631363464571E-3</v>
      </c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">
      <c r="A37" s="49">
        <v>-2662</v>
      </c>
      <c r="B37" s="49">
        <v>-7.8525600001739804E-3</v>
      </c>
      <c r="C37" s="2"/>
      <c r="D37" s="50">
        <f t="shared" si="3"/>
        <v>-0.26619999999999999</v>
      </c>
      <c r="E37" s="50">
        <f t="shared" si="3"/>
        <v>-7.8525600001739804E-3</v>
      </c>
      <c r="F37" s="13">
        <f t="shared" si="8"/>
        <v>7.0862439999999999E-2</v>
      </c>
      <c r="G37" s="13">
        <f t="shared" si="9"/>
        <v>-1.8863581527999999E-2</v>
      </c>
      <c r="H37" s="13">
        <f t="shared" si="10"/>
        <v>5.0214854027535996E-3</v>
      </c>
      <c r="I37" s="13">
        <f t="shared" si="11"/>
        <v>2.0903514720463133E-3</v>
      </c>
      <c r="J37" s="13">
        <f t="shared" si="12"/>
        <v>-5.5645156185872861E-4</v>
      </c>
      <c r="K37" s="13">
        <f t="shared" ca="1" si="4"/>
        <v>-9.5437754152990408E-3</v>
      </c>
      <c r="L37" s="13">
        <f t="shared" ca="1" si="13"/>
        <v>2.8602095803566307E-6</v>
      </c>
      <c r="M37" s="13">
        <f t="shared" ca="1" si="5"/>
        <v>188196.98503113163</v>
      </c>
      <c r="N37" s="13">
        <f t="shared" ca="1" si="6"/>
        <v>1474637.988483832</v>
      </c>
      <c r="O37" s="13">
        <f t="shared" ca="1" si="7"/>
        <v>628711.27346405771</v>
      </c>
      <c r="P37" s="2">
        <f t="shared" ca="1" si="14"/>
        <v>1.6912154151250604E-3</v>
      </c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">
      <c r="A38" s="49">
        <v>-2661</v>
      </c>
      <c r="B38" s="49">
        <v>-8.7466800032416359E-3</v>
      </c>
      <c r="C38" s="2"/>
      <c r="D38" s="50">
        <f t="shared" si="3"/>
        <v>-0.2661</v>
      </c>
      <c r="E38" s="50">
        <f t="shared" si="3"/>
        <v>-8.7466800032416359E-3</v>
      </c>
      <c r="F38" s="13">
        <f t="shared" si="8"/>
        <v>7.0809209999999997E-2</v>
      </c>
      <c r="G38" s="13">
        <f t="shared" si="9"/>
        <v>-1.8842330780999998E-2</v>
      </c>
      <c r="H38" s="13">
        <f t="shared" si="10"/>
        <v>5.0139442208240997E-3</v>
      </c>
      <c r="I38" s="13">
        <f t="shared" si="11"/>
        <v>2.3274915488625991E-3</v>
      </c>
      <c r="J38" s="13">
        <f t="shared" si="12"/>
        <v>-6.1934550115233761E-4</v>
      </c>
      <c r="K38" s="13">
        <f t="shared" ca="1" si="4"/>
        <v>-9.536480957927064E-3</v>
      </c>
      <c r="L38" s="13">
        <f t="shared" ca="1" si="13"/>
        <v>6.237855480220137E-7</v>
      </c>
      <c r="M38" s="13">
        <f t="shared" ca="1" si="5"/>
        <v>188215.37854688326</v>
      </c>
      <c r="N38" s="13">
        <f t="shared" ca="1" si="6"/>
        <v>1473404.1476588566</v>
      </c>
      <c r="O38" s="13">
        <f t="shared" ca="1" si="7"/>
        <v>627602.31385516911</v>
      </c>
      <c r="P38" s="2">
        <f t="shared" ca="1" si="14"/>
        <v>7.8980095468542816E-4</v>
      </c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">
      <c r="A39" s="49">
        <v>-2492</v>
      </c>
      <c r="B39" s="49">
        <v>-1.0052960002212785E-2</v>
      </c>
      <c r="C39" s="2"/>
      <c r="D39" s="50">
        <f t="shared" si="3"/>
        <v>-0.2492</v>
      </c>
      <c r="E39" s="50">
        <f t="shared" si="3"/>
        <v>-1.0052960002212785E-2</v>
      </c>
      <c r="F39" s="13">
        <f t="shared" si="8"/>
        <v>6.2100640000000006E-2</v>
      </c>
      <c r="G39" s="13">
        <f t="shared" si="9"/>
        <v>-1.5475479488000002E-2</v>
      </c>
      <c r="H39" s="13">
        <f t="shared" si="10"/>
        <v>3.8564894884096008E-3</v>
      </c>
      <c r="I39" s="13">
        <f t="shared" si="11"/>
        <v>2.505197632551426E-3</v>
      </c>
      <c r="J39" s="13">
        <f t="shared" si="12"/>
        <v>-6.2429525003181532E-4</v>
      </c>
      <c r="K39" s="13">
        <f t="shared" ca="1" si="4"/>
        <v>-8.3251784709892952E-3</v>
      </c>
      <c r="L39" s="13">
        <f t="shared" ca="1" si="13"/>
        <v>2.9852290196369876E-6</v>
      </c>
      <c r="M39" s="13">
        <f t="shared" ca="1" si="5"/>
        <v>191179.58983885363</v>
      </c>
      <c r="N39" s="13">
        <f t="shared" ca="1" si="6"/>
        <v>1274676.8495145421</v>
      </c>
      <c r="O39" s="13">
        <f t="shared" ca="1" si="7"/>
        <v>456679.66915715835</v>
      </c>
      <c r="P39" s="2">
        <f t="shared" ca="1" si="14"/>
        <v>-1.72778153122349E-3</v>
      </c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">
      <c r="A40" s="49">
        <v>-2492</v>
      </c>
      <c r="B40" s="49">
        <v>-7.8529600032197777E-3</v>
      </c>
      <c r="C40" s="2"/>
      <c r="D40" s="50">
        <f t="shared" si="3"/>
        <v>-0.2492</v>
      </c>
      <c r="E40" s="50">
        <f t="shared" si="3"/>
        <v>-7.8529600032197777E-3</v>
      </c>
      <c r="F40" s="13">
        <f t="shared" si="8"/>
        <v>6.2100640000000006E-2</v>
      </c>
      <c r="G40" s="13">
        <f t="shared" si="9"/>
        <v>-1.5475479488000002E-2</v>
      </c>
      <c r="H40" s="13">
        <f t="shared" si="10"/>
        <v>3.8564894884096008E-3</v>
      </c>
      <c r="I40" s="13">
        <f t="shared" si="11"/>
        <v>1.9569576328023687E-3</v>
      </c>
      <c r="J40" s="13">
        <f t="shared" si="12"/>
        <v>-4.876738420943503E-4</v>
      </c>
      <c r="K40" s="13">
        <f t="shared" ca="1" si="4"/>
        <v>-8.3251784709892952E-3</v>
      </c>
      <c r="L40" s="13">
        <f t="shared" ca="1" si="13"/>
        <v>2.2299028130259085E-7</v>
      </c>
      <c r="M40" s="13">
        <f t="shared" ca="1" si="5"/>
        <v>191179.58983885363</v>
      </c>
      <c r="N40" s="13">
        <f t="shared" ca="1" si="6"/>
        <v>1274676.8495145421</v>
      </c>
      <c r="O40" s="13">
        <f t="shared" ca="1" si="7"/>
        <v>456679.66915715835</v>
      </c>
      <c r="P40" s="2">
        <f t="shared" ca="1" si="14"/>
        <v>4.7221846776951751E-4</v>
      </c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">
      <c r="A41" s="49">
        <v>-2479</v>
      </c>
      <c r="B41" s="49">
        <v>-2.8765200004272629E-3</v>
      </c>
      <c r="C41" s="2"/>
      <c r="D41" s="50">
        <f t="shared" si="3"/>
        <v>-0.24790000000000001</v>
      </c>
      <c r="E41" s="50">
        <f t="shared" si="3"/>
        <v>-2.8765200004272629E-3</v>
      </c>
      <c r="F41" s="13">
        <f t="shared" si="8"/>
        <v>6.1454410000000008E-2</v>
      </c>
      <c r="G41" s="13">
        <f t="shared" si="9"/>
        <v>-1.5234548239000003E-2</v>
      </c>
      <c r="H41" s="13">
        <f t="shared" si="10"/>
        <v>3.7766445084481009E-3</v>
      </c>
      <c r="I41" s="13">
        <f t="shared" si="11"/>
        <v>7.1308930810591847E-4</v>
      </c>
      <c r="J41" s="13">
        <f t="shared" si="12"/>
        <v>-1.7677483947945721E-4</v>
      </c>
      <c r="K41" s="13">
        <f t="shared" ca="1" si="4"/>
        <v>-8.2337687173445681E-3</v>
      </c>
      <c r="L41" s="13">
        <f t="shared" ca="1" si="13"/>
        <v>2.8700113814912115E-5</v>
      </c>
      <c r="M41" s="13">
        <f t="shared" ca="1" si="5"/>
        <v>191395.61427212422</v>
      </c>
      <c r="N41" s="13">
        <f t="shared" ca="1" si="6"/>
        <v>1260180.614081261</v>
      </c>
      <c r="O41" s="13">
        <f t="shared" ca="1" si="7"/>
        <v>444852.53796101041</v>
      </c>
      <c r="P41" s="2">
        <f t="shared" ca="1" si="14"/>
        <v>5.3572487169173053E-3</v>
      </c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">
      <c r="A42" s="49">
        <v>-2288</v>
      </c>
      <c r="B42" s="49">
        <v>1.1246559995925054E-2</v>
      </c>
      <c r="C42" s="2"/>
      <c r="D42" s="50">
        <f t="shared" si="3"/>
        <v>-0.2288</v>
      </c>
      <c r="E42" s="50">
        <f t="shared" si="3"/>
        <v>1.1246559995925054E-2</v>
      </c>
      <c r="F42" s="13">
        <f t="shared" si="8"/>
        <v>5.2349440000000004E-2</v>
      </c>
      <c r="G42" s="13">
        <f t="shared" si="9"/>
        <v>-1.1977551872000001E-2</v>
      </c>
      <c r="H42" s="13">
        <f t="shared" si="10"/>
        <v>2.7404638683136005E-3</v>
      </c>
      <c r="I42" s="13">
        <f t="shared" si="11"/>
        <v>-2.5732129270676523E-3</v>
      </c>
      <c r="J42" s="13">
        <f t="shared" si="12"/>
        <v>5.8875111771307886E-4</v>
      </c>
      <c r="K42" s="13">
        <f t="shared" ca="1" si="4"/>
        <v>-6.9198539191554611E-3</v>
      </c>
      <c r="L42" s="13">
        <f t="shared" ca="1" si="13"/>
        <v>3.3001859453403096E-4</v>
      </c>
      <c r="M42" s="13">
        <f t="shared" ca="1" si="5"/>
        <v>194368.58489333227</v>
      </c>
      <c r="N42" s="13">
        <f t="shared" ca="1" si="6"/>
        <v>1059688.769970153</v>
      </c>
      <c r="O42" s="13">
        <f t="shared" ca="1" si="7"/>
        <v>291602.68312424154</v>
      </c>
      <c r="P42" s="2">
        <f t="shared" ca="1" si="14"/>
        <v>1.8166413915080514E-2</v>
      </c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">
      <c r="A43" s="49">
        <v>-1704</v>
      </c>
      <c r="B43" s="49">
        <v>-1.09195200020622E-2</v>
      </c>
      <c r="C43" s="2"/>
      <c r="D43" s="50">
        <f t="shared" si="3"/>
        <v>-0.1704</v>
      </c>
      <c r="E43" s="50">
        <f t="shared" si="3"/>
        <v>-1.09195200020622E-2</v>
      </c>
      <c r="F43" s="13">
        <f t="shared" si="8"/>
        <v>2.9036159999999998E-2</v>
      </c>
      <c r="G43" s="13">
        <f t="shared" si="9"/>
        <v>-4.9477616639999993E-3</v>
      </c>
      <c r="H43" s="13">
        <f t="shared" si="10"/>
        <v>8.4309858754559987E-4</v>
      </c>
      <c r="I43" s="13">
        <f t="shared" si="11"/>
        <v>1.8606862083513987E-3</v>
      </c>
      <c r="J43" s="13">
        <f t="shared" si="12"/>
        <v>-3.1706092990307834E-4</v>
      </c>
      <c r="K43" s="13">
        <f t="shared" ca="1" si="4"/>
        <v>-3.2405233451292181E-3</v>
      </c>
      <c r="L43" s="13">
        <f t="shared" ca="1" si="13"/>
        <v>5.896698965718791E-5</v>
      </c>
      <c r="M43" s="13">
        <f t="shared" ca="1" si="5"/>
        <v>201053.67311512399</v>
      </c>
      <c r="N43" s="13">
        <f t="shared" ca="1" si="6"/>
        <v>579299.73644285288</v>
      </c>
      <c r="O43" s="13">
        <f t="shared" ca="1" si="7"/>
        <v>32449.869651292986</v>
      </c>
      <c r="P43" s="2">
        <f t="shared" ca="1" si="14"/>
        <v>-7.6789966569329815E-3</v>
      </c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">
      <c r="A44" s="49">
        <v>-1704</v>
      </c>
      <c r="B44" s="49">
        <v>3.5804799990728498E-3</v>
      </c>
      <c r="C44" s="2"/>
      <c r="D44" s="50">
        <f t="shared" si="3"/>
        <v>-0.1704</v>
      </c>
      <c r="E44" s="50">
        <f t="shared" si="3"/>
        <v>3.5804799990728498E-3</v>
      </c>
      <c r="F44" s="13">
        <f t="shared" si="8"/>
        <v>2.9036159999999998E-2</v>
      </c>
      <c r="G44" s="13">
        <f t="shared" si="9"/>
        <v>-4.9477616639999993E-3</v>
      </c>
      <c r="H44" s="13">
        <f t="shared" si="10"/>
        <v>8.4309858754559987E-4</v>
      </c>
      <c r="I44" s="13">
        <f t="shared" si="11"/>
        <v>-6.1011379184201363E-4</v>
      </c>
      <c r="J44" s="13">
        <f t="shared" si="12"/>
        <v>1.0396339012987912E-4</v>
      </c>
      <c r="K44" s="13">
        <f t="shared" ca="1" si="4"/>
        <v>-3.2405233451292181E-3</v>
      </c>
      <c r="L44" s="13">
        <f t="shared" ca="1" si="13"/>
        <v>4.6526086621615793E-5</v>
      </c>
      <c r="M44" s="13">
        <f t="shared" ca="1" si="5"/>
        <v>201053.67311512399</v>
      </c>
      <c r="N44" s="13">
        <f t="shared" ca="1" si="6"/>
        <v>579299.73644285288</v>
      </c>
      <c r="O44" s="13">
        <f t="shared" ca="1" si="7"/>
        <v>32449.869651292986</v>
      </c>
      <c r="P44" s="2">
        <f t="shared" ca="1" si="14"/>
        <v>6.8210033442020679E-3</v>
      </c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">
      <c r="A45" s="49">
        <v>-775</v>
      </c>
      <c r="B45" s="49">
        <v>1.4843000000837492E-2</v>
      </c>
      <c r="C45" s="2"/>
      <c r="D45" s="50">
        <f t="shared" si="3"/>
        <v>-7.7499999999999999E-2</v>
      </c>
      <c r="E45" s="50">
        <f t="shared" si="3"/>
        <v>1.4843000000837492E-2</v>
      </c>
      <c r="F45" s="13">
        <f t="shared" si="8"/>
        <v>6.0062500000000003E-3</v>
      </c>
      <c r="G45" s="13">
        <f t="shared" si="9"/>
        <v>-4.6548437500000002E-4</v>
      </c>
      <c r="H45" s="13">
        <f t="shared" si="10"/>
        <v>3.6075039062500003E-5</v>
      </c>
      <c r="I45" s="13">
        <f t="shared" si="11"/>
        <v>-1.1503325000649055E-3</v>
      </c>
      <c r="J45" s="13">
        <f t="shared" si="12"/>
        <v>8.9150768755030173E-5</v>
      </c>
      <c r="K45" s="13">
        <f t="shared" ca="1" si="4"/>
        <v>1.5624428613165886E-3</v>
      </c>
      <c r="L45" s="13">
        <f t="shared" ca="1" si="13"/>
        <v>1.7637319793607965E-4</v>
      </c>
      <c r="M45" s="13">
        <f t="shared" ca="1" si="5"/>
        <v>203902.42084334831</v>
      </c>
      <c r="N45" s="13">
        <f t="shared" ca="1" si="6"/>
        <v>148827.62711534518</v>
      </c>
      <c r="O45" s="13">
        <f t="shared" ca="1" si="7"/>
        <v>92565.607049400176</v>
      </c>
      <c r="P45" s="2">
        <f t="shared" ca="1" si="14"/>
        <v>1.3280557139520904E-2</v>
      </c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">
      <c r="A46" s="49">
        <v>-767</v>
      </c>
      <c r="B46" s="49">
        <v>3.3900399976118933E-3</v>
      </c>
      <c r="C46" s="2"/>
      <c r="D46" s="50">
        <f t="shared" si="3"/>
        <v>-7.6700000000000004E-2</v>
      </c>
      <c r="E46" s="50">
        <f t="shared" si="3"/>
        <v>3.3900399976118933E-3</v>
      </c>
      <c r="F46" s="13">
        <f t="shared" si="8"/>
        <v>5.8828900000000009E-3</v>
      </c>
      <c r="G46" s="13">
        <f t="shared" si="9"/>
        <v>-4.5121766300000007E-4</v>
      </c>
      <c r="H46" s="13">
        <f t="shared" si="10"/>
        <v>3.4608394752100011E-5</v>
      </c>
      <c r="I46" s="13">
        <f t="shared" si="11"/>
        <v>-2.6001606781683224E-4</v>
      </c>
      <c r="J46" s="13">
        <f t="shared" si="12"/>
        <v>1.9943232401551036E-5</v>
      </c>
      <c r="K46" s="13">
        <f t="shared" ca="1" si="4"/>
        <v>1.5982037918412673E-3</v>
      </c>
      <c r="L46" s="13">
        <f t="shared" ca="1" si="13"/>
        <v>3.2106769883104731E-6</v>
      </c>
      <c r="M46" s="13">
        <f t="shared" ca="1" si="5"/>
        <v>203884.68867822981</v>
      </c>
      <c r="N46" s="13">
        <f t="shared" ca="1" si="6"/>
        <v>146554.27630065556</v>
      </c>
      <c r="O46" s="13">
        <f t="shared" ca="1" si="7"/>
        <v>94831.671585786971</v>
      </c>
      <c r="P46" s="2">
        <f t="shared" ca="1" si="14"/>
        <v>1.791836205770626E-3</v>
      </c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">
      <c r="A47" s="49">
        <v>-754</v>
      </c>
      <c r="B47" s="49">
        <v>9.0664800009108149E-3</v>
      </c>
      <c r="C47" s="2"/>
      <c r="D47" s="50">
        <f t="shared" si="3"/>
        <v>-7.5399999999999995E-2</v>
      </c>
      <c r="E47" s="50">
        <f t="shared" si="3"/>
        <v>9.0664800009108149E-3</v>
      </c>
      <c r="F47" s="13">
        <f t="shared" si="8"/>
        <v>5.685159999999999E-3</v>
      </c>
      <c r="G47" s="13">
        <f t="shared" si="9"/>
        <v>-4.286610639999999E-4</v>
      </c>
      <c r="H47" s="13">
        <f t="shared" si="10"/>
        <v>3.2321044225599987E-5</v>
      </c>
      <c r="I47" s="13">
        <f t="shared" si="11"/>
        <v>-6.8361259206867545E-4</v>
      </c>
      <c r="J47" s="13">
        <f t="shared" si="12"/>
        <v>5.1544389441978123E-5</v>
      </c>
      <c r="K47" s="13">
        <f t="shared" ca="1" si="4"/>
        <v>1.6561113777052057E-3</v>
      </c>
      <c r="L47" s="13">
        <f t="shared" ca="1" si="13"/>
        <v>5.4913563131790196E-5</v>
      </c>
      <c r="M47" s="13">
        <f t="shared" ca="1" si="5"/>
        <v>203854.33334993364</v>
      </c>
      <c r="N47" s="13">
        <f t="shared" ca="1" si="6"/>
        <v>142904.95415696301</v>
      </c>
      <c r="O47" s="13">
        <f t="shared" ca="1" si="7"/>
        <v>98561.731045977678</v>
      </c>
      <c r="P47" s="2">
        <f t="shared" ca="1" si="14"/>
        <v>7.4103686232056092E-3</v>
      </c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">
      <c r="A48" s="49">
        <v>-745</v>
      </c>
      <c r="B48" s="49">
        <v>5.194000004848931E-4</v>
      </c>
      <c r="C48" s="2"/>
      <c r="D48" s="50">
        <f t="shared" si="3"/>
        <v>-7.4499999999999997E-2</v>
      </c>
      <c r="E48" s="50">
        <f t="shared" si="3"/>
        <v>5.194000004848931E-4</v>
      </c>
      <c r="F48" s="13">
        <f t="shared" si="8"/>
        <v>5.5502499999999996E-3</v>
      </c>
      <c r="G48" s="13">
        <f t="shared" si="9"/>
        <v>-4.1349362499999996E-4</v>
      </c>
      <c r="H48" s="13">
        <f t="shared" si="10"/>
        <v>3.0805275062499993E-5</v>
      </c>
      <c r="I48" s="13">
        <f t="shared" si="11"/>
        <v>-3.8695300036124534E-5</v>
      </c>
      <c r="J48" s="13">
        <f t="shared" si="12"/>
        <v>2.8827998526912776E-6</v>
      </c>
      <c r="K48" s="13">
        <f t="shared" ca="1" si="4"/>
        <v>1.6960533422950531E-3</v>
      </c>
      <c r="L48" s="13">
        <f t="shared" ca="1" si="13"/>
        <v>1.3845130867930171E-6</v>
      </c>
      <c r="M48" s="13">
        <f t="shared" ca="1" si="5"/>
        <v>203832.20098584099</v>
      </c>
      <c r="N48" s="13">
        <f t="shared" ca="1" si="6"/>
        <v>140410.88511937822</v>
      </c>
      <c r="O48" s="13">
        <f t="shared" ca="1" si="7"/>
        <v>101178.33542029135</v>
      </c>
      <c r="P48" s="2">
        <f t="shared" ca="1" si="14"/>
        <v>-1.17665334181016E-3</v>
      </c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">
      <c r="A49" s="49">
        <v>-744</v>
      </c>
      <c r="B49" s="49">
        <v>2.3252799983310979E-3</v>
      </c>
      <c r="C49" s="2"/>
      <c r="D49" s="50">
        <f t="shared" si="3"/>
        <v>-7.4399999999999994E-2</v>
      </c>
      <c r="E49" s="50">
        <f t="shared" si="3"/>
        <v>2.3252799983310979E-3</v>
      </c>
      <c r="F49" s="13">
        <f t="shared" si="8"/>
        <v>5.5353599999999987E-3</v>
      </c>
      <c r="G49" s="13">
        <f t="shared" si="9"/>
        <v>-4.1183078399999987E-4</v>
      </c>
      <c r="H49" s="13">
        <f t="shared" si="10"/>
        <v>3.0640210329599987E-5</v>
      </c>
      <c r="I49" s="13">
        <f t="shared" si="11"/>
        <v>-1.7300083187583366E-4</v>
      </c>
      <c r="J49" s="13">
        <f t="shared" si="12"/>
        <v>1.2871261891562023E-5</v>
      </c>
      <c r="K49" s="13">
        <f t="shared" ca="1" si="4"/>
        <v>1.7004838685349996E-3</v>
      </c>
      <c r="L49" s="13">
        <f t="shared" ca="1" si="13"/>
        <v>3.903702038081829E-7</v>
      </c>
      <c r="M49" s="13">
        <f t="shared" ca="1" si="5"/>
        <v>203829.68542095309</v>
      </c>
      <c r="N49" s="13">
        <f t="shared" ca="1" si="6"/>
        <v>140135.39572799657</v>
      </c>
      <c r="O49" s="13">
        <f t="shared" ca="1" si="7"/>
        <v>101470.7860470633</v>
      </c>
      <c r="P49" s="2">
        <f t="shared" ca="1" si="14"/>
        <v>6.2479612979609829E-4</v>
      </c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">
      <c r="A50" s="49">
        <v>-562</v>
      </c>
      <c r="B50" s="49">
        <v>3.5954399972979445E-3</v>
      </c>
      <c r="C50" s="2"/>
      <c r="D50" s="50">
        <f t="shared" si="3"/>
        <v>-5.62E-2</v>
      </c>
      <c r="E50" s="50">
        <f t="shared" si="3"/>
        <v>3.5954399972979445E-3</v>
      </c>
      <c r="F50" s="13">
        <f t="shared" si="8"/>
        <v>3.1584400000000002E-3</v>
      </c>
      <c r="G50" s="13">
        <f t="shared" si="9"/>
        <v>-1.77504328E-4</v>
      </c>
      <c r="H50" s="13">
        <f t="shared" si="10"/>
        <v>9.9757432336000005E-6</v>
      </c>
      <c r="I50" s="13">
        <f t="shared" si="11"/>
        <v>-2.0206372784814449E-4</v>
      </c>
      <c r="J50" s="13">
        <f t="shared" si="12"/>
        <v>1.135598150506572E-5</v>
      </c>
      <c r="K50" s="13">
        <f t="shared" ca="1" si="4"/>
        <v>2.4819606430880447E-3</v>
      </c>
      <c r="L50" s="13">
        <f t="shared" ca="1" si="13"/>
        <v>1.2398362722516955E-6</v>
      </c>
      <c r="M50" s="13">
        <f t="shared" ca="1" si="5"/>
        <v>203184.22859839592</v>
      </c>
      <c r="N50" s="13">
        <f t="shared" ca="1" si="6"/>
        <v>95252.465772800395</v>
      </c>
      <c r="O50" s="13">
        <f t="shared" ca="1" si="7"/>
        <v>160051.01770765233</v>
      </c>
      <c r="P50" s="2">
        <f t="shared" ca="1" si="14"/>
        <v>1.1134793542098998E-3</v>
      </c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">
      <c r="A51" s="49">
        <v>-543</v>
      </c>
      <c r="B51" s="49">
        <v>4.8071599994727876E-3</v>
      </c>
      <c r="C51" s="2"/>
      <c r="D51" s="50">
        <f t="shared" si="3"/>
        <v>-5.4300000000000001E-2</v>
      </c>
      <c r="E51" s="50">
        <f t="shared" si="3"/>
        <v>4.8071599994727876E-3</v>
      </c>
      <c r="F51" s="13">
        <f t="shared" si="8"/>
        <v>2.9484900000000002E-3</v>
      </c>
      <c r="G51" s="13">
        <f t="shared" si="9"/>
        <v>-1.6010300700000001E-4</v>
      </c>
      <c r="H51" s="13">
        <f t="shared" si="10"/>
        <v>8.693593280100001E-6</v>
      </c>
      <c r="I51" s="13">
        <f t="shared" si="11"/>
        <v>-2.6102878797137235E-4</v>
      </c>
      <c r="J51" s="13">
        <f t="shared" si="12"/>
        <v>1.4173863186845519E-5</v>
      </c>
      <c r="K51" s="13">
        <f t="shared" ca="1" si="4"/>
        <v>2.560690656894995E-3</v>
      </c>
      <c r="L51" s="13">
        <f t="shared" ca="1" si="13"/>
        <v>5.0466245071418994E-6</v>
      </c>
      <c r="M51" s="13">
        <f t="shared" ca="1" si="5"/>
        <v>203095.3705021856</v>
      </c>
      <c r="N51" s="13">
        <f t="shared" ca="1" si="6"/>
        <v>91149.199725096551</v>
      </c>
      <c r="O51" s="13">
        <f t="shared" ca="1" si="7"/>
        <v>166737.22644154663</v>
      </c>
      <c r="P51" s="2">
        <f t="shared" ca="1" si="14"/>
        <v>2.2464693425777926E-3</v>
      </c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">
      <c r="A52" s="49">
        <v>-426</v>
      </c>
      <c r="B52" s="49">
        <v>1.7951199988601729E-3</v>
      </c>
      <c r="C52" s="2"/>
      <c r="D52" s="50">
        <f t="shared" si="3"/>
        <v>-4.2599999999999999E-2</v>
      </c>
      <c r="E52" s="50">
        <f t="shared" si="3"/>
        <v>1.7951199988601729E-3</v>
      </c>
      <c r="F52" s="13">
        <f t="shared" si="8"/>
        <v>1.8147599999999999E-3</v>
      </c>
      <c r="G52" s="13">
        <f t="shared" si="9"/>
        <v>-7.7308775999999988E-5</v>
      </c>
      <c r="H52" s="13">
        <f t="shared" si="10"/>
        <v>3.2933538575999995E-6</v>
      </c>
      <c r="I52" s="13">
        <f t="shared" si="11"/>
        <v>-7.6472111951443364E-5</v>
      </c>
      <c r="J52" s="13">
        <f t="shared" si="12"/>
        <v>3.2577119691314873E-6</v>
      </c>
      <c r="K52" s="13">
        <f t="shared" ca="1" si="4"/>
        <v>3.033615808066097E-3</v>
      </c>
      <c r="L52" s="13">
        <f t="shared" ca="1" si="13"/>
        <v>1.5338718694206367E-6</v>
      </c>
      <c r="M52" s="13">
        <f t="shared" ca="1" si="5"/>
        <v>202459.02993056021</v>
      </c>
      <c r="N52" s="13">
        <f t="shared" ca="1" si="6"/>
        <v>68176.469676073335</v>
      </c>
      <c r="O52" s="13">
        <f t="shared" ca="1" si="7"/>
        <v>210010.67386503032</v>
      </c>
      <c r="P52" s="2">
        <f t="shared" ca="1" si="14"/>
        <v>-1.2384958092059241E-3</v>
      </c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">
      <c r="A53" s="49">
        <v>-415</v>
      </c>
      <c r="B53" s="49">
        <v>6.659799997578375E-3</v>
      </c>
      <c r="C53" s="2"/>
      <c r="D53" s="50">
        <f t="shared" ref="D53:E84" si="15">A53/A$18</f>
        <v>-4.1500000000000002E-2</v>
      </c>
      <c r="E53" s="50">
        <f t="shared" si="15"/>
        <v>6.659799997578375E-3</v>
      </c>
      <c r="F53" s="13">
        <f t="shared" si="8"/>
        <v>1.7222500000000003E-3</v>
      </c>
      <c r="G53" s="13">
        <f t="shared" si="9"/>
        <v>-7.1473375000000018E-5</v>
      </c>
      <c r="H53" s="13">
        <f t="shared" si="10"/>
        <v>2.9661450625000011E-6</v>
      </c>
      <c r="I53" s="13">
        <f t="shared" si="11"/>
        <v>-2.7638169989950258E-4</v>
      </c>
      <c r="J53" s="13">
        <f t="shared" si="12"/>
        <v>1.1469840545829357E-5</v>
      </c>
      <c r="K53" s="13">
        <f t="shared" ca="1" si="4"/>
        <v>3.0770271050234244E-3</v>
      </c>
      <c r="L53" s="13">
        <f t="shared" ca="1" si="13"/>
        <v>1.2836261599626568E-5</v>
      </c>
      <c r="M53" s="13">
        <f t="shared" ca="1" si="5"/>
        <v>202391.32898458993</v>
      </c>
      <c r="N53" s="13">
        <f t="shared" ca="1" si="6"/>
        <v>66214.40819052275</v>
      </c>
      <c r="O53" s="13">
        <f t="shared" ca="1" si="7"/>
        <v>214253.90562170075</v>
      </c>
      <c r="P53" s="2">
        <f t="shared" ca="1" si="14"/>
        <v>3.5827728925549506E-3</v>
      </c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A54" s="49">
        <v>-395</v>
      </c>
      <c r="B54" s="49">
        <v>6.277399996179156E-3</v>
      </c>
      <c r="C54" s="2"/>
      <c r="D54" s="50">
        <f t="shared" si="15"/>
        <v>-3.95E-2</v>
      </c>
      <c r="E54" s="50">
        <f t="shared" si="15"/>
        <v>6.277399996179156E-3</v>
      </c>
      <c r="F54" s="13">
        <f t="shared" si="8"/>
        <v>1.56025E-3</v>
      </c>
      <c r="G54" s="13">
        <f t="shared" si="9"/>
        <v>-6.1629875000000003E-5</v>
      </c>
      <c r="H54" s="13">
        <f t="shared" si="10"/>
        <v>2.4343800625E-6</v>
      </c>
      <c r="I54" s="13">
        <f t="shared" si="11"/>
        <v>-2.4795729984907665E-4</v>
      </c>
      <c r="J54" s="13">
        <f t="shared" si="12"/>
        <v>9.7943133440385278E-6</v>
      </c>
      <c r="K54" s="13">
        <f t="shared" ca="1" si="4"/>
        <v>3.1554936066682153E-3</v>
      </c>
      <c r="L54" s="13">
        <f t="shared" ca="1" si="13"/>
        <v>9.7462995048692371E-6</v>
      </c>
      <c r="M54" s="13">
        <f t="shared" ca="1" si="5"/>
        <v>202264.77659141237</v>
      </c>
      <c r="N54" s="13">
        <f t="shared" ca="1" si="6"/>
        <v>62731.785557089643</v>
      </c>
      <c r="O54" s="13">
        <f t="shared" ca="1" si="7"/>
        <v>222040.98837531533</v>
      </c>
      <c r="P54" s="2">
        <f t="shared" ca="1" si="14"/>
        <v>3.1219063895109407E-3</v>
      </c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">
      <c r="A55" s="49">
        <v>-383</v>
      </c>
      <c r="B55" s="49">
        <v>5.5479599977843463E-3</v>
      </c>
      <c r="C55" s="2"/>
      <c r="D55" s="50">
        <f t="shared" si="15"/>
        <v>-3.8300000000000001E-2</v>
      </c>
      <c r="E55" s="50">
        <f t="shared" si="15"/>
        <v>5.5479599977843463E-3</v>
      </c>
      <c r="F55" s="13">
        <f t="shared" si="8"/>
        <v>1.46689E-3</v>
      </c>
      <c r="G55" s="13">
        <f t="shared" si="9"/>
        <v>-5.6181887000000003E-5</v>
      </c>
      <c r="H55" s="13">
        <f t="shared" si="10"/>
        <v>2.1517662720999998E-6</v>
      </c>
      <c r="I55" s="13">
        <f t="shared" si="11"/>
        <v>-2.1248686791514046E-4</v>
      </c>
      <c r="J55" s="13">
        <f t="shared" si="12"/>
        <v>8.1382470411498801E-6</v>
      </c>
      <c r="K55" s="13">
        <f t="shared" ca="1" si="4"/>
        <v>3.2022866663523508E-3</v>
      </c>
      <c r="L55" s="13">
        <f t="shared" ca="1" si="13"/>
        <v>5.5021833777912759E-6</v>
      </c>
      <c r="M55" s="13">
        <f t="shared" ca="1" si="5"/>
        <v>202186.70378760758</v>
      </c>
      <c r="N55" s="13">
        <f t="shared" ca="1" si="6"/>
        <v>60694.295114235836</v>
      </c>
      <c r="O55" s="13">
        <f t="shared" ca="1" si="7"/>
        <v>226757.04093186778</v>
      </c>
      <c r="P55" s="2">
        <f t="shared" ca="1" si="14"/>
        <v>2.3456733314319955E-3</v>
      </c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">
      <c r="A56" s="49">
        <v>-190</v>
      </c>
      <c r="B56" s="49">
        <v>3.7827999985893257E-3</v>
      </c>
      <c r="C56" s="2"/>
      <c r="D56" s="50">
        <f t="shared" si="15"/>
        <v>-1.9E-2</v>
      </c>
      <c r="E56" s="50">
        <f t="shared" si="15"/>
        <v>3.7827999985893257E-3</v>
      </c>
      <c r="F56" s="13">
        <f t="shared" si="8"/>
        <v>3.6099999999999999E-4</v>
      </c>
      <c r="G56" s="13">
        <f t="shared" si="9"/>
        <v>-6.8589999999999999E-6</v>
      </c>
      <c r="H56" s="13">
        <f t="shared" si="10"/>
        <v>1.3032099999999999E-7</v>
      </c>
      <c r="I56" s="13">
        <f t="shared" si="11"/>
        <v>-7.1873199973197189E-5</v>
      </c>
      <c r="J56" s="13">
        <f t="shared" si="12"/>
        <v>1.3655907994907466E-6</v>
      </c>
      <c r="K56" s="13">
        <f t="shared" ca="1" si="4"/>
        <v>3.9253206779835343E-3</v>
      </c>
      <c r="L56" s="13">
        <f t="shared" ca="1" si="13"/>
        <v>2.0312144054986788E-8</v>
      </c>
      <c r="M56" s="13">
        <f t="shared" ca="1" si="5"/>
        <v>200711.26546118234</v>
      </c>
      <c r="N56" s="13">
        <f t="shared" ca="1" si="6"/>
        <v>33070.304046057412</v>
      </c>
      <c r="O56" s="13">
        <f t="shared" ca="1" si="7"/>
        <v>306663.3477187166</v>
      </c>
      <c r="P56" s="2">
        <f t="shared" ca="1" si="14"/>
        <v>-1.4252067939420857E-4</v>
      </c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">
      <c r="A57" s="49">
        <v>-169</v>
      </c>
      <c r="B57" s="49">
        <v>5.8062800017069094E-3</v>
      </c>
      <c r="C57" s="2"/>
      <c r="D57" s="50">
        <f t="shared" si="15"/>
        <v>-1.6899999999999998E-2</v>
      </c>
      <c r="E57" s="50">
        <f t="shared" si="15"/>
        <v>5.8062800017069094E-3</v>
      </c>
      <c r="F57" s="13">
        <f t="shared" si="8"/>
        <v>2.8560999999999994E-4</v>
      </c>
      <c r="G57" s="13">
        <f t="shared" si="9"/>
        <v>-4.8268089999999989E-6</v>
      </c>
      <c r="H57" s="13">
        <f t="shared" si="10"/>
        <v>8.1573072099999964E-8</v>
      </c>
      <c r="I57" s="13">
        <f t="shared" si="11"/>
        <v>-9.8126132028846761E-5</v>
      </c>
      <c r="J57" s="13">
        <f t="shared" si="12"/>
        <v>1.65833163128751E-6</v>
      </c>
      <c r="K57" s="13">
        <f t="shared" ca="1" si="4"/>
        <v>4.0006358328922402E-3</v>
      </c>
      <c r="L57" s="13">
        <f t="shared" ca="1" si="13"/>
        <v>3.2603508643744176E-6</v>
      </c>
      <c r="M57" s="13">
        <f t="shared" ca="1" si="5"/>
        <v>200525.87178590152</v>
      </c>
      <c r="N57" s="13">
        <f t="shared" ca="1" si="6"/>
        <v>30624.211834048136</v>
      </c>
      <c r="O57" s="13">
        <f t="shared" ca="1" si="7"/>
        <v>315767.44411391177</v>
      </c>
      <c r="P57" s="2">
        <f t="shared" ca="1" si="14"/>
        <v>1.8056441688146692E-3</v>
      </c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">
      <c r="A58" s="49">
        <v>-44</v>
      </c>
      <c r="B58" s="49">
        <v>8.0412800016347319E-3</v>
      </c>
      <c r="C58" s="2"/>
      <c r="D58" s="50">
        <f t="shared" si="15"/>
        <v>-4.4000000000000003E-3</v>
      </c>
      <c r="E58" s="50">
        <f t="shared" si="15"/>
        <v>8.0412800016347319E-3</v>
      </c>
      <c r="F58" s="13">
        <f t="shared" si="8"/>
        <v>1.9360000000000001E-5</v>
      </c>
      <c r="G58" s="13">
        <f t="shared" si="9"/>
        <v>-8.5184000000000004E-8</v>
      </c>
      <c r="H58" s="13">
        <f t="shared" si="10"/>
        <v>3.7480960000000005E-10</v>
      </c>
      <c r="I58" s="13">
        <f t="shared" si="11"/>
        <v>-3.5381632007192822E-5</v>
      </c>
      <c r="J58" s="13">
        <f t="shared" si="12"/>
        <v>1.5567918083164844E-7</v>
      </c>
      <c r="K58" s="13">
        <f t="shared" ca="1" si="4"/>
        <v>4.4353078946907706E-3</v>
      </c>
      <c r="L58" s="13">
        <f t="shared" ca="1" si="13"/>
        <v>1.3003034836057872E-5</v>
      </c>
      <c r="M58" s="13">
        <f t="shared" ca="1" si="5"/>
        <v>199322.15404059578</v>
      </c>
      <c r="N58" s="13">
        <f t="shared" ca="1" si="6"/>
        <v>18188.350873315943</v>
      </c>
      <c r="O58" s="13">
        <f t="shared" ca="1" si="7"/>
        <v>371319.07181627484</v>
      </c>
      <c r="P58" s="2">
        <f t="shared" ca="1" si="14"/>
        <v>3.6059721069439613E-3</v>
      </c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">
      <c r="A59" s="49">
        <v>0</v>
      </c>
      <c r="B59" s="49">
        <v>0</v>
      </c>
      <c r="C59" s="2"/>
      <c r="D59" s="50">
        <f t="shared" si="15"/>
        <v>0</v>
      </c>
      <c r="E59" s="50">
        <f t="shared" si="15"/>
        <v>0</v>
      </c>
      <c r="F59" s="13">
        <f t="shared" si="8"/>
        <v>0</v>
      </c>
      <c r="G59" s="13">
        <f t="shared" si="9"/>
        <v>0</v>
      </c>
      <c r="H59" s="13">
        <f t="shared" si="10"/>
        <v>0</v>
      </c>
      <c r="I59" s="13">
        <f t="shared" si="11"/>
        <v>0</v>
      </c>
      <c r="J59" s="13">
        <f t="shared" si="12"/>
        <v>0</v>
      </c>
      <c r="K59" s="13">
        <f t="shared" ca="1" si="4"/>
        <v>4.5827578981335318E-3</v>
      </c>
      <c r="L59" s="13">
        <f t="shared" ca="1" si="13"/>
        <v>2.1001669952905267E-5</v>
      </c>
      <c r="M59" s="13">
        <f t="shared" ca="1" si="5"/>
        <v>198857.81685899987</v>
      </c>
      <c r="N59" s="13">
        <f t="shared" ca="1" si="6"/>
        <v>14643.274107810839</v>
      </c>
      <c r="O59" s="13">
        <f t="shared" ca="1" si="7"/>
        <v>391360.56556045089</v>
      </c>
      <c r="P59" s="2">
        <f t="shared" ca="1" si="14"/>
        <v>-4.5827578981335318E-3</v>
      </c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">
      <c r="A60" s="49">
        <v>2499</v>
      </c>
      <c r="B60" s="49">
        <v>-3.5588000173447654E-4</v>
      </c>
      <c r="C60" s="2"/>
      <c r="D60" s="50">
        <f t="shared" si="15"/>
        <v>0.24990000000000001</v>
      </c>
      <c r="E60" s="50">
        <f t="shared" si="15"/>
        <v>-3.5588000173447654E-4</v>
      </c>
      <c r="F60" s="13">
        <f t="shared" si="8"/>
        <v>6.2450010000000007E-2</v>
      </c>
      <c r="G60" s="13">
        <f t="shared" si="9"/>
        <v>1.5606257499000003E-2</v>
      </c>
      <c r="H60" s="13">
        <f t="shared" si="10"/>
        <v>3.9000037490001011E-3</v>
      </c>
      <c r="I60" s="13">
        <f t="shared" si="11"/>
        <v>-8.8934412433445685E-5</v>
      </c>
      <c r="J60" s="13">
        <f t="shared" si="12"/>
        <v>-2.2224709667118076E-5</v>
      </c>
      <c r="K60" s="13">
        <f t="shared" ca="1" si="4"/>
        <v>8.2102058228332893E-3</v>
      </c>
      <c r="L60" s="13">
        <f t="shared" ca="1" si="13"/>
        <v>7.3377826353860826E-5</v>
      </c>
      <c r="M60" s="13">
        <f t="shared" ca="1" si="5"/>
        <v>141847.54416293622</v>
      </c>
      <c r="N60" s="13">
        <f t="shared" ca="1" si="6"/>
        <v>187697.64977571578</v>
      </c>
      <c r="O60" s="13">
        <f t="shared" ca="1" si="7"/>
        <v>1320457.8020213922</v>
      </c>
      <c r="P60" s="2">
        <f t="shared" ca="1" si="14"/>
        <v>-8.5660858245677658E-3</v>
      </c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">
      <c r="A61" s="49">
        <v>2500</v>
      </c>
      <c r="B61" s="49">
        <v>-2.2000000171829015E-4</v>
      </c>
      <c r="C61" s="2"/>
      <c r="D61" s="50">
        <f t="shared" si="15"/>
        <v>0.25</v>
      </c>
      <c r="E61" s="50">
        <f t="shared" si="15"/>
        <v>-2.2000000171829015E-4</v>
      </c>
      <c r="F61" s="13">
        <f t="shared" si="8"/>
        <v>6.25E-2</v>
      </c>
      <c r="G61" s="13">
        <f t="shared" si="9"/>
        <v>1.5625E-2</v>
      </c>
      <c r="H61" s="13">
        <f t="shared" si="10"/>
        <v>3.90625E-3</v>
      </c>
      <c r="I61" s="13">
        <f t="shared" si="11"/>
        <v>-5.5000000429572538E-5</v>
      </c>
      <c r="J61" s="13">
        <f t="shared" si="12"/>
        <v>-1.3750000107393134E-5</v>
      </c>
      <c r="K61" s="13">
        <f t="shared" ca="1" si="4"/>
        <v>8.2097899262290504E-3</v>
      </c>
      <c r="L61" s="13">
        <f t="shared" ca="1" si="13"/>
        <v>7.1061358229322429E-5</v>
      </c>
      <c r="M61" s="13">
        <f t="shared" ca="1" si="5"/>
        <v>141814.87437616501</v>
      </c>
      <c r="N61" s="13">
        <f t="shared" ca="1" si="6"/>
        <v>187810.54332801045</v>
      </c>
      <c r="O61" s="13">
        <f t="shared" ca="1" si="7"/>
        <v>1320579.2625587874</v>
      </c>
      <c r="P61" s="2">
        <f t="shared" ca="1" si="14"/>
        <v>-8.4297899279473405E-3</v>
      </c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">
      <c r="A62" s="49">
        <v>3030</v>
      </c>
      <c r="B62" s="49">
        <v>-1.7635999975027516E-3</v>
      </c>
      <c r="C62" s="2"/>
      <c r="D62" s="50">
        <f t="shared" si="15"/>
        <v>0.30299999999999999</v>
      </c>
      <c r="E62" s="50">
        <f t="shared" si="15"/>
        <v>-1.7635999975027516E-3</v>
      </c>
      <c r="F62" s="13">
        <f t="shared" si="8"/>
        <v>9.1809000000000002E-2</v>
      </c>
      <c r="G62" s="13">
        <f t="shared" si="9"/>
        <v>2.7818126999999998E-2</v>
      </c>
      <c r="H62" s="13">
        <f t="shared" si="10"/>
        <v>8.4288924810000006E-3</v>
      </c>
      <c r="I62" s="13">
        <f t="shared" si="11"/>
        <v>-5.3437079924333378E-4</v>
      </c>
      <c r="J62" s="13">
        <f t="shared" si="12"/>
        <v>-1.6191435217073014E-4</v>
      </c>
      <c r="K62" s="13">
        <f t="shared" ca="1" si="4"/>
        <v>7.7791414243420856E-3</v>
      </c>
      <c r="L62" s="13">
        <f t="shared" ca="1" si="13"/>
        <v>9.1063913844193221E-5</v>
      </c>
      <c r="M62" s="13">
        <f t="shared" ca="1" si="5"/>
        <v>123787.37145371217</v>
      </c>
      <c r="N62" s="13">
        <f t="shared" ca="1" si="6"/>
        <v>242174.00987350877</v>
      </c>
      <c r="O62" s="13">
        <f t="shared" ca="1" si="7"/>
        <v>1344534.1962211377</v>
      </c>
      <c r="P62" s="2">
        <f t="shared" ca="1" si="14"/>
        <v>-9.5427414218448373E-3</v>
      </c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">
      <c r="A63" s="49">
        <v>3240</v>
      </c>
      <c r="B63" s="49">
        <v>1.1511999982758425E-3</v>
      </c>
      <c r="C63" s="2"/>
      <c r="D63" s="50">
        <f t="shared" si="15"/>
        <v>0.32400000000000001</v>
      </c>
      <c r="E63" s="50">
        <f t="shared" si="15"/>
        <v>1.1511999982758425E-3</v>
      </c>
      <c r="F63" s="13">
        <f t="shared" si="8"/>
        <v>0.104976</v>
      </c>
      <c r="G63" s="13">
        <f t="shared" si="9"/>
        <v>3.4012224000000001E-2</v>
      </c>
      <c r="H63" s="13">
        <f t="shared" si="10"/>
        <v>1.1019960576E-2</v>
      </c>
      <c r="I63" s="13">
        <f t="shared" si="11"/>
        <v>3.7298879944137301E-4</v>
      </c>
      <c r="J63" s="13">
        <f t="shared" si="12"/>
        <v>1.2084837101900486E-4</v>
      </c>
      <c r="K63" s="13">
        <f t="shared" ca="1" si="4"/>
        <v>7.4924260225716667E-3</v>
      </c>
      <c r="L63" s="13">
        <f t="shared" ca="1" si="13"/>
        <v>4.0211147491206624E-5</v>
      </c>
      <c r="M63" s="13">
        <f t="shared" ca="1" si="5"/>
        <v>116319.1805435126</v>
      </c>
      <c r="N63" s="13">
        <f t="shared" ca="1" si="6"/>
        <v>259791.61569982371</v>
      </c>
      <c r="O63" s="13">
        <f t="shared" ca="1" si="7"/>
        <v>1331519.1105868923</v>
      </c>
      <c r="P63" s="2">
        <f t="shared" ca="1" si="14"/>
        <v>-6.3412260242958242E-3</v>
      </c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">
      <c r="A64" s="49">
        <v>3255</v>
      </c>
      <c r="B64" s="49">
        <v>4.539399997156579E-3</v>
      </c>
      <c r="C64" s="2"/>
      <c r="D64" s="50">
        <f t="shared" si="15"/>
        <v>0.32550000000000001</v>
      </c>
      <c r="E64" s="50">
        <f t="shared" si="15"/>
        <v>4.539399997156579E-3</v>
      </c>
      <c r="F64" s="13">
        <f t="shared" si="8"/>
        <v>0.10595025000000001</v>
      </c>
      <c r="G64" s="13">
        <f t="shared" si="9"/>
        <v>3.4486806375000005E-2</v>
      </c>
      <c r="H64" s="13">
        <f t="shared" si="10"/>
        <v>1.1225455475062502E-2</v>
      </c>
      <c r="I64" s="13">
        <f t="shared" si="11"/>
        <v>1.4775746990744664E-3</v>
      </c>
      <c r="J64" s="13">
        <f t="shared" si="12"/>
        <v>4.8095056454873882E-4</v>
      </c>
      <c r="K64" s="13">
        <f t="shared" ca="1" si="4"/>
        <v>7.4694252848792868E-3</v>
      </c>
      <c r="L64" s="13">
        <f t="shared" ca="1" si="13"/>
        <v>8.5850481866945366E-6</v>
      </c>
      <c r="M64" s="13">
        <f t="shared" ca="1" si="5"/>
        <v>115780.26017464553</v>
      </c>
      <c r="N64" s="13">
        <f t="shared" ca="1" si="6"/>
        <v>260947.44216269135</v>
      </c>
      <c r="O64" s="13">
        <f t="shared" ca="1" si="7"/>
        <v>1330104.0610289141</v>
      </c>
      <c r="P64" s="2">
        <f t="shared" ca="1" si="14"/>
        <v>-2.9300252877227078E-3</v>
      </c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">
      <c r="A65" s="49">
        <v>3256</v>
      </c>
      <c r="B65" s="49">
        <v>-5.5471999803557992E-4</v>
      </c>
      <c r="C65" s="2"/>
      <c r="D65" s="50">
        <f t="shared" si="15"/>
        <v>0.3256</v>
      </c>
      <c r="E65" s="50">
        <f t="shared" si="15"/>
        <v>-5.5471999803557992E-4</v>
      </c>
      <c r="F65" s="13">
        <f t="shared" si="8"/>
        <v>0.10601536</v>
      </c>
      <c r="G65" s="13">
        <f t="shared" si="9"/>
        <v>3.4518601215999999E-2</v>
      </c>
      <c r="H65" s="13">
        <f t="shared" si="10"/>
        <v>1.1239256555929601E-2</v>
      </c>
      <c r="I65" s="13">
        <f t="shared" si="11"/>
        <v>-1.8061683136038481E-4</v>
      </c>
      <c r="J65" s="13">
        <f t="shared" si="12"/>
        <v>-5.8808840290941297E-5</v>
      </c>
      <c r="K65" s="13">
        <f t="shared" ca="1" si="4"/>
        <v>7.4678799506455139E-3</v>
      </c>
      <c r="L65" s="13">
        <f t="shared" ca="1" si="13"/>
        <v>6.4362109936577885E-5</v>
      </c>
      <c r="M65" s="13">
        <f t="shared" ca="1" si="5"/>
        <v>115744.30853570631</v>
      </c>
      <c r="N65" s="13">
        <f t="shared" ca="1" si="6"/>
        <v>261023.98998125774</v>
      </c>
      <c r="O65" s="13">
        <f t="shared" ca="1" si="7"/>
        <v>1330007.4387942338</v>
      </c>
      <c r="P65" s="2">
        <f t="shared" ca="1" si="14"/>
        <v>-8.0225999486810938E-3</v>
      </c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">
      <c r="A66" s="49">
        <v>3267</v>
      </c>
      <c r="B66" s="49">
        <v>-5.9003999922424555E-4</v>
      </c>
      <c r="C66" s="2"/>
      <c r="D66" s="50">
        <f t="shared" si="15"/>
        <v>0.32669999999999999</v>
      </c>
      <c r="E66" s="50">
        <f t="shared" si="15"/>
        <v>-5.9003999922424555E-4</v>
      </c>
      <c r="F66" s="13">
        <f t="shared" si="8"/>
        <v>0.10673289</v>
      </c>
      <c r="G66" s="13">
        <f t="shared" si="9"/>
        <v>3.4869635162999998E-2</v>
      </c>
      <c r="H66" s="13">
        <f t="shared" si="10"/>
        <v>1.13919098077521E-2</v>
      </c>
      <c r="I66" s="13">
        <f t="shared" si="11"/>
        <v>-1.9276606774656102E-4</v>
      </c>
      <c r="J66" s="13">
        <f t="shared" si="12"/>
        <v>-6.2976674332801486E-5</v>
      </c>
      <c r="K66" s="13">
        <f t="shared" ca="1" si="4"/>
        <v>7.4507826723761977E-3</v>
      </c>
      <c r="L66" s="13">
        <f t="shared" ca="1" si="13"/>
        <v>6.4654829236123691E-5</v>
      </c>
      <c r="M66" s="13">
        <f t="shared" ca="1" si="5"/>
        <v>115348.64804437029</v>
      </c>
      <c r="N66" s="13">
        <f t="shared" ca="1" si="6"/>
        <v>261861.81136562218</v>
      </c>
      <c r="O66" s="13">
        <f t="shared" ca="1" si="7"/>
        <v>1328925.756686762</v>
      </c>
      <c r="P66" s="2">
        <f t="shared" ca="1" si="14"/>
        <v>-8.0408226716004432E-3</v>
      </c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">
      <c r="A67" s="49">
        <v>4006</v>
      </c>
      <c r="B67" s="49">
        <v>-1.6447200032416731E-3</v>
      </c>
      <c r="C67" s="2"/>
      <c r="D67" s="50">
        <f t="shared" si="15"/>
        <v>0.40060000000000001</v>
      </c>
      <c r="E67" s="50">
        <f t="shared" si="15"/>
        <v>-1.6447200032416731E-3</v>
      </c>
      <c r="F67" s="13">
        <f t="shared" si="8"/>
        <v>0.16048036000000002</v>
      </c>
      <c r="G67" s="13">
        <f t="shared" si="9"/>
        <v>6.4288432216000002E-2</v>
      </c>
      <c r="H67" s="13">
        <f t="shared" si="10"/>
        <v>2.5753945945729606E-2</v>
      </c>
      <c r="I67" s="13">
        <f t="shared" si="11"/>
        <v>-6.588748332986143E-4</v>
      </c>
      <c r="J67" s="13">
        <f t="shared" si="12"/>
        <v>-2.6394525821942487E-4</v>
      </c>
      <c r="K67" s="13">
        <f t="shared" ca="1" si="4"/>
        <v>5.8881413488381332E-3</v>
      </c>
      <c r="L67" s="13">
        <f t="shared" ca="1" si="13"/>
        <v>5.6744000149657607E-5</v>
      </c>
      <c r="M67" s="13">
        <f t="shared" ca="1" si="5"/>
        <v>88246.893843149475</v>
      </c>
      <c r="N67" s="13">
        <f t="shared" ca="1" si="6"/>
        <v>298635.41947665199</v>
      </c>
      <c r="O67" s="13">
        <f t="shared" ca="1" si="7"/>
        <v>1180590.4804443975</v>
      </c>
      <c r="P67" s="2">
        <f t="shared" ca="1" si="14"/>
        <v>-7.5328613520798064E-3</v>
      </c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">
      <c r="A68" s="49">
        <v>4016</v>
      </c>
      <c r="B68" s="49">
        <v>-6.0859200020786375E-3</v>
      </c>
      <c r="C68" s="2"/>
      <c r="D68" s="50">
        <f t="shared" si="15"/>
        <v>0.40160000000000001</v>
      </c>
      <c r="E68" s="50">
        <f t="shared" si="15"/>
        <v>-6.0859200020786375E-3</v>
      </c>
      <c r="F68" s="13">
        <f t="shared" si="8"/>
        <v>0.16128256000000002</v>
      </c>
      <c r="G68" s="13">
        <f t="shared" si="9"/>
        <v>6.477107609600001E-2</v>
      </c>
      <c r="H68" s="13">
        <f t="shared" si="10"/>
        <v>2.6012064160153607E-2</v>
      </c>
      <c r="I68" s="13">
        <f t="shared" si="11"/>
        <v>-2.4441054728347807E-3</v>
      </c>
      <c r="J68" s="13">
        <f t="shared" si="12"/>
        <v>-9.81552757890448E-4</v>
      </c>
      <c r="K68" s="13">
        <f t="shared" ca="1" si="4"/>
        <v>5.8614011000306682E-3</v>
      </c>
      <c r="L68" s="13">
        <f t="shared" ca="1" si="13"/>
        <v>1.4273848151690632E-4</v>
      </c>
      <c r="M68" s="13">
        <f t="shared" ca="1" si="5"/>
        <v>87877.225730752965</v>
      </c>
      <c r="N68" s="13">
        <f t="shared" ca="1" si="6"/>
        <v>298849.73593363864</v>
      </c>
      <c r="O68" s="13">
        <f t="shared" ca="1" si="7"/>
        <v>1177624.6253909634</v>
      </c>
      <c r="P68" s="2">
        <f t="shared" ca="1" si="14"/>
        <v>-1.1947321102109306E-2</v>
      </c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">
      <c r="A69" s="49">
        <v>4016</v>
      </c>
      <c r="B69" s="49">
        <v>-2.0859200012637302E-3</v>
      </c>
      <c r="C69" s="2"/>
      <c r="D69" s="50">
        <f t="shared" si="15"/>
        <v>0.40160000000000001</v>
      </c>
      <c r="E69" s="50">
        <f t="shared" si="15"/>
        <v>-2.0859200012637302E-3</v>
      </c>
      <c r="F69" s="13">
        <f t="shared" si="8"/>
        <v>0.16128256000000002</v>
      </c>
      <c r="G69" s="13">
        <f t="shared" si="9"/>
        <v>6.477107609600001E-2</v>
      </c>
      <c r="H69" s="13">
        <f t="shared" si="10"/>
        <v>2.6012064160153607E-2</v>
      </c>
      <c r="I69" s="13">
        <f t="shared" si="11"/>
        <v>-8.3770547250751413E-4</v>
      </c>
      <c r="J69" s="13">
        <f t="shared" si="12"/>
        <v>-3.3642251775901769E-4</v>
      </c>
      <c r="K69" s="13">
        <f t="shared" ca="1" si="4"/>
        <v>5.8614011000306682E-3</v>
      </c>
      <c r="L69" s="13">
        <f t="shared" ca="1" si="13"/>
        <v>6.3159912687079216E-5</v>
      </c>
      <c r="M69" s="13">
        <f t="shared" ca="1" si="5"/>
        <v>87877.225730752965</v>
      </c>
      <c r="N69" s="13">
        <f t="shared" ca="1" si="6"/>
        <v>298849.73593363864</v>
      </c>
      <c r="O69" s="13">
        <f t="shared" ca="1" si="7"/>
        <v>1177624.6253909634</v>
      </c>
      <c r="P69" s="2">
        <f t="shared" ca="1" si="14"/>
        <v>-7.9473211012943985E-3</v>
      </c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">
      <c r="A70" s="49">
        <v>4026.5</v>
      </c>
      <c r="B70" s="49">
        <v>-1.6074179999122862E-2</v>
      </c>
      <c r="C70" s="2"/>
      <c r="D70" s="50">
        <f t="shared" si="15"/>
        <v>0.40265000000000001</v>
      </c>
      <c r="E70" s="50">
        <f t="shared" si="15"/>
        <v>-1.6074179999122862E-2</v>
      </c>
      <c r="F70" s="13">
        <f t="shared" si="8"/>
        <v>0.1621270225</v>
      </c>
      <c r="G70" s="13">
        <f t="shared" si="9"/>
        <v>6.5280445609624996E-2</v>
      </c>
      <c r="H70" s="13">
        <f t="shared" si="10"/>
        <v>2.6285171424715505E-2</v>
      </c>
      <c r="I70" s="13">
        <f t="shared" si="11"/>
        <v>-6.4722685766468203E-3</v>
      </c>
      <c r="J70" s="13">
        <f t="shared" si="12"/>
        <v>-2.6060589423868422E-3</v>
      </c>
      <c r="K70" s="13">
        <f t="shared" ca="1" si="4"/>
        <v>5.8331630507869638E-3</v>
      </c>
      <c r="L70" s="13">
        <f t="shared" ca="1" si="13"/>
        <v>4.7993167950643236E-4</v>
      </c>
      <c r="M70" s="13">
        <f t="shared" ca="1" si="5"/>
        <v>87489.112676001692</v>
      </c>
      <c r="N70" s="13">
        <f t="shared" ca="1" si="6"/>
        <v>299066.23247646907</v>
      </c>
      <c r="O70" s="13">
        <f t="shared" ca="1" si="7"/>
        <v>1174485.2589395449</v>
      </c>
      <c r="P70" s="2">
        <f t="shared" ca="1" si="14"/>
        <v>-2.1907343049909826E-2</v>
      </c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">
      <c r="A71" s="49">
        <v>4047</v>
      </c>
      <c r="B71" s="49">
        <v>-4.0036400023382157E-3</v>
      </c>
      <c r="C71" s="2"/>
      <c r="D71" s="50">
        <f t="shared" si="15"/>
        <v>0.4047</v>
      </c>
      <c r="E71" s="50">
        <f t="shared" si="15"/>
        <v>-4.0036400023382157E-3</v>
      </c>
      <c r="F71" s="13">
        <f t="shared" si="8"/>
        <v>0.16378208999999999</v>
      </c>
      <c r="G71" s="13">
        <f t="shared" si="9"/>
        <v>6.6282611822999993E-2</v>
      </c>
      <c r="H71" s="13">
        <f t="shared" si="10"/>
        <v>2.6824573004768097E-2</v>
      </c>
      <c r="I71" s="13">
        <f t="shared" si="11"/>
        <v>-1.6202731089462758E-3</v>
      </c>
      <c r="J71" s="13">
        <f t="shared" si="12"/>
        <v>-6.5572452719055781E-4</v>
      </c>
      <c r="K71" s="13">
        <f t="shared" ca="1" si="4"/>
        <v>5.7775569138947686E-3</v>
      </c>
      <c r="L71" s="13">
        <f t="shared" ca="1" si="13"/>
        <v>9.5671813114125645E-5</v>
      </c>
      <c r="M71" s="13">
        <f t="shared" ca="1" si="5"/>
        <v>86731.502056389625</v>
      </c>
      <c r="N71" s="13">
        <f t="shared" ca="1" si="6"/>
        <v>299463.67985339469</v>
      </c>
      <c r="O71" s="13">
        <f t="shared" ca="1" si="7"/>
        <v>1168282.0158085322</v>
      </c>
      <c r="P71" s="2">
        <f t="shared" ca="1" si="14"/>
        <v>-9.7811969162329843E-3</v>
      </c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">
      <c r="A72" s="49">
        <v>4047</v>
      </c>
      <c r="B72" s="49">
        <v>-2.0036400019307621E-3</v>
      </c>
      <c r="C72" s="2"/>
      <c r="D72" s="50">
        <f t="shared" si="15"/>
        <v>0.4047</v>
      </c>
      <c r="E72" s="50">
        <f t="shared" si="15"/>
        <v>-2.0036400019307621E-3</v>
      </c>
      <c r="F72" s="13">
        <f t="shared" si="8"/>
        <v>0.16378208999999999</v>
      </c>
      <c r="G72" s="13">
        <f t="shared" si="9"/>
        <v>6.6282611822999993E-2</v>
      </c>
      <c r="H72" s="13">
        <f t="shared" si="10"/>
        <v>2.6824573004768097E-2</v>
      </c>
      <c r="I72" s="13">
        <f t="shared" si="11"/>
        <v>-8.1087310878137945E-4</v>
      </c>
      <c r="J72" s="13">
        <f t="shared" si="12"/>
        <v>-3.2816034712382429E-4</v>
      </c>
      <c r="K72" s="13">
        <f t="shared" ca="1" si="4"/>
        <v>5.7775569138947686E-3</v>
      </c>
      <c r="L72" s="13">
        <f t="shared" ca="1" si="13"/>
        <v>6.0547025442852748E-5</v>
      </c>
      <c r="M72" s="13">
        <f t="shared" ca="1" si="5"/>
        <v>86731.502056389625</v>
      </c>
      <c r="N72" s="13">
        <f t="shared" ca="1" si="6"/>
        <v>299463.67985339469</v>
      </c>
      <c r="O72" s="13">
        <f t="shared" ca="1" si="7"/>
        <v>1168282.0158085322</v>
      </c>
      <c r="P72" s="2">
        <f t="shared" ca="1" si="14"/>
        <v>-7.7811969158255306E-3</v>
      </c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">
      <c r="A73" s="49">
        <v>4048</v>
      </c>
      <c r="B73" s="49">
        <v>-6.097760000557173E-3</v>
      </c>
      <c r="C73" s="2"/>
      <c r="D73" s="50">
        <f t="shared" si="15"/>
        <v>0.40479999999999999</v>
      </c>
      <c r="E73" s="50">
        <f t="shared" si="15"/>
        <v>-6.097760000557173E-3</v>
      </c>
      <c r="F73" s="13">
        <f t="shared" si="8"/>
        <v>0.16386303999999999</v>
      </c>
      <c r="G73" s="13">
        <f t="shared" si="9"/>
        <v>6.6331758591999995E-2</v>
      </c>
      <c r="H73" s="13">
        <f t="shared" si="10"/>
        <v>2.6851095878041596E-2</v>
      </c>
      <c r="I73" s="13">
        <f t="shared" si="11"/>
        <v>-2.4683732482255437E-3</v>
      </c>
      <c r="J73" s="13">
        <f t="shared" si="12"/>
        <v>-9.9919749088170015E-4</v>
      </c>
      <c r="K73" s="13">
        <f t="shared" ca="1" si="4"/>
        <v>5.7748283592871999E-3</v>
      </c>
      <c r="L73" s="13">
        <f t="shared" ca="1" si="13"/>
        <v>1.4095835436231209E-4</v>
      </c>
      <c r="M73" s="13">
        <f t="shared" ca="1" si="5"/>
        <v>86694.550510068249</v>
      </c>
      <c r="N73" s="13">
        <f t="shared" ca="1" si="6"/>
        <v>299482.21284215304</v>
      </c>
      <c r="O73" s="13">
        <f t="shared" ca="1" si="7"/>
        <v>1167976.9269381412</v>
      </c>
      <c r="P73" s="2">
        <f t="shared" ca="1" si="14"/>
        <v>-1.1872588359844373E-2</v>
      </c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">
      <c r="A74" s="49">
        <v>4198</v>
      </c>
      <c r="B74" s="49">
        <v>-2.5157600030070171E-3</v>
      </c>
      <c r="C74" s="2"/>
      <c r="D74" s="50">
        <f t="shared" si="15"/>
        <v>0.41980000000000001</v>
      </c>
      <c r="E74" s="50">
        <f t="shared" si="15"/>
        <v>-2.5157600030070171E-3</v>
      </c>
      <c r="F74" s="13">
        <f t="shared" si="8"/>
        <v>0.17623204000000001</v>
      </c>
      <c r="G74" s="13">
        <f t="shared" si="9"/>
        <v>7.3982210392000008E-2</v>
      </c>
      <c r="H74" s="13">
        <f t="shared" si="10"/>
        <v>3.1057731922561602E-2</v>
      </c>
      <c r="I74" s="13">
        <f t="shared" si="11"/>
        <v>-1.0561160492623457E-3</v>
      </c>
      <c r="J74" s="13">
        <f t="shared" si="12"/>
        <v>-4.4335751748033274E-4</v>
      </c>
      <c r="K74" s="13">
        <f t="shared" ca="1" si="4"/>
        <v>5.3486260131856023E-3</v>
      </c>
      <c r="L74" s="13">
        <f t="shared" ca="1" si="13"/>
        <v>6.1848567411686018E-5</v>
      </c>
      <c r="M74" s="13">
        <f t="shared" ca="1" si="5"/>
        <v>81160.228043620969</v>
      </c>
      <c r="N74" s="13">
        <f t="shared" ca="1" si="6"/>
        <v>301357.61543092801</v>
      </c>
      <c r="O74" s="13">
        <f t="shared" ca="1" si="7"/>
        <v>1119659.3579041578</v>
      </c>
      <c r="P74" s="2">
        <f t="shared" ca="1" si="14"/>
        <v>-7.8643860161926194E-3</v>
      </c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2">
      <c r="A75" s="49">
        <v>4207</v>
      </c>
      <c r="B75" s="49">
        <v>-2.0628400015993975E-3</v>
      </c>
      <c r="C75" s="2"/>
      <c r="D75" s="50">
        <f t="shared" si="15"/>
        <v>0.42070000000000002</v>
      </c>
      <c r="E75" s="50">
        <f t="shared" si="15"/>
        <v>-2.0628400015993975E-3</v>
      </c>
      <c r="F75" s="13">
        <f t="shared" si="8"/>
        <v>0.17698849000000003</v>
      </c>
      <c r="G75" s="13">
        <f t="shared" si="9"/>
        <v>7.4459057743000018E-2</v>
      </c>
      <c r="H75" s="13">
        <f t="shared" si="10"/>
        <v>3.132492559248011E-2</v>
      </c>
      <c r="I75" s="13">
        <f t="shared" si="11"/>
        <v>-8.6783678867286657E-4</v>
      </c>
      <c r="J75" s="13">
        <f t="shared" si="12"/>
        <v>-3.65098936994675E-4</v>
      </c>
      <c r="K75" s="13">
        <f t="shared" ca="1" si="4"/>
        <v>5.3219849403772692E-3</v>
      </c>
      <c r="L75" s="13">
        <f t="shared" ca="1" si="13"/>
        <v>5.4535639423640676E-5</v>
      </c>
      <c r="M75" s="13">
        <f t="shared" ca="1" si="5"/>
        <v>80828.882511908581</v>
      </c>
      <c r="N75" s="13">
        <f t="shared" ca="1" si="6"/>
        <v>301412.80272840412</v>
      </c>
      <c r="O75" s="13">
        <f t="shared" ca="1" si="7"/>
        <v>1116603.2583163781</v>
      </c>
      <c r="P75" s="2">
        <f t="shared" ca="1" si="14"/>
        <v>-7.3848249419766667E-3</v>
      </c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">
      <c r="A76" s="49">
        <v>4375</v>
      </c>
      <c r="B76" s="49">
        <v>-1.8750000017462298E-3</v>
      </c>
      <c r="C76" s="2"/>
      <c r="D76" s="50">
        <f t="shared" si="15"/>
        <v>0.4375</v>
      </c>
      <c r="E76" s="50">
        <f t="shared" si="15"/>
        <v>-1.8750000017462298E-3</v>
      </c>
      <c r="F76" s="13">
        <f t="shared" si="8"/>
        <v>0.19140625</v>
      </c>
      <c r="G76" s="13">
        <f t="shared" si="9"/>
        <v>8.3740234375E-2</v>
      </c>
      <c r="H76" s="13">
        <f t="shared" si="10"/>
        <v>3.66363525390625E-2</v>
      </c>
      <c r="I76" s="13">
        <f t="shared" si="11"/>
        <v>-8.2031250076397555E-4</v>
      </c>
      <c r="J76" s="13">
        <f t="shared" si="12"/>
        <v>-3.588867190842393E-4</v>
      </c>
      <c r="K76" s="13">
        <f t="shared" ca="1" si="4"/>
        <v>4.8024726412409218E-3</v>
      </c>
      <c r="L76" s="13">
        <f t="shared" ca="1" si="13"/>
        <v>4.4588640897841817E-5</v>
      </c>
      <c r="M76" s="13">
        <f t="shared" ca="1" si="5"/>
        <v>74666.474967176371</v>
      </c>
      <c r="N76" s="13">
        <f t="shared" ca="1" si="6"/>
        <v>301247.77156705584</v>
      </c>
      <c r="O76" s="13">
        <f t="shared" ca="1" si="7"/>
        <v>1056489.0207227501</v>
      </c>
      <c r="P76" s="2">
        <f t="shared" ca="1" si="14"/>
        <v>-6.6774726429871516E-3</v>
      </c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2">
      <c r="A77" s="49">
        <v>4389</v>
      </c>
      <c r="B77" s="49">
        <v>-1.4926799995009787E-3</v>
      </c>
      <c r="C77" s="2"/>
      <c r="D77" s="50">
        <f t="shared" si="15"/>
        <v>0.43890000000000001</v>
      </c>
      <c r="E77" s="50">
        <f t="shared" si="15"/>
        <v>-1.4926799995009787E-3</v>
      </c>
      <c r="F77" s="13">
        <f t="shared" si="8"/>
        <v>0.19263321</v>
      </c>
      <c r="G77" s="13">
        <f t="shared" si="9"/>
        <v>8.4546715869000005E-2</v>
      </c>
      <c r="H77" s="13">
        <f t="shared" si="10"/>
        <v>3.71075535949041E-2</v>
      </c>
      <c r="I77" s="13">
        <f t="shared" si="11"/>
        <v>-6.5513725178097961E-4</v>
      </c>
      <c r="J77" s="13">
        <f t="shared" si="12"/>
        <v>-2.8753973980667194E-4</v>
      </c>
      <c r="K77" s="13">
        <f t="shared" ca="1" si="4"/>
        <v>4.7572766380853445E-3</v>
      </c>
      <c r="L77" s="13">
        <f t="shared" ca="1" si="13"/>
        <v>3.9061957971709342E-5</v>
      </c>
      <c r="M77" s="13">
        <f t="shared" ca="1" si="5"/>
        <v>74155.28757280283</v>
      </c>
      <c r="N77" s="13">
        <f t="shared" ca="1" si="6"/>
        <v>301131.64106342674</v>
      </c>
      <c r="O77" s="13">
        <f t="shared" ca="1" si="7"/>
        <v>1051227.1721242131</v>
      </c>
      <c r="P77" s="2">
        <f t="shared" ca="1" si="14"/>
        <v>-6.2499566375863232E-3</v>
      </c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">
      <c r="A78" s="49">
        <v>4581</v>
      </c>
      <c r="B78" s="49">
        <v>3.6279998312238604E-5</v>
      </c>
      <c r="C78" s="2"/>
      <c r="D78" s="50">
        <f t="shared" si="15"/>
        <v>0.45810000000000001</v>
      </c>
      <c r="E78" s="50">
        <f t="shared" si="15"/>
        <v>3.6279998312238604E-5</v>
      </c>
      <c r="F78" s="13">
        <f t="shared" si="8"/>
        <v>0.20985561</v>
      </c>
      <c r="G78" s="13">
        <f t="shared" si="9"/>
        <v>9.6134854941000006E-2</v>
      </c>
      <c r="H78" s="13">
        <f t="shared" si="10"/>
        <v>4.4039377048472099E-2</v>
      </c>
      <c r="I78" s="13">
        <f t="shared" si="11"/>
        <v>1.6619867226836504E-5</v>
      </c>
      <c r="J78" s="13">
        <f t="shared" si="12"/>
        <v>7.6135611766138025E-6</v>
      </c>
      <c r="K78" s="13">
        <f t="shared" ca="1" si="4"/>
        <v>4.1079010834839565E-3</v>
      </c>
      <c r="L78" s="13">
        <f t="shared" ca="1" si="13"/>
        <v>1.6578098261214916E-5</v>
      </c>
      <c r="M78" s="13">
        <f t="shared" ca="1" si="5"/>
        <v>67193.543614162103</v>
      </c>
      <c r="N78" s="13">
        <f t="shared" ca="1" si="6"/>
        <v>297958.46675226494</v>
      </c>
      <c r="O78" s="13">
        <f t="shared" ca="1" si="7"/>
        <v>975488.57092468534</v>
      </c>
      <c r="P78" s="2">
        <f t="shared" ca="1" si="14"/>
        <v>-4.0716210851717179E-3</v>
      </c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">
      <c r="A79" s="49">
        <v>4600</v>
      </c>
      <c r="B79" s="49">
        <v>9.4800000078976154E-4</v>
      </c>
      <c r="C79" s="2"/>
      <c r="D79" s="50">
        <f t="shared" si="15"/>
        <v>0.46</v>
      </c>
      <c r="E79" s="50">
        <f t="shared" si="15"/>
        <v>9.4800000078976154E-4</v>
      </c>
      <c r="F79" s="13">
        <f t="shared" si="8"/>
        <v>0.21160000000000001</v>
      </c>
      <c r="G79" s="13">
        <f t="shared" si="9"/>
        <v>9.7336000000000006E-2</v>
      </c>
      <c r="H79" s="13">
        <f t="shared" si="10"/>
        <v>4.4774560000000005E-2</v>
      </c>
      <c r="I79" s="13">
        <f t="shared" si="11"/>
        <v>4.3608000036329033E-4</v>
      </c>
      <c r="J79" s="13">
        <f t="shared" si="12"/>
        <v>2.0059680016711357E-4</v>
      </c>
      <c r="K79" s="13">
        <f t="shared" ca="1" si="4"/>
        <v>4.0406453078133016E-3</v>
      </c>
      <c r="L79" s="13">
        <f t="shared" ca="1" si="13"/>
        <v>9.5644549950547268E-6</v>
      </c>
      <c r="M79" s="13">
        <f t="shared" ca="1" si="5"/>
        <v>66510.340111211684</v>
      </c>
      <c r="N79" s="13">
        <f t="shared" ca="1" si="6"/>
        <v>297485.25525731681</v>
      </c>
      <c r="O79" s="13">
        <f t="shared" ca="1" si="7"/>
        <v>967653.29951180681</v>
      </c>
      <c r="P79" s="2">
        <f t="shared" ca="1" si="14"/>
        <v>-3.09264530702354E-3</v>
      </c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2">
      <c r="A80" s="49">
        <v>4601</v>
      </c>
      <c r="B80" s="49">
        <v>-3.146120005112607E-3</v>
      </c>
      <c r="C80" s="2"/>
      <c r="D80" s="50">
        <f t="shared" si="15"/>
        <v>0.46010000000000001</v>
      </c>
      <c r="E80" s="50">
        <f t="shared" si="15"/>
        <v>-3.146120005112607E-3</v>
      </c>
      <c r="F80" s="13">
        <f t="shared" si="8"/>
        <v>0.21169201000000001</v>
      </c>
      <c r="G80" s="13">
        <f t="shared" si="9"/>
        <v>9.7399493801000006E-2</v>
      </c>
      <c r="H80" s="13">
        <f t="shared" si="10"/>
        <v>4.4813507097840106E-2</v>
      </c>
      <c r="I80" s="13">
        <f t="shared" si="11"/>
        <v>-1.4475298143523105E-3</v>
      </c>
      <c r="J80" s="13">
        <f t="shared" si="12"/>
        <v>-6.6600846758349812E-4</v>
      </c>
      <c r="K80" s="13">
        <f t="shared" ca="1" si="4"/>
        <v>4.0370905904952396E-3</v>
      </c>
      <c r="L80" s="13">
        <f t="shared" ca="1" si="13"/>
        <v>5.1598514460852835E-5</v>
      </c>
      <c r="M80" s="13">
        <f t="shared" ca="1" si="5"/>
        <v>66474.414220487713</v>
      </c>
      <c r="N80" s="13">
        <f t="shared" ca="1" si="6"/>
        <v>297459.56117847213</v>
      </c>
      <c r="O80" s="13">
        <f t="shared" ca="1" si="7"/>
        <v>967239.32706693385</v>
      </c>
      <c r="P80" s="2">
        <f t="shared" ca="1" si="14"/>
        <v>-7.1832105956078467E-3</v>
      </c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2">
      <c r="A81" s="49">
        <v>4601</v>
      </c>
      <c r="B81" s="49">
        <v>-2.1461200012709014E-3</v>
      </c>
      <c r="C81" s="2"/>
      <c r="D81" s="50">
        <f t="shared" si="15"/>
        <v>0.46010000000000001</v>
      </c>
      <c r="E81" s="50">
        <f t="shared" si="15"/>
        <v>-2.1461200012709014E-3</v>
      </c>
      <c r="F81" s="13">
        <f t="shared" si="8"/>
        <v>0.21169201000000001</v>
      </c>
      <c r="G81" s="13">
        <f t="shared" si="9"/>
        <v>9.7399493801000006E-2</v>
      </c>
      <c r="H81" s="13">
        <f t="shared" si="10"/>
        <v>4.4813507097840106E-2</v>
      </c>
      <c r="I81" s="13">
        <f t="shared" si="11"/>
        <v>-9.8742981258474185E-4</v>
      </c>
      <c r="J81" s="13">
        <f t="shared" si="12"/>
        <v>-4.5431645677023976E-4</v>
      </c>
      <c r="K81" s="13">
        <f t="shared" ca="1" si="4"/>
        <v>4.0370905904952396E-3</v>
      </c>
      <c r="L81" s="13">
        <f t="shared" ca="1" si="13"/>
        <v>3.8232093222128993E-5</v>
      </c>
      <c r="M81" s="13">
        <f t="shared" ca="1" si="5"/>
        <v>66474.414220487713</v>
      </c>
      <c r="N81" s="13">
        <f t="shared" ca="1" si="6"/>
        <v>297459.56117847213</v>
      </c>
      <c r="O81" s="13">
        <f t="shared" ca="1" si="7"/>
        <v>967239.32706693385</v>
      </c>
      <c r="P81" s="2">
        <f t="shared" ca="1" si="14"/>
        <v>-6.183210591766141E-3</v>
      </c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2">
      <c r="A82" s="49">
        <v>4601</v>
      </c>
      <c r="B82" s="49">
        <v>8.5387999570230022E-4</v>
      </c>
      <c r="C82" s="2"/>
      <c r="D82" s="50">
        <f t="shared" si="15"/>
        <v>0.46010000000000001</v>
      </c>
      <c r="E82" s="50">
        <f t="shared" si="15"/>
        <v>8.5387999570230022E-4</v>
      </c>
      <c r="F82" s="13">
        <f t="shared" si="8"/>
        <v>0.21169201000000001</v>
      </c>
      <c r="G82" s="13">
        <f t="shared" si="9"/>
        <v>9.7399493801000006E-2</v>
      </c>
      <c r="H82" s="13">
        <f t="shared" si="10"/>
        <v>4.4813507097840106E-2</v>
      </c>
      <c r="I82" s="13">
        <f t="shared" si="11"/>
        <v>3.9287018602262832E-4</v>
      </c>
      <c r="J82" s="13">
        <f t="shared" si="12"/>
        <v>1.8075957258901129E-4</v>
      </c>
      <c r="K82" s="13">
        <f t="shared" ca="1" si="4"/>
        <v>4.0370905904952396E-3</v>
      </c>
      <c r="L82" s="13">
        <f t="shared" ca="1" si="13"/>
        <v>1.013282969080202E-5</v>
      </c>
      <c r="M82" s="13">
        <f t="shared" ca="1" si="5"/>
        <v>66474.414220487713</v>
      </c>
      <c r="N82" s="13">
        <f t="shared" ca="1" si="6"/>
        <v>297459.56117847213</v>
      </c>
      <c r="O82" s="13">
        <f t="shared" ca="1" si="7"/>
        <v>967239.32706693385</v>
      </c>
      <c r="P82" s="2">
        <f t="shared" ca="1" si="14"/>
        <v>-3.1832105947929394E-3</v>
      </c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2">
      <c r="A83" s="49">
        <v>4602</v>
      </c>
      <c r="B83" s="49">
        <v>-1.2402400025166571E-3</v>
      </c>
      <c r="C83" s="2"/>
      <c r="D83" s="50">
        <f t="shared" si="15"/>
        <v>0.4602</v>
      </c>
      <c r="E83" s="50">
        <f t="shared" si="15"/>
        <v>-1.2402400025166571E-3</v>
      </c>
      <c r="F83" s="13">
        <f t="shared" si="8"/>
        <v>0.21178404000000001</v>
      </c>
      <c r="G83" s="13">
        <f t="shared" si="9"/>
        <v>9.7463015208000006E-2</v>
      </c>
      <c r="H83" s="13">
        <f t="shared" si="10"/>
        <v>4.4852479598721601E-2</v>
      </c>
      <c r="I83" s="13">
        <f t="shared" si="11"/>
        <v>-5.7075844915816562E-4</v>
      </c>
      <c r="J83" s="13">
        <f t="shared" si="12"/>
        <v>-2.6266303830258783E-4</v>
      </c>
      <c r="K83" s="13">
        <f t="shared" ca="1" si="4"/>
        <v>4.0335343792120594E-3</v>
      </c>
      <c r="L83" s="13">
        <f t="shared" ca="1" si="13"/>
        <v>2.7812696229378106E-5</v>
      </c>
      <c r="M83" s="13">
        <f t="shared" ca="1" si="5"/>
        <v>66438.491585178621</v>
      </c>
      <c r="N83" s="13">
        <f t="shared" ca="1" si="6"/>
        <v>297433.78834997723</v>
      </c>
      <c r="O83" s="13">
        <f t="shared" ca="1" si="7"/>
        <v>966825.19675279863</v>
      </c>
      <c r="P83" s="2">
        <f t="shared" ca="1" si="14"/>
        <v>-5.2737743817287165E-3</v>
      </c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2">
      <c r="A84" s="49">
        <v>4602</v>
      </c>
      <c r="B84" s="49">
        <v>2.7597599982982501E-3</v>
      </c>
      <c r="C84" s="2"/>
      <c r="D84" s="50">
        <f t="shared" si="15"/>
        <v>0.4602</v>
      </c>
      <c r="E84" s="50">
        <f t="shared" si="15"/>
        <v>2.7597599982982501E-3</v>
      </c>
      <c r="F84" s="13">
        <f t="shared" si="8"/>
        <v>0.21178404000000001</v>
      </c>
      <c r="G84" s="13">
        <f t="shared" si="9"/>
        <v>9.7463015208000006E-2</v>
      </c>
      <c r="H84" s="13">
        <f t="shared" si="10"/>
        <v>4.4852479598721601E-2</v>
      </c>
      <c r="I84" s="13">
        <f t="shared" si="11"/>
        <v>1.2700415512168547E-3</v>
      </c>
      <c r="J84" s="13">
        <f t="shared" si="12"/>
        <v>5.8447312186999648E-4</v>
      </c>
      <c r="K84" s="13">
        <f t="shared" ca="1" si="4"/>
        <v>4.0335343792120594E-3</v>
      </c>
      <c r="L84" s="13">
        <f t="shared" ca="1" si="13"/>
        <v>1.6225011734723581E-6</v>
      </c>
      <c r="M84" s="13">
        <f t="shared" ca="1" si="5"/>
        <v>66438.491585178621</v>
      </c>
      <c r="N84" s="13">
        <f t="shared" ca="1" si="6"/>
        <v>297433.78834997723</v>
      </c>
      <c r="O84" s="13">
        <f t="shared" ca="1" si="7"/>
        <v>966825.19675279863</v>
      </c>
      <c r="P84" s="2">
        <f t="shared" ca="1" si="14"/>
        <v>-1.2737743809138093E-3</v>
      </c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2">
      <c r="A85" s="49">
        <v>4602</v>
      </c>
      <c r="B85" s="49">
        <v>3.7597599948639981E-3</v>
      </c>
      <c r="C85" s="2"/>
      <c r="D85" s="50">
        <f t="shared" ref="D85:E108" si="16">A85/A$18</f>
        <v>0.4602</v>
      </c>
      <c r="E85" s="50">
        <f t="shared" si="16"/>
        <v>3.7597599948639981E-3</v>
      </c>
      <c r="F85" s="13">
        <f t="shared" si="8"/>
        <v>0.21178404000000001</v>
      </c>
      <c r="G85" s="13">
        <f t="shared" si="9"/>
        <v>9.7463015208000006E-2</v>
      </c>
      <c r="H85" s="13">
        <f t="shared" si="10"/>
        <v>4.4852479598721601E-2</v>
      </c>
      <c r="I85" s="13">
        <f t="shared" si="11"/>
        <v>1.7302415496364119E-3</v>
      </c>
      <c r="J85" s="13">
        <f t="shared" si="12"/>
        <v>7.9625716114267676E-4</v>
      </c>
      <c r="K85" s="13">
        <f t="shared" ref="K85:K139" ca="1" si="17">+E$4+E$5*D85+E$6*D85^2</f>
        <v>4.0335343792120594E-3</v>
      </c>
      <c r="L85" s="13">
        <f t="shared" ca="1" si="13"/>
        <v>7.4952413525159962E-8</v>
      </c>
      <c r="M85" s="13">
        <f t="shared" ref="M85:M139" ca="1" si="18">(M$1-M$2*D85+M$3*F85)^2</f>
        <v>66438.491585178621</v>
      </c>
      <c r="N85" s="13">
        <f t="shared" ref="N85:N139" ca="1" si="19">(-M$2+M$4*D85-M$5*F85)^2</f>
        <v>297433.78834997723</v>
      </c>
      <c r="O85" s="13">
        <f t="shared" ref="O85:O139" ca="1" si="20">+(M$3-D85*M$5+F85*M$6)^2</f>
        <v>966825.19675279863</v>
      </c>
      <c r="P85" s="2">
        <f t="shared" ca="1" si="14"/>
        <v>-2.7377438434806126E-4</v>
      </c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2">
      <c r="A86" s="49">
        <v>4612</v>
      </c>
      <c r="B86" s="49">
        <v>-2.181440002459567E-3</v>
      </c>
      <c r="C86" s="2"/>
      <c r="D86" s="50">
        <f t="shared" si="16"/>
        <v>0.4612</v>
      </c>
      <c r="E86" s="50">
        <f t="shared" si="16"/>
        <v>-2.181440002459567E-3</v>
      </c>
      <c r="F86" s="13">
        <f t="shared" ref="F86:F140" si="21">D86*D86</f>
        <v>0.21270544</v>
      </c>
      <c r="G86" s="13">
        <f t="shared" ref="G86:G140" si="22">D86*F86</f>
        <v>9.8099748927999997E-2</v>
      </c>
      <c r="H86" s="13">
        <f t="shared" ref="H86:H140" si="23">F86*F86</f>
        <v>4.5243604205593597E-2</v>
      </c>
      <c r="I86" s="13">
        <f t="shared" ref="I86:I140" si="24">E86*D86</f>
        <v>-1.0060801291343522E-3</v>
      </c>
      <c r="J86" s="13">
        <f t="shared" ref="J86:J140" si="25">I86*D86</f>
        <v>-4.6400415555676323E-4</v>
      </c>
      <c r="K86" s="13">
        <f t="shared" ca="1" si="17"/>
        <v>3.997890098298755E-3</v>
      </c>
      <c r="L86" s="13">
        <f t="shared" ref="L86:L140" ca="1" si="26">+(K86-E86)^2</f>
        <v>3.8184120494137853E-5</v>
      </c>
      <c r="M86" s="13">
        <f t="shared" ca="1" si="18"/>
        <v>66079.445431071377</v>
      </c>
      <c r="N86" s="13">
        <f t="shared" ca="1" si="19"/>
        <v>297171.73113368882</v>
      </c>
      <c r="O86" s="13">
        <f t="shared" ca="1" si="20"/>
        <v>962675.24567974324</v>
      </c>
      <c r="P86" s="2">
        <f t="shared" ref="P86:P140" ca="1" si="27">+E86-K86</f>
        <v>-6.1793301007583221E-3</v>
      </c>
      <c r="Q86" s="2"/>
      <c r="R86" s="2"/>
      <c r="S86" s="2"/>
      <c r="T86" s="2"/>
      <c r="U86" s="2"/>
      <c r="V86" s="2"/>
      <c r="W86" s="2"/>
      <c r="X86" s="2"/>
      <c r="Y86" s="2"/>
    </row>
    <row r="87" spans="1:25" x14ac:dyDescent="0.2">
      <c r="A87" s="49">
        <v>4612</v>
      </c>
      <c r="B87" s="49">
        <v>2.8185600021970458E-3</v>
      </c>
      <c r="C87" s="2"/>
      <c r="D87" s="50">
        <f t="shared" si="16"/>
        <v>0.4612</v>
      </c>
      <c r="E87" s="50">
        <f t="shared" si="16"/>
        <v>2.8185600021970458E-3</v>
      </c>
      <c r="F87" s="13">
        <f t="shared" si="21"/>
        <v>0.21270544</v>
      </c>
      <c r="G87" s="13">
        <f t="shared" si="22"/>
        <v>9.8099748927999997E-2</v>
      </c>
      <c r="H87" s="13">
        <f t="shared" si="23"/>
        <v>4.5243604205593597E-2</v>
      </c>
      <c r="I87" s="13">
        <f t="shared" si="24"/>
        <v>1.2999198730132776E-3</v>
      </c>
      <c r="J87" s="13">
        <f t="shared" si="25"/>
        <v>5.9952304543372365E-4</v>
      </c>
      <c r="K87" s="13">
        <f t="shared" ca="1" si="17"/>
        <v>3.997890098298755E-3</v>
      </c>
      <c r="L87" s="13">
        <f t="shared" ca="1" si="26"/>
        <v>1.3908194755712667E-6</v>
      </c>
      <c r="M87" s="13">
        <f t="shared" ca="1" si="18"/>
        <v>66079.445431071377</v>
      </c>
      <c r="N87" s="13">
        <f t="shared" ca="1" si="19"/>
        <v>297171.73113368882</v>
      </c>
      <c r="O87" s="13">
        <f t="shared" ca="1" si="20"/>
        <v>962675.24567974324</v>
      </c>
      <c r="P87" s="2">
        <f t="shared" ca="1" si="27"/>
        <v>-1.1793300961017092E-3</v>
      </c>
      <c r="Q87" s="2"/>
      <c r="R87" s="2"/>
      <c r="S87" s="2"/>
      <c r="T87" s="2"/>
      <c r="U87" s="2"/>
      <c r="V87" s="2"/>
      <c r="W87" s="2"/>
      <c r="X87" s="2"/>
      <c r="Y87" s="2"/>
    </row>
    <row r="88" spans="1:25" x14ac:dyDescent="0.2">
      <c r="A88" s="49">
        <v>4623</v>
      </c>
      <c r="B88" s="49">
        <v>-1.216759999806527E-3</v>
      </c>
      <c r="C88" s="2"/>
      <c r="D88" s="50">
        <f t="shared" si="16"/>
        <v>0.46229999999999999</v>
      </c>
      <c r="E88" s="50">
        <f t="shared" si="16"/>
        <v>-1.216759999806527E-3</v>
      </c>
      <c r="F88" s="13">
        <f t="shared" si="21"/>
        <v>0.21372128999999998</v>
      </c>
      <c r="G88" s="13">
        <f t="shared" si="22"/>
        <v>9.8803352366999983E-2</v>
      </c>
      <c r="H88" s="13">
        <f t="shared" si="23"/>
        <v>4.5676789799264095E-2</v>
      </c>
      <c r="I88" s="13">
        <f t="shared" si="24"/>
        <v>-5.6250814791055747E-4</v>
      </c>
      <c r="J88" s="13">
        <f t="shared" si="25"/>
        <v>-2.6004751677905072E-4</v>
      </c>
      <c r="K88" s="13">
        <f t="shared" ca="1" si="17"/>
        <v>3.9585088363229375E-3</v>
      </c>
      <c r="L88" s="13">
        <f t="shared" ca="1" si="26"/>
        <v>2.6783407526212823E-5</v>
      </c>
      <c r="M88" s="13">
        <f t="shared" ca="1" si="18"/>
        <v>65684.877515978063</v>
      </c>
      <c r="N88" s="13">
        <f t="shared" ca="1" si="19"/>
        <v>296874.3864493845</v>
      </c>
      <c r="O88" s="13">
        <f t="shared" ca="1" si="20"/>
        <v>958092.27358066081</v>
      </c>
      <c r="P88" s="2">
        <f t="shared" ca="1" si="27"/>
        <v>-5.1752688361294645E-3</v>
      </c>
      <c r="Q88" s="2"/>
      <c r="R88" s="2"/>
      <c r="S88" s="2"/>
      <c r="T88" s="2"/>
      <c r="U88" s="2"/>
      <c r="V88" s="2"/>
      <c r="W88" s="2"/>
      <c r="X88" s="2"/>
      <c r="Y88" s="2"/>
    </row>
    <row r="89" spans="1:25" x14ac:dyDescent="0.2">
      <c r="A89" s="49">
        <v>4716</v>
      </c>
      <c r="B89" s="49">
        <v>3.0080002034083009E-5</v>
      </c>
      <c r="C89" s="2"/>
      <c r="D89" s="50">
        <f t="shared" si="16"/>
        <v>0.47160000000000002</v>
      </c>
      <c r="E89" s="50">
        <f t="shared" si="16"/>
        <v>3.0080002034083009E-5</v>
      </c>
      <c r="F89" s="13">
        <f t="shared" si="21"/>
        <v>0.22240656000000003</v>
      </c>
      <c r="G89" s="13">
        <f t="shared" si="22"/>
        <v>0.10488693369600002</v>
      </c>
      <c r="H89" s="13">
        <f t="shared" si="23"/>
        <v>4.9464677931033617E-2</v>
      </c>
      <c r="I89" s="13">
        <f t="shared" si="24"/>
        <v>1.4185728959273548E-5</v>
      </c>
      <c r="J89" s="13">
        <f t="shared" si="25"/>
        <v>6.6899897771934056E-6</v>
      </c>
      <c r="K89" s="13">
        <f t="shared" ca="1" si="17"/>
        <v>3.6183333515783095E-3</v>
      </c>
      <c r="L89" s="13">
        <f t="shared" ca="1" si="26"/>
        <v>1.287556210051536E-5</v>
      </c>
      <c r="M89" s="13">
        <f t="shared" ca="1" si="18"/>
        <v>62365.982840791396</v>
      </c>
      <c r="N89" s="13">
        <f t="shared" ca="1" si="19"/>
        <v>293982.34304119495</v>
      </c>
      <c r="O89" s="13">
        <f t="shared" ca="1" si="20"/>
        <v>918620.31109939609</v>
      </c>
      <c r="P89" s="2">
        <f t="shared" ca="1" si="27"/>
        <v>-3.5882533495442265E-3</v>
      </c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2">
      <c r="A90" s="49">
        <v>4771</v>
      </c>
      <c r="B90" s="49">
        <v>8.5347999993246049E-4</v>
      </c>
      <c r="C90" s="2"/>
      <c r="D90" s="50">
        <f t="shared" si="16"/>
        <v>0.47710000000000002</v>
      </c>
      <c r="E90" s="50">
        <f t="shared" si="16"/>
        <v>8.5347999993246049E-4</v>
      </c>
      <c r="F90" s="13">
        <f t="shared" si="21"/>
        <v>0.22762441000000003</v>
      </c>
      <c r="G90" s="13">
        <f t="shared" si="22"/>
        <v>0.10859960601100002</v>
      </c>
      <c r="H90" s="13">
        <f t="shared" si="23"/>
        <v>5.1812872027848116E-2</v>
      </c>
      <c r="I90" s="13">
        <f t="shared" si="24"/>
        <v>4.0719530796777694E-4</v>
      </c>
      <c r="J90" s="13">
        <f t="shared" si="25"/>
        <v>1.9427288143142638E-4</v>
      </c>
      <c r="K90" s="13">
        <f t="shared" ca="1" si="17"/>
        <v>3.4110738634285168E-3</v>
      </c>
      <c r="L90" s="13">
        <f t="shared" ca="1" si="26"/>
        <v>6.541286370592684E-6</v>
      </c>
      <c r="M90" s="13">
        <f t="shared" ca="1" si="18"/>
        <v>60418.645275920433</v>
      </c>
      <c r="N90" s="13">
        <f t="shared" ca="1" si="19"/>
        <v>291956.54651592131</v>
      </c>
      <c r="O90" s="13">
        <f t="shared" ca="1" si="20"/>
        <v>894702.25757967983</v>
      </c>
      <c r="P90" s="2">
        <f t="shared" ca="1" si="27"/>
        <v>-2.5575938634960563E-3</v>
      </c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2">
      <c r="A91" s="49">
        <v>4771</v>
      </c>
      <c r="B91" s="49">
        <v>2.8534800003399141E-3</v>
      </c>
      <c r="C91" s="2"/>
      <c r="D91" s="50">
        <f t="shared" si="16"/>
        <v>0.47710000000000002</v>
      </c>
      <c r="E91" s="50">
        <f t="shared" si="16"/>
        <v>2.8534800003399141E-3</v>
      </c>
      <c r="F91" s="13">
        <f t="shared" si="21"/>
        <v>0.22762441000000003</v>
      </c>
      <c r="G91" s="13">
        <f t="shared" si="22"/>
        <v>0.10859960601100002</v>
      </c>
      <c r="H91" s="13">
        <f t="shared" si="23"/>
        <v>5.1812872027848116E-2</v>
      </c>
      <c r="I91" s="13">
        <f t="shared" si="24"/>
        <v>1.3613953081621731E-3</v>
      </c>
      <c r="J91" s="13">
        <f t="shared" si="25"/>
        <v>6.4952170152417286E-4</v>
      </c>
      <c r="K91" s="13">
        <f t="shared" ca="1" si="17"/>
        <v>3.4110738634285168E-3</v>
      </c>
      <c r="L91" s="13">
        <f t="shared" ca="1" si="26"/>
        <v>3.1091091615407133E-7</v>
      </c>
      <c r="M91" s="13">
        <f t="shared" ca="1" si="18"/>
        <v>60418.645275920433</v>
      </c>
      <c r="N91" s="13">
        <f t="shared" ca="1" si="19"/>
        <v>291956.54651592131</v>
      </c>
      <c r="O91" s="13">
        <f t="shared" ca="1" si="20"/>
        <v>894702.25757967983</v>
      </c>
      <c r="P91" s="2">
        <f t="shared" ca="1" si="27"/>
        <v>-5.5759386308860265E-4</v>
      </c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2">
      <c r="A92" s="49">
        <v>4803</v>
      </c>
      <c r="B92" s="49">
        <v>1.8416399980196729E-3</v>
      </c>
      <c r="C92" s="2"/>
      <c r="D92" s="50">
        <f t="shared" si="16"/>
        <v>0.4803</v>
      </c>
      <c r="E92" s="50">
        <f t="shared" si="16"/>
        <v>1.8416399980196729E-3</v>
      </c>
      <c r="F92" s="13">
        <f t="shared" si="21"/>
        <v>0.23068809000000001</v>
      </c>
      <c r="G92" s="13">
        <f t="shared" si="22"/>
        <v>0.11079948962700001</v>
      </c>
      <c r="H92" s="13">
        <f t="shared" si="23"/>
        <v>5.3216994867848103E-2</v>
      </c>
      <c r="I92" s="13">
        <f t="shared" si="24"/>
        <v>8.8453969104884895E-4</v>
      </c>
      <c r="J92" s="13">
        <f t="shared" si="25"/>
        <v>4.2484441361076214E-4</v>
      </c>
      <c r="K92" s="13">
        <f t="shared" ca="1" si="17"/>
        <v>3.2884069254237765E-3</v>
      </c>
      <c r="L92" s="13">
        <f t="shared" ca="1" si="26"/>
        <v>2.0931345422303104E-6</v>
      </c>
      <c r="M92" s="13">
        <f t="shared" ca="1" si="18"/>
        <v>59291.379659190643</v>
      </c>
      <c r="N92" s="13">
        <f t="shared" ca="1" si="19"/>
        <v>290671.22068545985</v>
      </c>
      <c r="O92" s="13">
        <f t="shared" ca="1" si="20"/>
        <v>880604.05972346489</v>
      </c>
      <c r="P92" s="2">
        <f t="shared" ca="1" si="27"/>
        <v>-1.4467669274041035E-3</v>
      </c>
      <c r="Q92" s="2"/>
      <c r="R92" s="2"/>
      <c r="S92" s="2"/>
      <c r="T92" s="2"/>
      <c r="U92" s="2"/>
      <c r="V92" s="2"/>
      <c r="W92" s="2"/>
      <c r="X92" s="2"/>
      <c r="Y92" s="2"/>
    </row>
    <row r="93" spans="1:25" x14ac:dyDescent="0.2">
      <c r="A93" s="49">
        <v>4804</v>
      </c>
      <c r="B93" s="49">
        <v>-7.2524799979873933E-3</v>
      </c>
      <c r="C93" s="2"/>
      <c r="D93" s="50">
        <f t="shared" si="16"/>
        <v>0.48039999999999999</v>
      </c>
      <c r="E93" s="50">
        <f t="shared" si="16"/>
        <v>-7.2524799979873933E-3</v>
      </c>
      <c r="F93" s="13">
        <f t="shared" si="21"/>
        <v>0.23078415999999999</v>
      </c>
      <c r="G93" s="13">
        <f t="shared" si="22"/>
        <v>0.11086871046399999</v>
      </c>
      <c r="H93" s="13">
        <f t="shared" si="23"/>
        <v>5.3261328506905598E-2</v>
      </c>
      <c r="I93" s="13">
        <f t="shared" si="24"/>
        <v>-3.4840913910331437E-3</v>
      </c>
      <c r="J93" s="13">
        <f t="shared" si="25"/>
        <v>-1.6737575042523223E-3</v>
      </c>
      <c r="K93" s="13">
        <f t="shared" ca="1" si="17"/>
        <v>3.2845489331866755E-3</v>
      </c>
      <c r="L93" s="13">
        <f t="shared" ca="1" si="26"/>
        <v>1.1102897869639934E-4</v>
      </c>
      <c r="M93" s="13">
        <f t="shared" ca="1" si="18"/>
        <v>59256.223147959048</v>
      </c>
      <c r="N93" s="13">
        <f t="shared" ca="1" si="19"/>
        <v>290629.79742171493</v>
      </c>
      <c r="O93" s="13">
        <f t="shared" ca="1" si="20"/>
        <v>880161.4153468404</v>
      </c>
      <c r="P93" s="2">
        <f t="shared" ca="1" si="27"/>
        <v>-1.0537028931174069E-2</v>
      </c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2">
      <c r="A94" s="49">
        <v>4804</v>
      </c>
      <c r="B94" s="49">
        <v>-2.524800001992844E-4</v>
      </c>
      <c r="C94" s="2"/>
      <c r="D94" s="50">
        <f t="shared" si="16"/>
        <v>0.48039999999999999</v>
      </c>
      <c r="E94" s="50">
        <f t="shared" si="16"/>
        <v>-2.524800001992844E-4</v>
      </c>
      <c r="F94" s="13">
        <f t="shared" si="21"/>
        <v>0.23078415999999999</v>
      </c>
      <c r="G94" s="13">
        <f t="shared" si="22"/>
        <v>0.11086871046399999</v>
      </c>
      <c r="H94" s="13">
        <f t="shared" si="23"/>
        <v>5.3261328506905598E-2</v>
      </c>
      <c r="I94" s="13">
        <f t="shared" si="24"/>
        <v>-1.2129139209573622E-4</v>
      </c>
      <c r="J94" s="13">
        <f t="shared" si="25"/>
        <v>-5.8268384762791681E-5</v>
      </c>
      <c r="K94" s="13">
        <f t="shared" ca="1" si="17"/>
        <v>3.2845489331866755E-3</v>
      </c>
      <c r="L94" s="13">
        <f t="shared" ca="1" si="26"/>
        <v>1.2510573675609421E-5</v>
      </c>
      <c r="M94" s="13">
        <f t="shared" ca="1" si="18"/>
        <v>59256.223147959048</v>
      </c>
      <c r="N94" s="13">
        <f t="shared" ca="1" si="19"/>
        <v>290629.79742171493</v>
      </c>
      <c r="O94" s="13">
        <f t="shared" ca="1" si="20"/>
        <v>880161.4153468404</v>
      </c>
      <c r="P94" s="2">
        <f t="shared" ca="1" si="27"/>
        <v>-3.5370289333859599E-3</v>
      </c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2">
      <c r="A95" s="49">
        <v>4939</v>
      </c>
      <c r="B95" s="49">
        <v>-8.95868000225164E-3</v>
      </c>
      <c r="C95" s="2"/>
      <c r="D95" s="50">
        <f t="shared" si="16"/>
        <v>0.49390000000000001</v>
      </c>
      <c r="E95" s="50">
        <f t="shared" si="16"/>
        <v>-8.95868000225164E-3</v>
      </c>
      <c r="F95" s="13">
        <f t="shared" si="21"/>
        <v>0.24393721000000002</v>
      </c>
      <c r="G95" s="13">
        <f t="shared" si="22"/>
        <v>0.12048058801900001</v>
      </c>
      <c r="H95" s="13">
        <f t="shared" si="23"/>
        <v>5.9505362422584106E-2</v>
      </c>
      <c r="I95" s="13">
        <f t="shared" si="24"/>
        <v>-4.4246920531120851E-3</v>
      </c>
      <c r="J95" s="13">
        <f t="shared" si="25"/>
        <v>-2.185355405032059E-3</v>
      </c>
      <c r="K95" s="13">
        <f t="shared" ca="1" si="17"/>
        <v>2.7500053813907036E-3</v>
      </c>
      <c r="L95" s="13">
        <f t="shared" ca="1" si="26"/>
        <v>1.3709331341311986E-4</v>
      </c>
      <c r="M95" s="13">
        <f t="shared" ca="1" si="18"/>
        <v>54552.138470891514</v>
      </c>
      <c r="N95" s="13">
        <f t="shared" ca="1" si="19"/>
        <v>284347.50303511828</v>
      </c>
      <c r="O95" s="13">
        <f t="shared" ca="1" si="20"/>
        <v>819342.00657236169</v>
      </c>
      <c r="P95" s="2">
        <f t="shared" ca="1" si="27"/>
        <v>-1.1708685383642344E-2</v>
      </c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2">
      <c r="A96" s="49">
        <v>4963</v>
      </c>
      <c r="B96" s="49">
        <v>7.824400017852895E-4</v>
      </c>
      <c r="C96" s="2"/>
      <c r="D96" s="50">
        <f t="shared" si="16"/>
        <v>0.49630000000000002</v>
      </c>
      <c r="E96" s="50">
        <f t="shared" si="16"/>
        <v>7.824400017852895E-4</v>
      </c>
      <c r="F96" s="13">
        <f t="shared" si="21"/>
        <v>0.24631369000000003</v>
      </c>
      <c r="G96" s="13">
        <f t="shared" si="22"/>
        <v>0.12224548434700001</v>
      </c>
      <c r="H96" s="13">
        <f t="shared" si="23"/>
        <v>6.0670433881416116E-2</v>
      </c>
      <c r="I96" s="13">
        <f t="shared" si="24"/>
        <v>3.883249728860392E-4</v>
      </c>
      <c r="J96" s="13">
        <f t="shared" si="25"/>
        <v>1.9272568404334127E-4</v>
      </c>
      <c r="K96" s="13">
        <f t="shared" ca="1" si="17"/>
        <v>2.6521249311810095E-3</v>
      </c>
      <c r="L96" s="13">
        <f t="shared" ca="1" si="26"/>
        <v>3.4957217352094785E-6</v>
      </c>
      <c r="M96" s="13">
        <f t="shared" ca="1" si="18"/>
        <v>53725.153984984725</v>
      </c>
      <c r="N96" s="13">
        <f t="shared" ca="1" si="19"/>
        <v>283089.16569182015</v>
      </c>
      <c r="O96" s="13">
        <f t="shared" ca="1" si="20"/>
        <v>808327.6058490813</v>
      </c>
      <c r="P96" s="2">
        <f t="shared" ca="1" si="27"/>
        <v>-1.86968492939572E-3</v>
      </c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2">
      <c r="A97" s="49">
        <v>4964</v>
      </c>
      <c r="B97" s="49">
        <v>-6.1167999956524E-4</v>
      </c>
      <c r="C97" s="2"/>
      <c r="D97" s="50">
        <f t="shared" si="16"/>
        <v>0.49640000000000001</v>
      </c>
      <c r="E97" s="50">
        <f t="shared" si="16"/>
        <v>-6.1167999956524E-4</v>
      </c>
      <c r="F97" s="13">
        <f t="shared" si="21"/>
        <v>0.24641296000000001</v>
      </c>
      <c r="G97" s="13">
        <f t="shared" si="22"/>
        <v>0.12231939334400001</v>
      </c>
      <c r="H97" s="13">
        <f t="shared" si="23"/>
        <v>6.0719346855961608E-2</v>
      </c>
      <c r="I97" s="13">
        <f t="shared" si="24"/>
        <v>-3.0363795178418515E-4</v>
      </c>
      <c r="J97" s="13">
        <f t="shared" si="25"/>
        <v>-1.5072587926566951E-4</v>
      </c>
      <c r="K97" s="13">
        <f t="shared" ca="1" si="17"/>
        <v>2.6480279045249591E-3</v>
      </c>
      <c r="L97" s="13">
        <f t="shared" ca="1" si="26"/>
        <v>1.0625695619988119E-5</v>
      </c>
      <c r="M97" s="13">
        <f t="shared" ca="1" si="18"/>
        <v>53690.760892468184</v>
      </c>
      <c r="N97" s="13">
        <f t="shared" ca="1" si="19"/>
        <v>283035.82174489257</v>
      </c>
      <c r="O97" s="13">
        <f t="shared" ca="1" si="20"/>
        <v>807867.47410662659</v>
      </c>
      <c r="P97" s="2">
        <f t="shared" ca="1" si="27"/>
        <v>-3.2597079040901991E-3</v>
      </c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2">
      <c r="A98" s="49">
        <v>4974</v>
      </c>
      <c r="B98" s="49">
        <v>2.7471200010040775E-3</v>
      </c>
      <c r="C98" s="2"/>
      <c r="D98" s="50">
        <f t="shared" si="16"/>
        <v>0.49740000000000001</v>
      </c>
      <c r="E98" s="50">
        <f t="shared" si="16"/>
        <v>2.7471200010040775E-3</v>
      </c>
      <c r="F98" s="13">
        <f t="shared" si="21"/>
        <v>0.24740676</v>
      </c>
      <c r="G98" s="13">
        <f t="shared" si="22"/>
        <v>0.12306012242400001</v>
      </c>
      <c r="H98" s="13">
        <f t="shared" si="23"/>
        <v>6.1210104893697603E-2</v>
      </c>
      <c r="I98" s="13">
        <f t="shared" si="24"/>
        <v>1.3664174884994282E-3</v>
      </c>
      <c r="J98" s="13">
        <f t="shared" si="25"/>
        <v>6.7965605877961556E-4</v>
      </c>
      <c r="K98" s="13">
        <f t="shared" ca="1" si="17"/>
        <v>2.6069754698829356E-3</v>
      </c>
      <c r="L98" s="13">
        <f t="shared" ca="1" si="26"/>
        <v>1.9640489603164707E-8</v>
      </c>
      <c r="M98" s="13">
        <f t="shared" ca="1" si="18"/>
        <v>53347.117754920211</v>
      </c>
      <c r="N98" s="13">
        <f t="shared" ca="1" si="19"/>
        <v>282498.37814757944</v>
      </c>
      <c r="O98" s="13">
        <f t="shared" ca="1" si="20"/>
        <v>803261.00708011992</v>
      </c>
      <c r="P98" s="2">
        <f t="shared" ca="1" si="27"/>
        <v>1.4014453112114189E-4</v>
      </c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">
      <c r="A99" s="49">
        <v>4980</v>
      </c>
      <c r="B99" s="49">
        <v>1.8239999917568639E-4</v>
      </c>
      <c r="C99" s="2"/>
      <c r="D99" s="50">
        <f t="shared" si="16"/>
        <v>0.498</v>
      </c>
      <c r="E99" s="50">
        <f t="shared" si="16"/>
        <v>1.8239999917568639E-4</v>
      </c>
      <c r="F99" s="13">
        <f t="shared" si="21"/>
        <v>0.248004</v>
      </c>
      <c r="G99" s="13">
        <f t="shared" si="22"/>
        <v>0.123505992</v>
      </c>
      <c r="H99" s="13">
        <f t="shared" si="23"/>
        <v>6.1505984016E-2</v>
      </c>
      <c r="I99" s="13">
        <f t="shared" si="24"/>
        <v>9.0835199589491819E-5</v>
      </c>
      <c r="J99" s="13">
        <f t="shared" si="25"/>
        <v>4.5235929395566925E-5</v>
      </c>
      <c r="K99" s="13">
        <f t="shared" ca="1" si="17"/>
        <v>2.5822722987720419E-3</v>
      </c>
      <c r="L99" s="13">
        <f t="shared" ca="1" si="26"/>
        <v>5.7593870543698994E-6</v>
      </c>
      <c r="M99" s="13">
        <f t="shared" ca="1" si="18"/>
        <v>53141.184549385966</v>
      </c>
      <c r="N99" s="13">
        <f t="shared" ca="1" si="19"/>
        <v>282172.42352660623</v>
      </c>
      <c r="O99" s="13">
        <f t="shared" ca="1" si="20"/>
        <v>800492.685180631</v>
      </c>
      <c r="P99" s="2">
        <f t="shared" ca="1" si="27"/>
        <v>-2.3998722995963555E-3</v>
      </c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2">
      <c r="A100" s="49">
        <v>4985</v>
      </c>
      <c r="B100" s="49">
        <v>-2.288200004841201E-3</v>
      </c>
      <c r="C100" s="2"/>
      <c r="D100" s="50">
        <f t="shared" si="16"/>
        <v>0.4985</v>
      </c>
      <c r="E100" s="50">
        <f t="shared" si="16"/>
        <v>-2.288200004841201E-3</v>
      </c>
      <c r="F100" s="13">
        <f t="shared" si="21"/>
        <v>0.24850225000000001</v>
      </c>
      <c r="G100" s="13">
        <f t="shared" si="22"/>
        <v>0.123878371625</v>
      </c>
      <c r="H100" s="13">
        <f t="shared" si="23"/>
        <v>6.1753368255062502E-2</v>
      </c>
      <c r="I100" s="13">
        <f t="shared" si="24"/>
        <v>-1.1406677024133388E-3</v>
      </c>
      <c r="J100" s="13">
        <f t="shared" si="25"/>
        <v>-5.6862284965304938E-4</v>
      </c>
      <c r="K100" s="13">
        <f t="shared" ca="1" si="17"/>
        <v>2.5616452388055322E-3</v>
      </c>
      <c r="L100" s="13">
        <f t="shared" ca="1" si="26"/>
        <v>2.352099888732284E-5</v>
      </c>
      <c r="M100" s="13">
        <f t="shared" ca="1" si="18"/>
        <v>52969.719382165553</v>
      </c>
      <c r="N100" s="13">
        <f t="shared" ca="1" si="19"/>
        <v>281898.80039260449</v>
      </c>
      <c r="O100" s="13">
        <f t="shared" ca="1" si="20"/>
        <v>798183.24281518301</v>
      </c>
      <c r="P100" s="2">
        <f t="shared" ca="1" si="27"/>
        <v>-4.8498452436467332E-3</v>
      </c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2">
      <c r="A101" s="49">
        <v>5006</v>
      </c>
      <c r="B101" s="49">
        <v>7.352800021180883E-4</v>
      </c>
      <c r="C101" s="2"/>
      <c r="D101" s="50">
        <f t="shared" si="16"/>
        <v>0.50060000000000004</v>
      </c>
      <c r="E101" s="50">
        <f t="shared" si="16"/>
        <v>7.352800021180883E-4</v>
      </c>
      <c r="F101" s="13">
        <f t="shared" si="21"/>
        <v>0.25060036000000002</v>
      </c>
      <c r="G101" s="13">
        <f t="shared" si="22"/>
        <v>0.12545054021600002</v>
      </c>
      <c r="H101" s="13">
        <f t="shared" si="23"/>
        <v>6.2800540432129612E-2</v>
      </c>
      <c r="I101" s="13">
        <f t="shared" si="24"/>
        <v>3.6808116906031504E-4</v>
      </c>
      <c r="J101" s="13">
        <f t="shared" si="25"/>
        <v>1.8426143323159374E-4</v>
      </c>
      <c r="K101" s="13">
        <f t="shared" ca="1" si="17"/>
        <v>2.4746037344688804E-3</v>
      </c>
      <c r="L101" s="13">
        <f t="shared" ca="1" si="26"/>
        <v>3.02524704591869E-6</v>
      </c>
      <c r="M101" s="13">
        <f t="shared" ca="1" si="18"/>
        <v>52251.029730826674</v>
      </c>
      <c r="N101" s="13">
        <f t="shared" ca="1" si="19"/>
        <v>280729.85169674683</v>
      </c>
      <c r="O101" s="13">
        <f t="shared" ca="1" si="20"/>
        <v>788459.25935223745</v>
      </c>
      <c r="P101" s="2">
        <f t="shared" ca="1" si="27"/>
        <v>-1.7393237323507921E-3</v>
      </c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2">
      <c r="A102" s="49">
        <v>5120</v>
      </c>
      <c r="B102" s="49">
        <v>-9.9944000030518509E-3</v>
      </c>
      <c r="C102" s="2"/>
      <c r="D102" s="50">
        <f t="shared" si="16"/>
        <v>0.51200000000000001</v>
      </c>
      <c r="E102" s="50">
        <f t="shared" si="16"/>
        <v>-9.9944000030518509E-3</v>
      </c>
      <c r="F102" s="13">
        <f t="shared" si="21"/>
        <v>0.26214399999999999</v>
      </c>
      <c r="G102" s="13">
        <f t="shared" si="22"/>
        <v>0.13421772800000001</v>
      </c>
      <c r="H102" s="13">
        <f t="shared" si="23"/>
        <v>6.8719476735999999E-2</v>
      </c>
      <c r="I102" s="13">
        <f t="shared" si="24"/>
        <v>-5.117132801562548E-3</v>
      </c>
      <c r="J102" s="13">
        <f t="shared" si="25"/>
        <v>-2.6199719944000246E-3</v>
      </c>
      <c r="K102" s="13">
        <f t="shared" ca="1" si="17"/>
        <v>1.9905966493407312E-3</v>
      </c>
      <c r="L102" s="13">
        <f t="shared" ca="1" si="26"/>
        <v>1.4364014475786141E-4</v>
      </c>
      <c r="M102" s="13">
        <f t="shared" ca="1" si="18"/>
        <v>48392.858894784593</v>
      </c>
      <c r="N102" s="13">
        <f t="shared" ca="1" si="19"/>
        <v>273836.55374485889</v>
      </c>
      <c r="O102" s="13">
        <f t="shared" ca="1" si="20"/>
        <v>735057.36853673775</v>
      </c>
      <c r="P102" s="2">
        <f t="shared" ca="1" si="27"/>
        <v>-1.1984996652392582E-2</v>
      </c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">
      <c r="A103" s="49">
        <v>5155</v>
      </c>
      <c r="B103" s="49">
        <v>2.7114000040455721E-3</v>
      </c>
      <c r="C103" s="2"/>
      <c r="D103" s="50">
        <f t="shared" si="16"/>
        <v>0.51549999999999996</v>
      </c>
      <c r="E103" s="50">
        <f t="shared" si="16"/>
        <v>2.7114000040455721E-3</v>
      </c>
      <c r="F103" s="13">
        <f t="shared" si="21"/>
        <v>0.26574024999999996</v>
      </c>
      <c r="G103" s="13">
        <f t="shared" si="22"/>
        <v>0.13698909887499996</v>
      </c>
      <c r="H103" s="13">
        <f t="shared" si="23"/>
        <v>7.0617880470062483E-2</v>
      </c>
      <c r="I103" s="13">
        <f t="shared" si="24"/>
        <v>1.3977267020854924E-3</v>
      </c>
      <c r="J103" s="13">
        <f t="shared" si="25"/>
        <v>7.2052811492507121E-4</v>
      </c>
      <c r="K103" s="13">
        <f t="shared" ca="1" si="17"/>
        <v>1.8381024688077126E-3</v>
      </c>
      <c r="L103" s="13">
        <f t="shared" ca="1" si="26"/>
        <v>7.6264858505252056E-7</v>
      </c>
      <c r="M103" s="13">
        <f t="shared" ca="1" si="18"/>
        <v>47223.838307691367</v>
      </c>
      <c r="N103" s="13">
        <f t="shared" ca="1" si="19"/>
        <v>271538.38403781824</v>
      </c>
      <c r="O103" s="13">
        <f t="shared" ca="1" si="20"/>
        <v>718483.67373282393</v>
      </c>
      <c r="P103" s="2">
        <f t="shared" ca="1" si="27"/>
        <v>8.7329753523785955E-4</v>
      </c>
      <c r="Q103" s="2"/>
      <c r="R103" s="2"/>
      <c r="S103" s="2"/>
      <c r="T103" s="2"/>
      <c r="U103" s="2"/>
      <c r="V103" s="2"/>
      <c r="W103" s="2"/>
      <c r="X103" s="2"/>
      <c r="Y103" s="2"/>
    </row>
    <row r="104" spans="1:25" x14ac:dyDescent="0.2">
      <c r="A104" s="49">
        <v>5156</v>
      </c>
      <c r="B104" s="49">
        <v>-7.827199951861985E-4</v>
      </c>
      <c r="C104" s="2"/>
      <c r="D104" s="50">
        <f t="shared" si="16"/>
        <v>0.51559999999999995</v>
      </c>
      <c r="E104" s="50">
        <f t="shared" si="16"/>
        <v>-7.827199951861985E-4</v>
      </c>
      <c r="F104" s="13">
        <f t="shared" si="21"/>
        <v>0.26584335999999997</v>
      </c>
      <c r="G104" s="13">
        <f t="shared" si="22"/>
        <v>0.13706883641599998</v>
      </c>
      <c r="H104" s="13">
        <f t="shared" si="23"/>
        <v>7.0672692056089587E-2</v>
      </c>
      <c r="I104" s="13">
        <f t="shared" si="24"/>
        <v>-4.0357042951800391E-4</v>
      </c>
      <c r="J104" s="13">
        <f t="shared" si="25"/>
        <v>-2.080809134594828E-4</v>
      </c>
      <c r="K104" s="13">
        <f t="shared" ca="1" si="17"/>
        <v>1.8337186008489208E-3</v>
      </c>
      <c r="L104" s="13">
        <f t="shared" ca="1" si="26"/>
        <v>6.8457509268222257E-6</v>
      </c>
      <c r="M104" s="13">
        <f t="shared" ca="1" si="18"/>
        <v>47190.549893449759</v>
      </c>
      <c r="N104" s="13">
        <f t="shared" ca="1" si="19"/>
        <v>271471.49104662827</v>
      </c>
      <c r="O104" s="13">
        <f t="shared" ca="1" si="20"/>
        <v>718009.09377543523</v>
      </c>
      <c r="P104" s="2">
        <f t="shared" ca="1" si="27"/>
        <v>-2.6164385960351193E-3</v>
      </c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2">
      <c r="A105" s="49">
        <v>5175</v>
      </c>
      <c r="B105" s="49">
        <v>8.2899999688379467E-4</v>
      </c>
      <c r="C105" s="2"/>
      <c r="D105" s="50">
        <f t="shared" si="16"/>
        <v>0.51749999999999996</v>
      </c>
      <c r="E105" s="50">
        <f t="shared" si="16"/>
        <v>8.2899999688379467E-4</v>
      </c>
      <c r="F105" s="13">
        <f t="shared" si="21"/>
        <v>0.26780624999999997</v>
      </c>
      <c r="G105" s="13">
        <f t="shared" si="22"/>
        <v>0.13858973437499997</v>
      </c>
      <c r="H105" s="13">
        <f t="shared" si="23"/>
        <v>7.172018753906248E-2</v>
      </c>
      <c r="I105" s="13">
        <f t="shared" si="24"/>
        <v>4.2900749838736368E-4</v>
      </c>
      <c r="J105" s="13">
        <f t="shared" si="25"/>
        <v>2.220113804154607E-4</v>
      </c>
      <c r="K105" s="13">
        <f t="shared" ca="1" si="17"/>
        <v>1.7501412562594201E-3</v>
      </c>
      <c r="L105" s="13">
        <f t="shared" ca="1" si="26"/>
        <v>8.4850121972411331E-7</v>
      </c>
      <c r="M105" s="13">
        <f t="shared" ca="1" si="18"/>
        <v>46559.274100227718</v>
      </c>
      <c r="N105" s="13">
        <f t="shared" ca="1" si="19"/>
        <v>270187.62810356042</v>
      </c>
      <c r="O105" s="13">
        <f t="shared" ca="1" si="20"/>
        <v>708981.76738150301</v>
      </c>
      <c r="P105" s="2">
        <f t="shared" ca="1" si="27"/>
        <v>-9.2114125937562547E-4</v>
      </c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">
      <c r="A106" s="49">
        <v>5175</v>
      </c>
      <c r="B106" s="49">
        <v>2.8289999972912483E-3</v>
      </c>
      <c r="C106" s="2"/>
      <c r="D106" s="50">
        <f t="shared" si="16"/>
        <v>0.51749999999999996</v>
      </c>
      <c r="E106" s="50">
        <f t="shared" si="16"/>
        <v>2.8289999972912483E-3</v>
      </c>
      <c r="F106" s="13">
        <f t="shared" si="21"/>
        <v>0.26780624999999997</v>
      </c>
      <c r="G106" s="13">
        <f t="shared" si="22"/>
        <v>0.13858973437499997</v>
      </c>
      <c r="H106" s="13">
        <f t="shared" si="23"/>
        <v>7.172018753906248E-2</v>
      </c>
      <c r="I106" s="13">
        <f t="shared" si="24"/>
        <v>1.4640074985982209E-3</v>
      </c>
      <c r="J106" s="13">
        <f t="shared" si="25"/>
        <v>7.5762388052457927E-4</v>
      </c>
      <c r="K106" s="13">
        <f t="shared" ca="1" si="17"/>
        <v>1.7501412562594201E-3</v>
      </c>
      <c r="L106" s="13">
        <f t="shared" ca="1" si="26"/>
        <v>1.1639361831007813E-6</v>
      </c>
      <c r="M106" s="13">
        <f t="shared" ca="1" si="18"/>
        <v>46559.274100227718</v>
      </c>
      <c r="N106" s="13">
        <f t="shared" ca="1" si="19"/>
        <v>270187.62810356042</v>
      </c>
      <c r="O106" s="13">
        <f t="shared" ca="1" si="20"/>
        <v>708981.76738150301</v>
      </c>
      <c r="P106" s="2">
        <f t="shared" ca="1" si="27"/>
        <v>1.0788587410318282E-3</v>
      </c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">
      <c r="A107" s="49">
        <v>5291</v>
      </c>
      <c r="B107" s="49">
        <v>-6.0889199958182871E-3</v>
      </c>
      <c r="C107" s="2"/>
      <c r="D107" s="50">
        <f t="shared" si="16"/>
        <v>0.52910000000000001</v>
      </c>
      <c r="E107" s="50">
        <f t="shared" si="16"/>
        <v>-6.0889199958182871E-3</v>
      </c>
      <c r="F107" s="13">
        <f t="shared" si="21"/>
        <v>0.27994680999999999</v>
      </c>
      <c r="G107" s="13">
        <f t="shared" si="22"/>
        <v>0.14811985717099999</v>
      </c>
      <c r="H107" s="13">
        <f t="shared" si="23"/>
        <v>7.837021642917609E-2</v>
      </c>
      <c r="I107" s="13">
        <f t="shared" si="24"/>
        <v>-3.2216475697874557E-3</v>
      </c>
      <c r="J107" s="13">
        <f t="shared" si="25"/>
        <v>-1.7045737291745428E-3</v>
      </c>
      <c r="K107" s="13">
        <f t="shared" ca="1" si="17"/>
        <v>1.228181826625166E-3</v>
      </c>
      <c r="L107" s="13">
        <f t="shared" ca="1" si="26"/>
        <v>5.3539979080005299E-5</v>
      </c>
      <c r="M107" s="13">
        <f t="shared" ca="1" si="18"/>
        <v>42756.84414529879</v>
      </c>
      <c r="N107" s="13">
        <f t="shared" ca="1" si="19"/>
        <v>261828.30291422264</v>
      </c>
      <c r="O107" s="13">
        <f t="shared" ca="1" si="20"/>
        <v>653518.82212950534</v>
      </c>
      <c r="P107" s="2">
        <f t="shared" ca="1" si="27"/>
        <v>-7.3171018224434531E-3</v>
      </c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">
      <c r="A108" s="49">
        <v>5324</v>
      </c>
      <c r="B108" s="49">
        <v>1.8051200022455305E-3</v>
      </c>
      <c r="C108" s="2"/>
      <c r="D108" s="50">
        <f t="shared" si="16"/>
        <v>0.53239999999999998</v>
      </c>
      <c r="E108" s="50">
        <f t="shared" si="16"/>
        <v>1.8051200022455305E-3</v>
      </c>
      <c r="F108" s="13">
        <f t="shared" si="21"/>
        <v>0.28344976</v>
      </c>
      <c r="G108" s="13">
        <f t="shared" si="22"/>
        <v>0.15090865222399999</v>
      </c>
      <c r="H108" s="13">
        <f t="shared" si="23"/>
        <v>8.0343766444057593E-2</v>
      </c>
      <c r="I108" s="13">
        <f t="shared" si="24"/>
        <v>9.6104588919552038E-4</v>
      </c>
      <c r="J108" s="13">
        <f t="shared" si="25"/>
        <v>5.1166083140769501E-4</v>
      </c>
      <c r="K108" s="13">
        <f t="shared" ca="1" si="17"/>
        <v>1.0760204549510669E-3</v>
      </c>
      <c r="L108" s="13">
        <f t="shared" ca="1" si="26"/>
        <v>5.3158614986499181E-7</v>
      </c>
      <c r="M108" s="13">
        <f t="shared" ca="1" si="18"/>
        <v>41692.145727686628</v>
      </c>
      <c r="N108" s="13">
        <f t="shared" ca="1" si="19"/>
        <v>259290.8725469872</v>
      </c>
      <c r="O108" s="13">
        <f t="shared" ca="1" si="20"/>
        <v>637661.10555123561</v>
      </c>
      <c r="P108" s="2">
        <f t="shared" ca="1" si="27"/>
        <v>7.2909954729446363E-4</v>
      </c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">
      <c r="A109" s="49">
        <v>5343</v>
      </c>
      <c r="B109" s="49">
        <v>1.1168399942107499E-3</v>
      </c>
      <c r="C109" s="2"/>
      <c r="D109" s="50">
        <f t="shared" ref="D109:E123" si="28">A109/A$18</f>
        <v>0.5343</v>
      </c>
      <c r="E109" s="50">
        <f t="shared" si="28"/>
        <v>1.1168399942107499E-3</v>
      </c>
      <c r="F109" s="13">
        <f t="shared" si="21"/>
        <v>0.28547648999999997</v>
      </c>
      <c r="G109" s="13">
        <f t="shared" si="22"/>
        <v>0.15253008860699999</v>
      </c>
      <c r="H109" s="13">
        <f t="shared" si="23"/>
        <v>8.1496826342720083E-2</v>
      </c>
      <c r="I109" s="13">
        <f t="shared" si="24"/>
        <v>5.9672760890680369E-4</v>
      </c>
      <c r="J109" s="13">
        <f t="shared" si="25"/>
        <v>3.1883156143890518E-4</v>
      </c>
      <c r="K109" s="13">
        <f t="shared" ca="1" si="17"/>
        <v>9.8767437370354122E-4</v>
      </c>
      <c r="L109" s="13">
        <f t="shared" ca="1" si="26"/>
        <v>1.668375752101224E-8</v>
      </c>
      <c r="M109" s="13">
        <f t="shared" ca="1" si="18"/>
        <v>41082.721356287308</v>
      </c>
      <c r="N109" s="13">
        <f t="shared" ca="1" si="19"/>
        <v>257798.80314719715</v>
      </c>
      <c r="O109" s="13">
        <f t="shared" ca="1" si="20"/>
        <v>628521.09467737528</v>
      </c>
      <c r="P109" s="2">
        <f t="shared" ca="1" si="27"/>
        <v>1.2916562050720864E-4</v>
      </c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2">
      <c r="A110" s="49">
        <v>5353</v>
      </c>
      <c r="B110" s="49">
        <v>1.075640000635758E-3</v>
      </c>
      <c r="C110" s="2"/>
      <c r="D110" s="50">
        <f t="shared" si="28"/>
        <v>0.5353</v>
      </c>
      <c r="E110" s="50">
        <f t="shared" si="28"/>
        <v>1.075640000635758E-3</v>
      </c>
      <c r="F110" s="13">
        <f t="shared" si="21"/>
        <v>0.28654608999999998</v>
      </c>
      <c r="G110" s="13">
        <f t="shared" si="22"/>
        <v>0.153388121977</v>
      </c>
      <c r="H110" s="13">
        <f t="shared" si="23"/>
        <v>8.2108661694288085E-2</v>
      </c>
      <c r="I110" s="13">
        <f t="shared" si="24"/>
        <v>5.7579009234032133E-4</v>
      </c>
      <c r="J110" s="13">
        <f t="shared" si="25"/>
        <v>3.0822043642977399E-4</v>
      </c>
      <c r="K110" s="13">
        <f t="shared" ca="1" si="17"/>
        <v>9.4095981126267325E-4</v>
      </c>
      <c r="L110" s="13">
        <f t="shared" ca="1" si="26"/>
        <v>1.8138753409569982E-8</v>
      </c>
      <c r="M110" s="13">
        <f t="shared" ca="1" si="18"/>
        <v>40763.041332785775</v>
      </c>
      <c r="N110" s="13">
        <f t="shared" ca="1" si="19"/>
        <v>257004.46878798457</v>
      </c>
      <c r="O110" s="13">
        <f t="shared" ca="1" si="20"/>
        <v>623708.36256545584</v>
      </c>
      <c r="P110" s="2">
        <f t="shared" ca="1" si="27"/>
        <v>1.3468018937308479E-4</v>
      </c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2">
      <c r="A111" s="49">
        <v>5353</v>
      </c>
      <c r="B111" s="49">
        <v>1.2756400028592907E-3</v>
      </c>
      <c r="C111" s="2"/>
      <c r="D111" s="50">
        <f t="shared" si="28"/>
        <v>0.5353</v>
      </c>
      <c r="E111" s="50">
        <f t="shared" si="28"/>
        <v>1.2756400028592907E-3</v>
      </c>
      <c r="F111" s="13">
        <f t="shared" si="21"/>
        <v>0.28654608999999998</v>
      </c>
      <c r="G111" s="13">
        <f t="shared" si="22"/>
        <v>0.153388121977</v>
      </c>
      <c r="H111" s="13">
        <f t="shared" si="23"/>
        <v>8.2108661694288085E-2</v>
      </c>
      <c r="I111" s="13">
        <f t="shared" si="24"/>
        <v>6.8285009353057828E-4</v>
      </c>
      <c r="J111" s="13">
        <f t="shared" si="25"/>
        <v>3.6552965506691853E-4</v>
      </c>
      <c r="K111" s="13">
        <f t="shared" ca="1" si="17"/>
        <v>9.4095981126267325E-4</v>
      </c>
      <c r="L111" s="13">
        <f t="shared" ca="1" si="26"/>
        <v>1.1201083064714855E-7</v>
      </c>
      <c r="M111" s="13">
        <f t="shared" ca="1" si="18"/>
        <v>40763.041332785775</v>
      </c>
      <c r="N111" s="13">
        <f t="shared" ca="1" si="19"/>
        <v>257004.46878798457</v>
      </c>
      <c r="O111" s="13">
        <f t="shared" ca="1" si="20"/>
        <v>623708.36256545584</v>
      </c>
      <c r="P111" s="2">
        <f t="shared" ca="1" si="27"/>
        <v>3.3468019159661744E-4</v>
      </c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">
      <c r="A112" s="51">
        <v>5378</v>
      </c>
      <c r="B112" s="51">
        <v>4.7226399983628653E-3</v>
      </c>
      <c r="C112" s="2"/>
      <c r="D112" s="50">
        <f t="shared" si="28"/>
        <v>0.53779999999999994</v>
      </c>
      <c r="E112" s="50">
        <f t="shared" si="28"/>
        <v>4.7226399983628653E-3</v>
      </c>
      <c r="F112" s="13">
        <f t="shared" si="21"/>
        <v>0.28922883999999993</v>
      </c>
      <c r="G112" s="13">
        <f t="shared" si="22"/>
        <v>0.15554727015199996</v>
      </c>
      <c r="H112" s="13">
        <f t="shared" si="23"/>
        <v>8.365332188774556E-2</v>
      </c>
      <c r="I112" s="13">
        <f t="shared" si="24"/>
        <v>2.5398357911195486E-3</v>
      </c>
      <c r="J112" s="13">
        <f t="shared" si="25"/>
        <v>1.365923688464093E-3</v>
      </c>
      <c r="K112" s="13">
        <f t="shared" ca="1" si="17"/>
        <v>8.2351979542118203E-4</v>
      </c>
      <c r="L112" s="13">
        <f t="shared" ca="1" si="26"/>
        <v>1.5203138356987993E-5</v>
      </c>
      <c r="M112" s="13">
        <f t="shared" ca="1" si="18"/>
        <v>39967.115375735346</v>
      </c>
      <c r="N112" s="13">
        <f t="shared" ca="1" si="19"/>
        <v>254991.64428759328</v>
      </c>
      <c r="O112" s="13">
        <f t="shared" ca="1" si="20"/>
        <v>611671.6959540823</v>
      </c>
      <c r="P112" s="2">
        <f t="shared" ca="1" si="27"/>
        <v>3.8991202029416833E-3</v>
      </c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">
      <c r="A113" s="51">
        <v>5400</v>
      </c>
      <c r="B113" s="51">
        <v>-6.3480000026174821E-3</v>
      </c>
      <c r="C113" s="2"/>
      <c r="D113" s="50">
        <f t="shared" si="28"/>
        <v>0.54</v>
      </c>
      <c r="E113" s="50">
        <f t="shared" si="28"/>
        <v>-6.3480000026174821E-3</v>
      </c>
      <c r="F113" s="13">
        <f t="shared" si="21"/>
        <v>0.29160000000000003</v>
      </c>
      <c r="G113" s="13">
        <f t="shared" si="22"/>
        <v>0.15746400000000002</v>
      </c>
      <c r="H113" s="13">
        <f t="shared" si="23"/>
        <v>8.5030560000000019E-2</v>
      </c>
      <c r="I113" s="13">
        <f t="shared" si="24"/>
        <v>-3.4279200014134406E-3</v>
      </c>
      <c r="J113" s="13">
        <f t="shared" si="25"/>
        <v>-1.8510768007632581E-3</v>
      </c>
      <c r="K113" s="13">
        <f t="shared" ca="1" si="17"/>
        <v>7.1940020151443559E-4</v>
      </c>
      <c r="L113" s="13">
        <f t="shared" ca="1" si="26"/>
        <v>4.9948145645363869E-5</v>
      </c>
      <c r="M113" s="13">
        <f t="shared" ca="1" si="18"/>
        <v>39270.628041688993</v>
      </c>
      <c r="N113" s="13">
        <f t="shared" ca="1" si="19"/>
        <v>253188.81019000581</v>
      </c>
      <c r="O113" s="13">
        <f t="shared" ca="1" si="20"/>
        <v>601075.97928685229</v>
      </c>
      <c r="P113" s="2">
        <f t="shared" ca="1" si="27"/>
        <v>-7.0674002041319177E-3</v>
      </c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">
      <c r="A114" s="51">
        <v>5482</v>
      </c>
      <c r="B114" s="51">
        <v>-3.0658399991807528E-3</v>
      </c>
      <c r="C114" s="2"/>
      <c r="D114" s="50">
        <f t="shared" si="28"/>
        <v>0.54820000000000002</v>
      </c>
      <c r="E114" s="50">
        <f t="shared" si="28"/>
        <v>-3.0658399991807528E-3</v>
      </c>
      <c r="F114" s="13">
        <f t="shared" si="21"/>
        <v>0.30052324000000002</v>
      </c>
      <c r="G114" s="13">
        <f t="shared" si="22"/>
        <v>0.16474684016800001</v>
      </c>
      <c r="H114" s="13">
        <f t="shared" si="23"/>
        <v>9.0314217780097614E-2</v>
      </c>
      <c r="I114" s="13">
        <f t="shared" si="24"/>
        <v>-1.6806934875508888E-3</v>
      </c>
      <c r="J114" s="13">
        <f t="shared" si="25"/>
        <v>-9.213561698753973E-4</v>
      </c>
      <c r="K114" s="13">
        <f t="shared" ca="1" si="17"/>
        <v>3.2494781150614258E-4</v>
      </c>
      <c r="L114" s="13">
        <f t="shared" ca="1" si="26"/>
        <v>1.1497441977102828E-5</v>
      </c>
      <c r="M114" s="13">
        <f t="shared" ca="1" si="18"/>
        <v>36708.119331548325</v>
      </c>
      <c r="N114" s="13">
        <f t="shared" ca="1" si="19"/>
        <v>246215.58777660682</v>
      </c>
      <c r="O114" s="13">
        <f t="shared" ca="1" si="20"/>
        <v>561597.27895825065</v>
      </c>
      <c r="P114" s="2">
        <f t="shared" ca="1" si="27"/>
        <v>-3.3907878106868954E-3</v>
      </c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">
      <c r="A115" s="51">
        <v>5527</v>
      </c>
      <c r="B115" s="51">
        <v>-4.3012400055886246E-3</v>
      </c>
      <c r="C115" s="2"/>
      <c r="D115" s="50">
        <f t="shared" si="28"/>
        <v>0.55269999999999997</v>
      </c>
      <c r="E115" s="50">
        <f t="shared" si="28"/>
        <v>-4.3012400055886246E-3</v>
      </c>
      <c r="F115" s="13">
        <f t="shared" si="21"/>
        <v>0.30547728999999996</v>
      </c>
      <c r="G115" s="13">
        <f t="shared" si="22"/>
        <v>0.16883729818299997</v>
      </c>
      <c r="H115" s="13">
        <f t="shared" si="23"/>
        <v>9.3316374705744068E-2</v>
      </c>
      <c r="I115" s="13">
        <f t="shared" si="24"/>
        <v>-2.3772953510888327E-3</v>
      </c>
      <c r="J115" s="13">
        <f t="shared" si="25"/>
        <v>-1.3139311405467977E-3</v>
      </c>
      <c r="K115" s="13">
        <f t="shared" ca="1" si="17"/>
        <v>1.0421103117568345E-4</v>
      </c>
      <c r="L115" s="13">
        <f t="shared" ca="1" si="26"/>
        <v>1.9407998837327717E-5</v>
      </c>
      <c r="M115" s="13">
        <f t="shared" ca="1" si="18"/>
        <v>35325.1624028851</v>
      </c>
      <c r="N115" s="13">
        <f t="shared" ca="1" si="19"/>
        <v>242224.22324266579</v>
      </c>
      <c r="O115" s="13">
        <f t="shared" ca="1" si="20"/>
        <v>539975.57837545034</v>
      </c>
      <c r="P115" s="2">
        <f t="shared" ca="1" si="27"/>
        <v>-4.4054510367643081E-3</v>
      </c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">
      <c r="A116" s="51">
        <v>5556</v>
      </c>
      <c r="B116" s="51">
        <v>-4.0307200033566914E-3</v>
      </c>
      <c r="C116" s="2"/>
      <c r="D116" s="50">
        <f t="shared" si="28"/>
        <v>0.55559999999999998</v>
      </c>
      <c r="E116" s="50">
        <f t="shared" si="28"/>
        <v>-4.0307200033566914E-3</v>
      </c>
      <c r="F116" s="13">
        <f t="shared" si="21"/>
        <v>0.30869135999999997</v>
      </c>
      <c r="G116" s="13">
        <f t="shared" si="22"/>
        <v>0.17150891961599998</v>
      </c>
      <c r="H116" s="13">
        <f t="shared" si="23"/>
        <v>9.5290355738649579E-2</v>
      </c>
      <c r="I116" s="13">
        <f t="shared" si="24"/>
        <v>-2.2394680338649778E-3</v>
      </c>
      <c r="J116" s="13">
        <f t="shared" si="25"/>
        <v>-1.2442484396153815E-3</v>
      </c>
      <c r="K116" s="13">
        <f t="shared" ca="1" si="17"/>
        <v>-3.9644585164914925E-5</v>
      </c>
      <c r="L116" s="13">
        <f t="shared" ca="1" si="26"/>
        <v>1.5928682993694665E-5</v>
      </c>
      <c r="M116" s="13">
        <f t="shared" ca="1" si="18"/>
        <v>34443.010375571372</v>
      </c>
      <c r="N116" s="13">
        <f t="shared" ca="1" si="19"/>
        <v>239592.38002702114</v>
      </c>
      <c r="O116" s="13">
        <f t="shared" ca="1" si="20"/>
        <v>526071.41684159578</v>
      </c>
      <c r="P116" s="2">
        <f t="shared" ca="1" si="27"/>
        <v>-3.9910754181917765E-3</v>
      </c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">
      <c r="A117" s="51">
        <v>5560</v>
      </c>
      <c r="B117" s="51">
        <v>1.592799999343697E-3</v>
      </c>
      <c r="C117" s="2"/>
      <c r="D117" s="50">
        <f t="shared" si="28"/>
        <v>0.55600000000000005</v>
      </c>
      <c r="E117" s="50">
        <f t="shared" si="28"/>
        <v>1.592799999343697E-3</v>
      </c>
      <c r="F117" s="13">
        <f t="shared" si="21"/>
        <v>0.30913600000000008</v>
      </c>
      <c r="G117" s="13">
        <f t="shared" si="22"/>
        <v>0.17187961600000007</v>
      </c>
      <c r="H117" s="13">
        <f t="shared" si="23"/>
        <v>9.5565066496000051E-2</v>
      </c>
      <c r="I117" s="13">
        <f t="shared" si="24"/>
        <v>8.8559679963509555E-4</v>
      </c>
      <c r="J117" s="13">
        <f t="shared" si="25"/>
        <v>4.9239182059711316E-4</v>
      </c>
      <c r="K117" s="13">
        <f t="shared" ca="1" si="17"/>
        <v>-5.9585340840752343E-5</v>
      </c>
      <c r="L117" s="13">
        <f t="shared" ca="1" si="26"/>
        <v>2.7303773124564783E-6</v>
      </c>
      <c r="M117" s="13">
        <f t="shared" ca="1" si="18"/>
        <v>34321.903640064607</v>
      </c>
      <c r="N117" s="13">
        <f t="shared" ca="1" si="19"/>
        <v>239225.7684347193</v>
      </c>
      <c r="O117" s="13">
        <f t="shared" ca="1" si="20"/>
        <v>524155.85789361619</v>
      </c>
      <c r="P117" s="2">
        <f t="shared" ca="1" si="27"/>
        <v>1.6523853401844493E-3</v>
      </c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">
      <c r="A118" s="51">
        <v>5571</v>
      </c>
      <c r="B118" s="51">
        <v>-8.4425199966062792E-3</v>
      </c>
      <c r="C118" s="2"/>
      <c r="D118" s="50">
        <f t="shared" si="28"/>
        <v>0.55710000000000004</v>
      </c>
      <c r="E118" s="50">
        <f t="shared" si="28"/>
        <v>-8.4425199966062792E-3</v>
      </c>
      <c r="F118" s="13">
        <f t="shared" si="21"/>
        <v>0.31036041000000003</v>
      </c>
      <c r="G118" s="13">
        <f t="shared" si="22"/>
        <v>0.17290178441100004</v>
      </c>
      <c r="H118" s="13">
        <f t="shared" si="23"/>
        <v>9.632358409536812E-2</v>
      </c>
      <c r="I118" s="13">
        <f t="shared" si="24"/>
        <v>-4.7033278901093588E-3</v>
      </c>
      <c r="J118" s="13">
        <f t="shared" si="25"/>
        <v>-2.6202239675799238E-3</v>
      </c>
      <c r="K118" s="13">
        <f t="shared" ca="1" si="17"/>
        <v>-1.1454567107155311E-4</v>
      </c>
      <c r="L118" s="13">
        <f t="shared" ca="1" si="26"/>
        <v>6.9355156366765581E-5</v>
      </c>
      <c r="M118" s="13">
        <f t="shared" ca="1" si="18"/>
        <v>33989.57928596875</v>
      </c>
      <c r="N118" s="13">
        <f t="shared" ca="1" si="19"/>
        <v>238213.13774526361</v>
      </c>
      <c r="O118" s="13">
        <f t="shared" ca="1" si="20"/>
        <v>518891.19144103199</v>
      </c>
      <c r="P118" s="2">
        <f t="shared" ca="1" si="27"/>
        <v>-8.3279743255347261E-3</v>
      </c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">
      <c r="A119" s="51">
        <v>5571</v>
      </c>
      <c r="B119" s="51">
        <v>-4.4251999497646466E-4</v>
      </c>
      <c r="C119" s="2"/>
      <c r="D119" s="50">
        <f t="shared" si="28"/>
        <v>0.55710000000000004</v>
      </c>
      <c r="E119" s="50">
        <f t="shared" si="28"/>
        <v>-4.4251999497646466E-4</v>
      </c>
      <c r="F119" s="13">
        <f t="shared" si="21"/>
        <v>0.31036041000000003</v>
      </c>
      <c r="G119" s="13">
        <f t="shared" si="22"/>
        <v>0.17290178441100004</v>
      </c>
      <c r="H119" s="13">
        <f t="shared" si="23"/>
        <v>9.632358409536812E-2</v>
      </c>
      <c r="I119" s="13">
        <f t="shared" si="24"/>
        <v>-2.4652788920138848E-4</v>
      </c>
      <c r="J119" s="13">
        <f t="shared" si="25"/>
        <v>-1.3734068707409354E-4</v>
      </c>
      <c r="K119" s="13">
        <f t="shared" ca="1" si="17"/>
        <v>-1.1454567107155311E-4</v>
      </c>
      <c r="L119" s="13">
        <f t="shared" ca="1" si="26"/>
        <v>1.0756715714088383E-7</v>
      </c>
      <c r="M119" s="13">
        <f t="shared" ca="1" si="18"/>
        <v>33989.57928596875</v>
      </c>
      <c r="N119" s="13">
        <f t="shared" ca="1" si="19"/>
        <v>238213.13774526361</v>
      </c>
      <c r="O119" s="13">
        <f t="shared" ca="1" si="20"/>
        <v>518891.19144103199</v>
      </c>
      <c r="P119" s="2">
        <f t="shared" ca="1" si="27"/>
        <v>-3.2797432390491155E-4</v>
      </c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">
      <c r="A120" s="51">
        <v>5715</v>
      </c>
      <c r="B120" s="51">
        <v>1.0041999994427897E-3</v>
      </c>
      <c r="C120" s="2"/>
      <c r="D120" s="50">
        <f t="shared" si="28"/>
        <v>0.57150000000000001</v>
      </c>
      <c r="E120" s="50">
        <f t="shared" si="28"/>
        <v>1.0041999994427897E-3</v>
      </c>
      <c r="F120" s="13">
        <f t="shared" si="21"/>
        <v>0.32661224999999999</v>
      </c>
      <c r="G120" s="13">
        <f t="shared" si="22"/>
        <v>0.18665890087500001</v>
      </c>
      <c r="H120" s="13">
        <f t="shared" si="23"/>
        <v>0.10667556185006249</v>
      </c>
      <c r="I120" s="13">
        <f t="shared" si="24"/>
        <v>5.7390029968155433E-4</v>
      </c>
      <c r="J120" s="13">
        <f t="shared" si="25"/>
        <v>3.2798402126800832E-4</v>
      </c>
      <c r="K120" s="13">
        <f t="shared" ca="1" si="17"/>
        <v>-8.5069900845099675E-4</v>
      </c>
      <c r="L120" s="13">
        <f t="shared" ca="1" si="26"/>
        <v>3.4406503294853533E-6</v>
      </c>
      <c r="M120" s="13">
        <f t="shared" ca="1" si="18"/>
        <v>29740.083978732229</v>
      </c>
      <c r="N120" s="13">
        <f t="shared" ca="1" si="19"/>
        <v>224380.22255352355</v>
      </c>
      <c r="O120" s="13">
        <f t="shared" ca="1" si="20"/>
        <v>450543.38172563462</v>
      </c>
      <c r="P120" s="2">
        <f t="shared" ca="1" si="27"/>
        <v>1.8548990078937865E-3</v>
      </c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">
      <c r="A121" s="51">
        <v>5728</v>
      </c>
      <c r="B121" s="51">
        <v>2.7806399957626127E-3</v>
      </c>
      <c r="C121" s="2"/>
      <c r="D121" s="50">
        <f t="shared" si="28"/>
        <v>0.57279999999999998</v>
      </c>
      <c r="E121" s="50">
        <f t="shared" si="28"/>
        <v>2.7806399957626127E-3</v>
      </c>
      <c r="F121" s="13">
        <f t="shared" si="21"/>
        <v>0.32809983999999998</v>
      </c>
      <c r="G121" s="13">
        <f t="shared" si="22"/>
        <v>0.18793558835199997</v>
      </c>
      <c r="H121" s="13">
        <f t="shared" si="23"/>
        <v>0.10764950500802559</v>
      </c>
      <c r="I121" s="13">
        <f t="shared" si="24"/>
        <v>1.5927505895728246E-3</v>
      </c>
      <c r="J121" s="13">
        <f t="shared" si="25"/>
        <v>9.1232753770731389E-4</v>
      </c>
      <c r="K121" s="13">
        <f t="shared" ca="1" si="17"/>
        <v>-9.1868188725666849E-4</v>
      </c>
      <c r="L121" s="13">
        <f t="shared" ca="1" si="26"/>
        <v>1.368498239418532E-5</v>
      </c>
      <c r="M121" s="13">
        <f t="shared" ca="1" si="18"/>
        <v>29366.033372021335</v>
      </c>
      <c r="N121" s="13">
        <f t="shared" ca="1" si="19"/>
        <v>223081.19489167474</v>
      </c>
      <c r="O121" s="13">
        <f t="shared" ca="1" si="20"/>
        <v>444440.00790173991</v>
      </c>
      <c r="P121" s="2">
        <f t="shared" ca="1" si="27"/>
        <v>3.6993218830192812E-3</v>
      </c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">
      <c r="A122" s="51">
        <v>5730</v>
      </c>
      <c r="B122" s="51">
        <v>3.5923999967053533E-3</v>
      </c>
      <c r="C122" s="2"/>
      <c r="D122" s="50">
        <f t="shared" si="28"/>
        <v>0.57299999999999995</v>
      </c>
      <c r="E122" s="50">
        <f t="shared" si="28"/>
        <v>3.5923999967053533E-3</v>
      </c>
      <c r="F122" s="13">
        <f t="shared" si="21"/>
        <v>0.32832899999999993</v>
      </c>
      <c r="G122" s="13">
        <f t="shared" si="22"/>
        <v>0.18813251699999994</v>
      </c>
      <c r="H122" s="13">
        <f t="shared" si="23"/>
        <v>0.10779993224099996</v>
      </c>
      <c r="I122" s="13">
        <f t="shared" si="24"/>
        <v>2.0584451981121672E-3</v>
      </c>
      <c r="J122" s="13">
        <f t="shared" si="25"/>
        <v>1.1794890985182718E-3</v>
      </c>
      <c r="K122" s="13">
        <f t="shared" ca="1" si="17"/>
        <v>-9.2916320116508133E-4</v>
      </c>
      <c r="L122" s="13">
        <f t="shared" ca="1" si="26"/>
        <v>2.0444533752336311E-5</v>
      </c>
      <c r="M122" s="13">
        <f t="shared" ca="1" si="18"/>
        <v>29308.632970659193</v>
      </c>
      <c r="N122" s="13">
        <f t="shared" ca="1" si="19"/>
        <v>222880.64225484972</v>
      </c>
      <c r="O122" s="13">
        <f t="shared" ca="1" si="20"/>
        <v>443502.21797349473</v>
      </c>
      <c r="P122" s="2">
        <f t="shared" ca="1" si="27"/>
        <v>4.5215631978704346E-3</v>
      </c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">
      <c r="A123" s="51">
        <v>5738</v>
      </c>
      <c r="B123" s="51">
        <v>-1.1605600011534989E-3</v>
      </c>
      <c r="C123" s="2"/>
      <c r="D123" s="50">
        <f t="shared" si="28"/>
        <v>0.57379999999999998</v>
      </c>
      <c r="E123" s="50">
        <f t="shared" si="28"/>
        <v>-1.1605600011534989E-3</v>
      </c>
      <c r="F123" s="13">
        <f t="shared" si="21"/>
        <v>0.32924643999999997</v>
      </c>
      <c r="G123" s="13">
        <f t="shared" si="22"/>
        <v>0.18892160727199997</v>
      </c>
      <c r="H123" s="13">
        <f t="shared" si="23"/>
        <v>0.10840321825267359</v>
      </c>
      <c r="I123" s="13">
        <f t="shared" si="24"/>
        <v>-6.6592932866187766E-4</v>
      </c>
      <c r="J123" s="13">
        <f t="shared" si="25"/>
        <v>-3.821102487861854E-4</v>
      </c>
      <c r="K123" s="13">
        <f t="shared" ca="1" si="17"/>
        <v>-9.7114821540349172E-4</v>
      </c>
      <c r="L123" s="13">
        <f t="shared" ca="1" si="26"/>
        <v>3.5876824581006621E-8</v>
      </c>
      <c r="M123" s="13">
        <f t="shared" ca="1" si="18"/>
        <v>29079.422215820785</v>
      </c>
      <c r="N123" s="13">
        <f t="shared" ca="1" si="19"/>
        <v>222076.57339290349</v>
      </c>
      <c r="O123" s="13">
        <f t="shared" ca="1" si="20"/>
        <v>439754.31444976915</v>
      </c>
      <c r="P123" s="2">
        <f t="shared" ca="1" si="27"/>
        <v>-1.8941178575000717E-4</v>
      </c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">
      <c r="A124" s="51">
        <v>5751</v>
      </c>
      <c r="B124" s="51">
        <v>-2.3841200018068776E-3</v>
      </c>
      <c r="C124" s="2"/>
      <c r="D124" s="50">
        <f t="shared" ref="D124:E187" si="29">A124/A$18</f>
        <v>0.57509999999999994</v>
      </c>
      <c r="E124" s="50">
        <f t="shared" si="29"/>
        <v>-2.3841200018068776E-3</v>
      </c>
      <c r="F124" s="13">
        <f t="shared" si="21"/>
        <v>0.33074000999999992</v>
      </c>
      <c r="G124" s="13">
        <f t="shared" si="22"/>
        <v>0.19020857975099995</v>
      </c>
      <c r="H124" s="13">
        <f t="shared" si="23"/>
        <v>0.10938895421480005</v>
      </c>
      <c r="I124" s="13">
        <f t="shared" si="24"/>
        <v>-1.3711074130391351E-3</v>
      </c>
      <c r="J124" s="13">
        <f t="shared" si="25"/>
        <v>-7.8852387323880653E-4</v>
      </c>
      <c r="K124" s="13">
        <f t="shared" ca="1" si="17"/>
        <v>-1.039577789779568E-3</v>
      </c>
      <c r="L124" s="13">
        <f t="shared" ca="1" si="26"/>
        <v>1.8077937599232907E-6</v>
      </c>
      <c r="M124" s="13">
        <f t="shared" ca="1" si="18"/>
        <v>28708.295106470079</v>
      </c>
      <c r="N124" s="13">
        <f t="shared" ca="1" si="19"/>
        <v>220763.66906622949</v>
      </c>
      <c r="O124" s="13">
        <f t="shared" ca="1" si="20"/>
        <v>433675.36059643544</v>
      </c>
      <c r="P124" s="2">
        <f t="shared" ca="1" si="27"/>
        <v>-1.3445422120273096E-3</v>
      </c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2">
      <c r="A125" s="51">
        <v>5752</v>
      </c>
      <c r="B125" s="51">
        <v>-1.4782399957766756E-3</v>
      </c>
      <c r="C125" s="2"/>
      <c r="D125" s="50">
        <f t="shared" si="29"/>
        <v>0.57520000000000004</v>
      </c>
      <c r="E125" s="50">
        <f t="shared" si="29"/>
        <v>-1.4782399957766756E-3</v>
      </c>
      <c r="F125" s="13">
        <f t="shared" si="21"/>
        <v>0.33085504000000004</v>
      </c>
      <c r="G125" s="13">
        <f t="shared" si="22"/>
        <v>0.19030781900800003</v>
      </c>
      <c r="H125" s="13">
        <f t="shared" si="23"/>
        <v>0.10946505749340163</v>
      </c>
      <c r="I125" s="13">
        <f t="shared" si="24"/>
        <v>-8.5028364557074385E-4</v>
      </c>
      <c r="J125" s="13">
        <f t="shared" si="25"/>
        <v>-4.890831529322919E-4</v>
      </c>
      <c r="K125" s="13">
        <f t="shared" ca="1" si="17"/>
        <v>-1.0448520609489462E-3</v>
      </c>
      <c r="L125" s="13">
        <f t="shared" ca="1" si="26"/>
        <v>1.8782510205424428E-7</v>
      </c>
      <c r="M125" s="13">
        <f t="shared" ca="1" si="18"/>
        <v>28679.815927594584</v>
      </c>
      <c r="N125" s="13">
        <f t="shared" ca="1" si="19"/>
        <v>220662.35615424297</v>
      </c>
      <c r="O125" s="13">
        <f t="shared" ca="1" si="20"/>
        <v>433208.34647924372</v>
      </c>
      <c r="P125" s="2">
        <f t="shared" ca="1" si="27"/>
        <v>-4.3338793482772947E-4</v>
      </c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">
      <c r="A126" s="51">
        <v>5762</v>
      </c>
      <c r="B126" s="51">
        <v>-2.4194400029955432E-3</v>
      </c>
      <c r="C126" s="2"/>
      <c r="D126" s="50">
        <f t="shared" si="29"/>
        <v>0.57620000000000005</v>
      </c>
      <c r="E126" s="50">
        <f t="shared" si="29"/>
        <v>-2.4194400029955432E-3</v>
      </c>
      <c r="F126" s="13">
        <f t="shared" si="21"/>
        <v>0.33200644000000007</v>
      </c>
      <c r="G126" s="13">
        <f t="shared" si="22"/>
        <v>0.19130211072800005</v>
      </c>
      <c r="H126" s="13">
        <f t="shared" si="23"/>
        <v>0.11022827620147364</v>
      </c>
      <c r="I126" s="13">
        <f t="shared" si="24"/>
        <v>-1.394081329726032E-3</v>
      </c>
      <c r="J126" s="13">
        <f t="shared" si="25"/>
        <v>-8.0326966218813973E-4</v>
      </c>
      <c r="K126" s="13">
        <f t="shared" ca="1" si="17"/>
        <v>-1.0976769407241987E-3</v>
      </c>
      <c r="L126" s="13">
        <f t="shared" ca="1" si="26"/>
        <v>1.747057592784922E-6</v>
      </c>
      <c r="M126" s="13">
        <f t="shared" ca="1" si="18"/>
        <v>28395.56953188323</v>
      </c>
      <c r="N126" s="13">
        <f t="shared" ca="1" si="19"/>
        <v>219646.73144636495</v>
      </c>
      <c r="O126" s="13">
        <f t="shared" ca="1" si="20"/>
        <v>428543.01896893414</v>
      </c>
      <c r="P126" s="2">
        <f t="shared" ca="1" si="27"/>
        <v>-1.3217630622713444E-3</v>
      </c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">
      <c r="A127" s="51">
        <v>5762</v>
      </c>
      <c r="B127" s="51">
        <v>1.5805599978193641E-3</v>
      </c>
      <c r="C127" s="2"/>
      <c r="D127" s="50">
        <f t="shared" si="29"/>
        <v>0.57620000000000005</v>
      </c>
      <c r="E127" s="50">
        <f t="shared" si="29"/>
        <v>1.5805599978193641E-3</v>
      </c>
      <c r="F127" s="13">
        <f t="shared" si="21"/>
        <v>0.33200644000000007</v>
      </c>
      <c r="G127" s="13">
        <f t="shared" si="22"/>
        <v>0.19130211072800005</v>
      </c>
      <c r="H127" s="13">
        <f t="shared" si="23"/>
        <v>0.11022827620147364</v>
      </c>
      <c r="I127" s="13">
        <f t="shared" si="24"/>
        <v>9.1071867074351762E-4</v>
      </c>
      <c r="J127" s="13">
        <f t="shared" si="25"/>
        <v>5.2475609808241494E-4</v>
      </c>
      <c r="K127" s="13">
        <f t="shared" ca="1" si="17"/>
        <v>-1.0976769407241987E-3</v>
      </c>
      <c r="L127" s="13">
        <f t="shared" ca="1" si="26"/>
        <v>7.172953098979196E-6</v>
      </c>
      <c r="M127" s="13">
        <f t="shared" ca="1" si="18"/>
        <v>28395.56953188323</v>
      </c>
      <c r="N127" s="13">
        <f t="shared" ca="1" si="19"/>
        <v>219646.73144636495</v>
      </c>
      <c r="O127" s="13">
        <f t="shared" ca="1" si="20"/>
        <v>428543.01896893414</v>
      </c>
      <c r="P127" s="2">
        <f t="shared" ca="1" si="27"/>
        <v>2.6782369385435628E-3</v>
      </c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">
      <c r="A128" s="51">
        <v>5762</v>
      </c>
      <c r="B128" s="51">
        <v>1.5805599978193641E-3</v>
      </c>
      <c r="C128" s="2"/>
      <c r="D128" s="50">
        <f t="shared" si="29"/>
        <v>0.57620000000000005</v>
      </c>
      <c r="E128" s="50">
        <f t="shared" si="29"/>
        <v>1.5805599978193641E-3</v>
      </c>
      <c r="F128" s="13">
        <f t="shared" si="21"/>
        <v>0.33200644000000007</v>
      </c>
      <c r="G128" s="13">
        <f t="shared" si="22"/>
        <v>0.19130211072800005</v>
      </c>
      <c r="H128" s="13">
        <f t="shared" si="23"/>
        <v>0.11022827620147364</v>
      </c>
      <c r="I128" s="13">
        <f t="shared" si="24"/>
        <v>9.1071867074351762E-4</v>
      </c>
      <c r="J128" s="13">
        <f t="shared" si="25"/>
        <v>5.2475609808241494E-4</v>
      </c>
      <c r="K128" s="13">
        <f t="shared" ca="1" si="17"/>
        <v>-1.0976769407241987E-3</v>
      </c>
      <c r="L128" s="13">
        <f t="shared" ca="1" si="26"/>
        <v>7.172953098979196E-6</v>
      </c>
      <c r="M128" s="13">
        <f t="shared" ca="1" si="18"/>
        <v>28395.56953188323</v>
      </c>
      <c r="N128" s="13">
        <f t="shared" ca="1" si="19"/>
        <v>219646.73144636495</v>
      </c>
      <c r="O128" s="13">
        <f t="shared" ca="1" si="20"/>
        <v>428543.01896893414</v>
      </c>
      <c r="P128" s="2">
        <f t="shared" ca="1" si="27"/>
        <v>2.6782369385435628E-3</v>
      </c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">
      <c r="A129" s="51">
        <v>5762</v>
      </c>
      <c r="B129" s="51">
        <v>7.580559999041725E-3</v>
      </c>
      <c r="C129" s="2"/>
      <c r="D129" s="50">
        <f t="shared" si="29"/>
        <v>0.57620000000000005</v>
      </c>
      <c r="E129" s="50">
        <f t="shared" si="29"/>
        <v>7.580559999041725E-3</v>
      </c>
      <c r="F129" s="13">
        <f t="shared" si="21"/>
        <v>0.33200644000000007</v>
      </c>
      <c r="G129" s="13">
        <f t="shared" si="22"/>
        <v>0.19130211072800005</v>
      </c>
      <c r="H129" s="13">
        <f t="shared" si="23"/>
        <v>0.11022827620147364</v>
      </c>
      <c r="I129" s="13">
        <f t="shared" si="24"/>
        <v>4.3679186714478419E-3</v>
      </c>
      <c r="J129" s="13">
        <f t="shared" si="25"/>
        <v>2.5167947384882468E-3</v>
      </c>
      <c r="K129" s="13">
        <f t="shared" ca="1" si="17"/>
        <v>-1.0976769407241987E-3</v>
      </c>
      <c r="L129" s="13">
        <f t="shared" ca="1" si="26"/>
        <v>7.5311796382717826E-5</v>
      </c>
      <c r="M129" s="13">
        <f t="shared" ca="1" si="18"/>
        <v>28395.56953188323</v>
      </c>
      <c r="N129" s="13">
        <f t="shared" ca="1" si="19"/>
        <v>219646.73144636495</v>
      </c>
      <c r="O129" s="13">
        <f t="shared" ca="1" si="20"/>
        <v>428543.01896893414</v>
      </c>
      <c r="P129" s="2">
        <f t="shared" ca="1" si="27"/>
        <v>8.6782369397659237E-3</v>
      </c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">
      <c r="A130" s="51">
        <v>5769</v>
      </c>
      <c r="B130" s="51">
        <v>-2.0782799983862787E-3</v>
      </c>
      <c r="C130" s="2"/>
      <c r="D130" s="50">
        <f t="shared" si="29"/>
        <v>0.57689999999999997</v>
      </c>
      <c r="E130" s="50">
        <f t="shared" si="29"/>
        <v>-2.0782799983862787E-3</v>
      </c>
      <c r="F130" s="13">
        <f t="shared" si="21"/>
        <v>0.33281360999999998</v>
      </c>
      <c r="G130" s="13">
        <f t="shared" si="22"/>
        <v>0.19200017160899999</v>
      </c>
      <c r="H130" s="13">
        <f t="shared" si="23"/>
        <v>0.11076489900123208</v>
      </c>
      <c r="I130" s="13">
        <f t="shared" si="24"/>
        <v>-1.1989597310690442E-3</v>
      </c>
      <c r="J130" s="13">
        <f t="shared" si="25"/>
        <v>-6.9167986885373153E-4</v>
      </c>
      <c r="K130" s="13">
        <f t="shared" ca="1" si="17"/>
        <v>-1.1347432474914168E-3</v>
      </c>
      <c r="L130" s="13">
        <f t="shared" ca="1" si="26"/>
        <v>8.9026160028923275E-7</v>
      </c>
      <c r="M130" s="13">
        <f t="shared" ca="1" si="18"/>
        <v>28197.189326230375</v>
      </c>
      <c r="N130" s="13">
        <f t="shared" ca="1" si="19"/>
        <v>218933.11136862269</v>
      </c>
      <c r="O130" s="13">
        <f t="shared" ca="1" si="20"/>
        <v>425282.59265882225</v>
      </c>
      <c r="P130" s="2">
        <f t="shared" ca="1" si="27"/>
        <v>-9.4353675089486194E-4</v>
      </c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">
      <c r="A131" s="51">
        <v>5899</v>
      </c>
      <c r="B131" s="51">
        <v>4.6861200025887229E-3</v>
      </c>
      <c r="C131" s="2"/>
      <c r="D131" s="50">
        <f t="shared" si="29"/>
        <v>0.58989999999999998</v>
      </c>
      <c r="E131" s="50">
        <f t="shared" si="29"/>
        <v>4.6861200025887229E-3</v>
      </c>
      <c r="F131" s="13">
        <f t="shared" si="21"/>
        <v>0.34798200999999995</v>
      </c>
      <c r="G131" s="13">
        <f t="shared" si="22"/>
        <v>0.20527458769899998</v>
      </c>
      <c r="H131" s="13">
        <f t="shared" si="23"/>
        <v>0.12109147928364007</v>
      </c>
      <c r="I131" s="13">
        <f t="shared" si="24"/>
        <v>2.7643421895270875E-3</v>
      </c>
      <c r="J131" s="13">
        <f t="shared" si="25"/>
        <v>1.630685457602029E-3</v>
      </c>
      <c r="K131" s="13">
        <f t="shared" ca="1" si="17"/>
        <v>-1.8364212754051375E-3</v>
      </c>
      <c r="L131" s="13">
        <f t="shared" ca="1" si="26"/>
        <v>4.2543544723133783E-5</v>
      </c>
      <c r="M131" s="13">
        <f t="shared" ca="1" si="18"/>
        <v>24604.398761850076</v>
      </c>
      <c r="N131" s="13">
        <f t="shared" ca="1" si="19"/>
        <v>205299.9371966171</v>
      </c>
      <c r="O131" s="13">
        <f t="shared" ca="1" si="20"/>
        <v>365643.65169107413</v>
      </c>
      <c r="P131" s="2">
        <f t="shared" ca="1" si="27"/>
        <v>6.5225412779938603E-3</v>
      </c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">
      <c r="A132" s="51">
        <v>5917</v>
      </c>
      <c r="B132" s="51">
        <v>-8.0399986472912133E-6</v>
      </c>
      <c r="C132" s="2"/>
      <c r="D132" s="50">
        <f t="shared" si="29"/>
        <v>0.5917</v>
      </c>
      <c r="E132" s="50">
        <f t="shared" si="29"/>
        <v>-8.0399986472912133E-6</v>
      </c>
      <c r="F132" s="13">
        <f t="shared" si="21"/>
        <v>0.35010889000000001</v>
      </c>
      <c r="G132" s="13">
        <f t="shared" si="22"/>
        <v>0.20715943021300001</v>
      </c>
      <c r="H132" s="13">
        <f t="shared" si="23"/>
        <v>0.1225762348570321</v>
      </c>
      <c r="I132" s="13">
        <f t="shared" si="24"/>
        <v>-4.7572671996022111E-6</v>
      </c>
      <c r="J132" s="13">
        <f t="shared" si="25"/>
        <v>-2.8148750020046283E-6</v>
      </c>
      <c r="K132" s="13">
        <f t="shared" ca="1" si="17"/>
        <v>-1.9355666561924854E-3</v>
      </c>
      <c r="L132" s="13">
        <f t="shared" ca="1" si="26"/>
        <v>3.7153590155473486E-6</v>
      </c>
      <c r="M132" s="13">
        <f t="shared" ca="1" si="18"/>
        <v>24121.04875268559</v>
      </c>
      <c r="N132" s="13">
        <f t="shared" ca="1" si="19"/>
        <v>203358.841031791</v>
      </c>
      <c r="O132" s="13">
        <f t="shared" ca="1" si="20"/>
        <v>357541.24896078184</v>
      </c>
      <c r="P132" s="2">
        <f t="shared" ca="1" si="27"/>
        <v>1.9275266575451942E-3</v>
      </c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">
      <c r="A133" s="51">
        <v>5928</v>
      </c>
      <c r="B133" s="51">
        <v>-7.4335999670438468E-4</v>
      </c>
      <c r="C133" s="2"/>
      <c r="D133" s="50">
        <f t="shared" si="29"/>
        <v>0.59279999999999999</v>
      </c>
      <c r="E133" s="50">
        <f t="shared" si="29"/>
        <v>-7.4335999670438468E-4</v>
      </c>
      <c r="F133" s="13">
        <f t="shared" si="21"/>
        <v>0.35141183999999998</v>
      </c>
      <c r="G133" s="13">
        <f t="shared" si="22"/>
        <v>0.20831693875199997</v>
      </c>
      <c r="H133" s="13">
        <f t="shared" si="23"/>
        <v>0.12349028129218559</v>
      </c>
      <c r="I133" s="13">
        <f t="shared" si="24"/>
        <v>-4.4066380604635926E-4</v>
      </c>
      <c r="J133" s="13">
        <f t="shared" si="25"/>
        <v>-2.6122550422428176E-4</v>
      </c>
      <c r="K133" s="13">
        <f t="shared" ca="1" si="17"/>
        <v>-1.9963937874433596E-3</v>
      </c>
      <c r="L133" s="13">
        <f t="shared" ca="1" si="26"/>
        <v>1.5700936807336853E-6</v>
      </c>
      <c r="M133" s="13">
        <f t="shared" ca="1" si="18"/>
        <v>23827.412538146171</v>
      </c>
      <c r="N133" s="13">
        <f t="shared" ca="1" si="19"/>
        <v>202166.65300305435</v>
      </c>
      <c r="O133" s="13">
        <f t="shared" ca="1" si="20"/>
        <v>352610.73194431991</v>
      </c>
      <c r="P133" s="2">
        <f t="shared" ca="1" si="27"/>
        <v>1.2530337907389749E-3</v>
      </c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">
      <c r="A134" s="51">
        <v>5950</v>
      </c>
      <c r="B134" s="51">
        <v>1.8859999981941655E-3</v>
      </c>
      <c r="C134" s="2"/>
      <c r="D134" s="50">
        <f t="shared" si="29"/>
        <v>0.59499999999999997</v>
      </c>
      <c r="E134" s="50">
        <f t="shared" si="29"/>
        <v>1.8859999981941655E-3</v>
      </c>
      <c r="F134" s="13">
        <f t="shared" si="21"/>
        <v>0.35402499999999998</v>
      </c>
      <c r="G134" s="13">
        <f t="shared" si="22"/>
        <v>0.21064487499999998</v>
      </c>
      <c r="H134" s="13">
        <f t="shared" si="23"/>
        <v>0.12533370062499999</v>
      </c>
      <c r="I134" s="13">
        <f t="shared" si="24"/>
        <v>1.1221699989255284E-3</v>
      </c>
      <c r="J134" s="13">
        <f t="shared" si="25"/>
        <v>6.6769114936068939E-4</v>
      </c>
      <c r="K134" s="13">
        <f t="shared" ca="1" si="17"/>
        <v>-2.1185903592831033E-3</v>
      </c>
      <c r="L134" s="13">
        <f t="shared" ca="1" si="26"/>
        <v>1.603674393119992E-5</v>
      </c>
      <c r="M134" s="13">
        <f t="shared" ca="1" si="18"/>
        <v>23244.149941084652</v>
      </c>
      <c r="N134" s="13">
        <f t="shared" ca="1" si="19"/>
        <v>199769.03333981469</v>
      </c>
      <c r="O134" s="13">
        <f t="shared" ca="1" si="20"/>
        <v>342799.12592003646</v>
      </c>
      <c r="P134" s="2">
        <f t="shared" ca="1" si="27"/>
        <v>4.0045903574772689E-3</v>
      </c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">
      <c r="A135" s="51">
        <v>5953</v>
      </c>
      <c r="B135" s="51">
        <v>3.6036399978911504E-3</v>
      </c>
      <c r="C135" s="2"/>
      <c r="D135" s="50">
        <f t="shared" si="29"/>
        <v>0.59530000000000005</v>
      </c>
      <c r="E135" s="50">
        <f t="shared" si="29"/>
        <v>3.6036399978911504E-3</v>
      </c>
      <c r="F135" s="13">
        <f t="shared" si="21"/>
        <v>0.35438209000000004</v>
      </c>
      <c r="G135" s="13">
        <f t="shared" si="22"/>
        <v>0.21096365817700005</v>
      </c>
      <c r="H135" s="13">
        <f t="shared" si="23"/>
        <v>0.12558666571276814</v>
      </c>
      <c r="I135" s="13">
        <f t="shared" si="24"/>
        <v>2.1452468907446022E-3</v>
      </c>
      <c r="J135" s="13">
        <f t="shared" si="25"/>
        <v>1.2770654740602617E-3</v>
      </c>
      <c r="K135" s="13">
        <f t="shared" ca="1" si="17"/>
        <v>-2.1353095518622835E-3</v>
      </c>
      <c r="L135" s="13">
        <f t="shared" ca="1" si="26"/>
        <v>3.293554193461514E-5</v>
      </c>
      <c r="M135" s="13">
        <f t="shared" ca="1" si="18"/>
        <v>23165.031289418552</v>
      </c>
      <c r="N135" s="13">
        <f t="shared" ca="1" si="19"/>
        <v>199440.74106258701</v>
      </c>
      <c r="O135" s="13">
        <f t="shared" ca="1" si="20"/>
        <v>341466.41371490218</v>
      </c>
      <c r="P135" s="2">
        <f t="shared" ca="1" si="27"/>
        <v>5.7389495497534339E-3</v>
      </c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2">
      <c r="A136" s="51">
        <v>6124</v>
      </c>
      <c r="B136" s="51">
        <v>-2.4908799969125539E-3</v>
      </c>
      <c r="C136" s="2"/>
      <c r="D136" s="50">
        <f t="shared" si="29"/>
        <v>0.61240000000000006</v>
      </c>
      <c r="E136" s="50">
        <f t="shared" si="29"/>
        <v>-2.4908799969125539E-3</v>
      </c>
      <c r="F136" s="13">
        <f t="shared" si="21"/>
        <v>0.37503376000000005</v>
      </c>
      <c r="G136" s="13">
        <f t="shared" si="22"/>
        <v>0.22967067462400004</v>
      </c>
      <c r="H136" s="13">
        <f t="shared" si="23"/>
        <v>0.14065032113973763</v>
      </c>
      <c r="I136" s="13">
        <f t="shared" si="24"/>
        <v>-1.5254149101092481E-3</v>
      </c>
      <c r="J136" s="13">
        <f t="shared" si="25"/>
        <v>-9.3416409095090362E-4</v>
      </c>
      <c r="K136" s="13">
        <f t="shared" ca="1" si="17"/>
        <v>-3.1105292479423445E-3</v>
      </c>
      <c r="L136" s="13">
        <f t="shared" ca="1" si="26"/>
        <v>3.8396519430178042E-7</v>
      </c>
      <c r="M136" s="13">
        <f t="shared" ca="1" si="18"/>
        <v>18827.11295723679</v>
      </c>
      <c r="N136" s="13">
        <f t="shared" ca="1" si="19"/>
        <v>180248.28882819848</v>
      </c>
      <c r="O136" s="13">
        <f t="shared" ca="1" si="20"/>
        <v>267859.21059374989</v>
      </c>
      <c r="P136" s="2">
        <f t="shared" ca="1" si="27"/>
        <v>6.196492510297906E-4</v>
      </c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2">
      <c r="A137" s="51">
        <v>6124</v>
      </c>
      <c r="B137" s="51">
        <v>5.0912000006064773E-4</v>
      </c>
      <c r="C137" s="2"/>
      <c r="D137" s="50">
        <f t="shared" si="29"/>
        <v>0.61240000000000006</v>
      </c>
      <c r="E137" s="50">
        <f t="shared" si="29"/>
        <v>5.0912000006064773E-4</v>
      </c>
      <c r="F137" s="13">
        <f t="shared" si="21"/>
        <v>0.37503376000000005</v>
      </c>
      <c r="G137" s="13">
        <f t="shared" si="22"/>
        <v>0.22967067462400004</v>
      </c>
      <c r="H137" s="13">
        <f t="shared" si="23"/>
        <v>0.14065032113973763</v>
      </c>
      <c r="I137" s="13">
        <f t="shared" si="24"/>
        <v>3.117850880371407E-4</v>
      </c>
      <c r="J137" s="13">
        <f t="shared" si="25"/>
        <v>1.9093718791394498E-4</v>
      </c>
      <c r="K137" s="13">
        <f t="shared" ca="1" si="17"/>
        <v>-3.1105292479423445E-3</v>
      </c>
      <c r="L137" s="13">
        <f t="shared" ca="1" si="26"/>
        <v>1.3101860678568627E-5</v>
      </c>
      <c r="M137" s="13">
        <f t="shared" ca="1" si="18"/>
        <v>18827.11295723679</v>
      </c>
      <c r="N137" s="13">
        <f t="shared" ca="1" si="19"/>
        <v>180248.28882819848</v>
      </c>
      <c r="O137" s="13">
        <f t="shared" ca="1" si="20"/>
        <v>267859.21059374989</v>
      </c>
      <c r="P137" s="2">
        <f t="shared" ca="1" si="27"/>
        <v>3.6196492480029922E-3</v>
      </c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2">
      <c r="A138" s="51">
        <v>6156</v>
      </c>
      <c r="B138" s="51">
        <v>4.9728000158211216E-4</v>
      </c>
      <c r="C138" s="2"/>
      <c r="D138" s="50">
        <f t="shared" si="29"/>
        <v>0.61560000000000004</v>
      </c>
      <c r="E138" s="50">
        <f t="shared" si="29"/>
        <v>4.9728000158211216E-4</v>
      </c>
      <c r="F138" s="13">
        <f t="shared" si="21"/>
        <v>0.37896336000000003</v>
      </c>
      <c r="G138" s="13">
        <f t="shared" si="22"/>
        <v>0.23328984441600004</v>
      </c>
      <c r="H138" s="13">
        <f t="shared" si="23"/>
        <v>0.14361322822248962</v>
      </c>
      <c r="I138" s="13">
        <f t="shared" si="24"/>
        <v>3.0612556897394828E-4</v>
      </c>
      <c r="J138" s="13">
        <f t="shared" si="25"/>
        <v>1.8845090026036257E-4</v>
      </c>
      <c r="K138" s="13">
        <f t="shared" ca="1" si="17"/>
        <v>-3.2978788997146194E-3</v>
      </c>
      <c r="L138" s="13">
        <f t="shared" ca="1" si="26"/>
        <v>1.4403231086091815E-5</v>
      </c>
      <c r="M138" s="13">
        <f t="shared" ca="1" si="18"/>
        <v>18054.325633876189</v>
      </c>
      <c r="N138" s="13">
        <f t="shared" ca="1" si="19"/>
        <v>176564.64368104932</v>
      </c>
      <c r="O138" s="13">
        <f t="shared" ca="1" si="20"/>
        <v>254665.09883245977</v>
      </c>
      <c r="P138" s="2">
        <f t="shared" ca="1" si="27"/>
        <v>3.7951589012967316E-3</v>
      </c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2">
      <c r="A139" s="51">
        <v>6281</v>
      </c>
      <c r="B139" s="51">
        <v>1.732279997668229E-3</v>
      </c>
      <c r="C139" s="2"/>
      <c r="D139" s="50">
        <f t="shared" si="29"/>
        <v>0.62809999999999999</v>
      </c>
      <c r="E139" s="50">
        <f t="shared" si="29"/>
        <v>1.732279997668229E-3</v>
      </c>
      <c r="F139" s="13">
        <f t="shared" si="21"/>
        <v>0.39450961000000001</v>
      </c>
      <c r="G139" s="13">
        <f t="shared" si="22"/>
        <v>0.24779148604100001</v>
      </c>
      <c r="H139" s="13">
        <f t="shared" si="23"/>
        <v>0.1556378323823521</v>
      </c>
      <c r="I139" s="13">
        <f t="shared" si="24"/>
        <v>1.0880450665354147E-3</v>
      </c>
      <c r="J139" s="13">
        <f t="shared" si="25"/>
        <v>6.8340110629089399E-4</v>
      </c>
      <c r="K139" s="13">
        <f t="shared" ca="1" si="17"/>
        <v>-4.0443730096746573E-3</v>
      </c>
      <c r="L139" s="13">
        <f t="shared" ca="1" si="26"/>
        <v>3.3369719967243611E-5</v>
      </c>
      <c r="M139" s="13">
        <f t="shared" ca="1" si="18"/>
        <v>15160.558109092955</v>
      </c>
      <c r="N139" s="13">
        <f t="shared" ca="1" si="19"/>
        <v>161961.06250196201</v>
      </c>
      <c r="O139" s="13">
        <f t="shared" ca="1" si="20"/>
        <v>205203.05946419746</v>
      </c>
      <c r="P139" s="2">
        <f t="shared" ca="1" si="27"/>
        <v>5.7766530073428864E-3</v>
      </c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2">
      <c r="A140" s="51">
        <v>6281</v>
      </c>
      <c r="B140" s="51">
        <v>5.7322799984831363E-3</v>
      </c>
      <c r="C140" s="2"/>
      <c r="D140" s="50">
        <f t="shared" si="29"/>
        <v>0.62809999999999999</v>
      </c>
      <c r="E140" s="50">
        <f t="shared" si="29"/>
        <v>5.7322799984831363E-3</v>
      </c>
      <c r="F140" s="13">
        <f t="shared" si="21"/>
        <v>0.39450961000000001</v>
      </c>
      <c r="G140" s="13">
        <f t="shared" si="22"/>
        <v>0.24779148604100001</v>
      </c>
      <c r="H140" s="13">
        <f t="shared" si="23"/>
        <v>0.1556378323823521</v>
      </c>
      <c r="I140" s="13">
        <f t="shared" si="24"/>
        <v>3.6004450670472578E-3</v>
      </c>
      <c r="J140" s="13">
        <f t="shared" si="25"/>
        <v>2.2614395466123826E-3</v>
      </c>
      <c r="K140" s="13">
        <f t="shared" ref="K140:K203" ca="1" si="30">+E$4+E$5*D140+E$6*D140^2</f>
        <v>-4.0443730096746573E-3</v>
      </c>
      <c r="L140" s="13">
        <f t="shared" ca="1" si="26"/>
        <v>9.5582944041920829E-5</v>
      </c>
      <c r="M140" s="13">
        <f t="shared" ref="M140:M203" ca="1" si="31">(M$1-M$2*D140+M$3*F140)^2</f>
        <v>15160.558109092955</v>
      </c>
      <c r="N140" s="13">
        <f t="shared" ref="N140:N203" ca="1" si="32">(-M$2+M$4*D140-M$5*F140)^2</f>
        <v>161961.06250196201</v>
      </c>
      <c r="O140" s="13">
        <f t="shared" ref="O140:O203" ca="1" si="33">+(M$3-D140*M$5+F140*M$6)^2</f>
        <v>205203.05946419746</v>
      </c>
      <c r="P140" s="2">
        <f t="shared" ca="1" si="27"/>
        <v>9.7766530081577936E-3</v>
      </c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2">
      <c r="A141" s="51">
        <v>6323</v>
      </c>
      <c r="B141" s="51">
        <v>2.7792399996542372E-3</v>
      </c>
      <c r="C141" s="2"/>
      <c r="D141" s="50">
        <f t="shared" si="29"/>
        <v>0.63229999999999997</v>
      </c>
      <c r="E141" s="50">
        <f t="shared" si="29"/>
        <v>2.7792399996542372E-3</v>
      </c>
      <c r="F141" s="13">
        <f t="shared" ref="F141:F204" si="34">D141*D141</f>
        <v>0.39980328999999998</v>
      </c>
      <c r="G141" s="13">
        <f t="shared" ref="G141:G204" si="35">D141*F141</f>
        <v>0.25279562026699998</v>
      </c>
      <c r="H141" s="13">
        <f t="shared" ref="H141:H204" si="36">F141*F141</f>
        <v>0.15984267069482408</v>
      </c>
      <c r="I141" s="13">
        <f t="shared" ref="I141:I204" si="37">E141*D141</f>
        <v>1.7573134517813742E-3</v>
      </c>
      <c r="J141" s="13">
        <f t="shared" ref="J141:J204" si="38">I141*D141</f>
        <v>1.1111492955613628E-3</v>
      </c>
      <c r="K141" s="13">
        <f t="shared" ca="1" si="30"/>
        <v>-4.3004343662915619E-3</v>
      </c>
      <c r="L141" s="13">
        <f t="shared" ref="L141:L204" ca="1" si="39">+(K141-E141)^2</f>
        <v>5.0121789127830053E-5</v>
      </c>
      <c r="M141" s="13">
        <f t="shared" ca="1" si="31"/>
        <v>14234.474048929353</v>
      </c>
      <c r="N141" s="13">
        <f t="shared" ca="1" si="32"/>
        <v>156992.18476644403</v>
      </c>
      <c r="O141" s="13">
        <f t="shared" ca="1" si="33"/>
        <v>189398.63036202991</v>
      </c>
      <c r="P141" s="2">
        <f t="shared" ref="P141:P204" ca="1" si="40">+E141-K141</f>
        <v>7.079674365945799E-3</v>
      </c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2">
      <c r="A142" s="51">
        <v>6334</v>
      </c>
      <c r="B142" s="51">
        <v>1.7439200018998235E-3</v>
      </c>
      <c r="C142" s="2"/>
      <c r="D142" s="50">
        <f t="shared" si="29"/>
        <v>0.63339999999999996</v>
      </c>
      <c r="E142" s="50">
        <f t="shared" si="29"/>
        <v>1.7439200018998235E-3</v>
      </c>
      <c r="F142" s="13">
        <f t="shared" si="34"/>
        <v>0.40119555999999995</v>
      </c>
      <c r="G142" s="13">
        <f t="shared" si="35"/>
        <v>0.25411726770399995</v>
      </c>
      <c r="H142" s="13">
        <f t="shared" si="36"/>
        <v>0.16095787736371356</v>
      </c>
      <c r="I142" s="13">
        <f t="shared" si="37"/>
        <v>1.1045989292033482E-3</v>
      </c>
      <c r="J142" s="13">
        <f t="shared" si="38"/>
        <v>6.9965296175740076E-4</v>
      </c>
      <c r="K142" s="13">
        <f t="shared" ca="1" si="30"/>
        <v>-4.3679335457613433E-3</v>
      </c>
      <c r="L142" s="13">
        <f t="shared" ca="1" si="39"/>
        <v>3.7354753788058388E-5</v>
      </c>
      <c r="M142" s="13">
        <f t="shared" ca="1" si="31"/>
        <v>13995.887783954011</v>
      </c>
      <c r="N142" s="13">
        <f t="shared" ca="1" si="32"/>
        <v>155686.76204247421</v>
      </c>
      <c r="O142" s="13">
        <f t="shared" ca="1" si="33"/>
        <v>185332.56531780289</v>
      </c>
      <c r="P142" s="2">
        <f t="shared" ca="1" si="40"/>
        <v>6.1118535476611668E-3</v>
      </c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2">
      <c r="A143" s="51">
        <v>6334</v>
      </c>
      <c r="B143" s="51">
        <v>1.7439200018998235E-3</v>
      </c>
      <c r="C143" s="2"/>
      <c r="D143" s="50">
        <f t="shared" si="29"/>
        <v>0.63339999999999996</v>
      </c>
      <c r="E143" s="50">
        <f t="shared" si="29"/>
        <v>1.7439200018998235E-3</v>
      </c>
      <c r="F143" s="13">
        <f t="shared" si="34"/>
        <v>0.40119555999999995</v>
      </c>
      <c r="G143" s="13">
        <f t="shared" si="35"/>
        <v>0.25411726770399995</v>
      </c>
      <c r="H143" s="13">
        <f t="shared" si="36"/>
        <v>0.16095787736371356</v>
      </c>
      <c r="I143" s="13">
        <f t="shared" si="37"/>
        <v>1.1045989292033482E-3</v>
      </c>
      <c r="J143" s="13">
        <f t="shared" si="38"/>
        <v>6.9965296175740076E-4</v>
      </c>
      <c r="K143" s="13">
        <f t="shared" ca="1" si="30"/>
        <v>-4.3679335457613433E-3</v>
      </c>
      <c r="L143" s="13">
        <f t="shared" ca="1" si="39"/>
        <v>3.7354753788058388E-5</v>
      </c>
      <c r="M143" s="13">
        <f t="shared" ca="1" si="31"/>
        <v>13995.887783954011</v>
      </c>
      <c r="N143" s="13">
        <f t="shared" ca="1" si="32"/>
        <v>155686.76204247421</v>
      </c>
      <c r="O143" s="13">
        <f t="shared" ca="1" si="33"/>
        <v>185332.56531780289</v>
      </c>
      <c r="P143" s="2">
        <f t="shared" ca="1" si="40"/>
        <v>6.1118535476611668E-3</v>
      </c>
      <c r="Q143" s="2"/>
      <c r="R143" s="2"/>
      <c r="S143" s="2"/>
      <c r="T143" s="2"/>
      <c r="U143" s="2"/>
      <c r="V143" s="2"/>
      <c r="W143" s="2"/>
      <c r="X143" s="2"/>
      <c r="Y143" s="2"/>
    </row>
    <row r="144" spans="1:25" x14ac:dyDescent="0.2">
      <c r="A144" s="51">
        <v>6348</v>
      </c>
      <c r="B144" s="51">
        <v>-5.7376000040676445E-4</v>
      </c>
      <c r="C144" s="2"/>
      <c r="D144" s="50">
        <f t="shared" si="29"/>
        <v>0.63480000000000003</v>
      </c>
      <c r="E144" s="50">
        <f t="shared" si="29"/>
        <v>-5.7376000040676445E-4</v>
      </c>
      <c r="F144" s="13">
        <f t="shared" si="34"/>
        <v>0.40297104000000006</v>
      </c>
      <c r="G144" s="13">
        <f t="shared" si="35"/>
        <v>0.25580601619200005</v>
      </c>
      <c r="H144" s="13">
        <f t="shared" si="36"/>
        <v>0.16238565907868166</v>
      </c>
      <c r="I144" s="13">
        <f t="shared" si="37"/>
        <v>-3.6422284825821409E-4</v>
      </c>
      <c r="J144" s="13">
        <f t="shared" si="38"/>
        <v>-2.3120866407431431E-4</v>
      </c>
      <c r="K144" s="13">
        <f t="shared" ca="1" si="30"/>
        <v>-4.4541030362549791E-3</v>
      </c>
      <c r="L144" s="13">
        <f t="shared" ca="1" si="39"/>
        <v>1.5057062075855739E-5</v>
      </c>
      <c r="M144" s="13">
        <f t="shared" ca="1" si="31"/>
        <v>13694.636388557812</v>
      </c>
      <c r="N144" s="13">
        <f t="shared" ca="1" si="32"/>
        <v>154023.14033458871</v>
      </c>
      <c r="O144" s="13">
        <f t="shared" ca="1" si="33"/>
        <v>180202.7648544845</v>
      </c>
      <c r="P144" s="2">
        <f t="shared" ca="1" si="40"/>
        <v>3.8803430358482147E-3</v>
      </c>
      <c r="Q144" s="2"/>
      <c r="R144" s="2"/>
      <c r="S144" s="2"/>
      <c r="T144" s="2"/>
      <c r="U144" s="2"/>
      <c r="V144" s="2"/>
      <c r="W144" s="2"/>
      <c r="X144" s="2"/>
      <c r="Y144" s="2"/>
    </row>
    <row r="145" spans="1:25" x14ac:dyDescent="0.2">
      <c r="A145" s="51">
        <v>6504</v>
      </c>
      <c r="B145" s="51">
        <v>3.7435199992614798E-3</v>
      </c>
      <c r="C145" s="2"/>
      <c r="D145" s="50">
        <f t="shared" si="29"/>
        <v>0.65039999999999998</v>
      </c>
      <c r="E145" s="50">
        <f t="shared" si="29"/>
        <v>3.7435199992614798E-3</v>
      </c>
      <c r="F145" s="13">
        <f t="shared" si="34"/>
        <v>0.42302015999999998</v>
      </c>
      <c r="G145" s="13">
        <f t="shared" si="35"/>
        <v>0.27513231206399996</v>
      </c>
      <c r="H145" s="13">
        <f t="shared" si="36"/>
        <v>0.17894605576642558</v>
      </c>
      <c r="I145" s="13">
        <f t="shared" si="37"/>
        <v>2.4347854075196665E-3</v>
      </c>
      <c r="J145" s="13">
        <f t="shared" si="38"/>
        <v>1.5835844290507911E-3</v>
      </c>
      <c r="K145" s="13">
        <f t="shared" ca="1" si="30"/>
        <v>-5.4340873363686731E-3</v>
      </c>
      <c r="L145" s="13">
        <f t="shared" ca="1" si="39"/>
        <v>8.4228476407012399E-5</v>
      </c>
      <c r="M145" s="13">
        <f t="shared" ca="1" si="31"/>
        <v>10525.497166696683</v>
      </c>
      <c r="N145" s="13">
        <f t="shared" ca="1" si="32"/>
        <v>135374.86368307617</v>
      </c>
      <c r="O145" s="13">
        <f t="shared" ca="1" si="33"/>
        <v>126726.86859107816</v>
      </c>
      <c r="P145" s="2">
        <f t="shared" ca="1" si="40"/>
        <v>9.177607335630153E-3</v>
      </c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2">
      <c r="A146" s="51">
        <v>6507</v>
      </c>
      <c r="B146" s="51">
        <v>2.4611599947093055E-3</v>
      </c>
      <c r="C146" s="2"/>
      <c r="D146" s="50">
        <f t="shared" si="29"/>
        <v>0.65069999999999995</v>
      </c>
      <c r="E146" s="50">
        <f t="shared" si="29"/>
        <v>2.4611599947093055E-3</v>
      </c>
      <c r="F146" s="13">
        <f t="shared" si="34"/>
        <v>0.42341048999999992</v>
      </c>
      <c r="G146" s="13">
        <f t="shared" si="35"/>
        <v>0.27551320584299993</v>
      </c>
      <c r="H146" s="13">
        <f t="shared" si="36"/>
        <v>0.17927644304204002</v>
      </c>
      <c r="I146" s="13">
        <f t="shared" si="37"/>
        <v>1.6014768085573449E-3</v>
      </c>
      <c r="J146" s="13">
        <f t="shared" si="38"/>
        <v>1.0420809593282643E-3</v>
      </c>
      <c r="K146" s="13">
        <f t="shared" ca="1" si="30"/>
        <v>-5.4532894989746811E-3</v>
      </c>
      <c r="L146" s="13">
        <f t="shared" ca="1" si="39"/>
        <v>6.2638510788074712E-5</v>
      </c>
      <c r="M146" s="13">
        <f t="shared" ca="1" si="31"/>
        <v>10468.023021708817</v>
      </c>
      <c r="N146" s="13">
        <f t="shared" ca="1" si="32"/>
        <v>135015.19908979718</v>
      </c>
      <c r="O146" s="13">
        <f t="shared" ca="1" si="33"/>
        <v>125769.29954798579</v>
      </c>
      <c r="P146" s="2">
        <f t="shared" ca="1" si="40"/>
        <v>7.9144494936839865E-3</v>
      </c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2">
      <c r="A147" s="51">
        <v>6547</v>
      </c>
      <c r="B147" s="51">
        <v>-4.3036400020355359E-3</v>
      </c>
      <c r="C147" s="2"/>
      <c r="D147" s="50">
        <f t="shared" si="29"/>
        <v>0.65469999999999995</v>
      </c>
      <c r="E147" s="50">
        <f t="shared" si="29"/>
        <v>-4.3036400020355359E-3</v>
      </c>
      <c r="F147" s="13">
        <f t="shared" si="34"/>
        <v>0.42863208999999991</v>
      </c>
      <c r="G147" s="13">
        <f t="shared" si="35"/>
        <v>0.28062542932299994</v>
      </c>
      <c r="H147" s="13">
        <f t="shared" si="36"/>
        <v>0.18372546857776803</v>
      </c>
      <c r="I147" s="13">
        <f t="shared" si="37"/>
        <v>-2.8175931093326651E-3</v>
      </c>
      <c r="J147" s="13">
        <f t="shared" si="38"/>
        <v>-1.8446782086800958E-3</v>
      </c>
      <c r="K147" s="13">
        <f t="shared" ca="1" si="30"/>
        <v>-5.7106031437233196E-3</v>
      </c>
      <c r="L147" s="13">
        <f t="shared" ca="1" si="39"/>
        <v>1.9795452820679583E-6</v>
      </c>
      <c r="M147" s="13">
        <f t="shared" ca="1" si="31"/>
        <v>9714.6153327566026</v>
      </c>
      <c r="N147" s="13">
        <f t="shared" ca="1" si="32"/>
        <v>130219.93937174059</v>
      </c>
      <c r="O147" s="13">
        <f t="shared" ca="1" si="33"/>
        <v>113276.16710921403</v>
      </c>
      <c r="P147" s="2">
        <f t="shared" ca="1" si="40"/>
        <v>1.4069631416877837E-3</v>
      </c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2">
      <c r="A148" s="51">
        <v>6551</v>
      </c>
      <c r="B148" s="51">
        <v>3.1988000409910455E-4</v>
      </c>
      <c r="C148" s="2"/>
      <c r="D148" s="50">
        <f t="shared" si="29"/>
        <v>0.65510000000000002</v>
      </c>
      <c r="E148" s="50">
        <f t="shared" si="29"/>
        <v>3.1988000409910455E-4</v>
      </c>
      <c r="F148" s="13">
        <f t="shared" si="34"/>
        <v>0.42915601000000003</v>
      </c>
      <c r="G148" s="13">
        <f t="shared" si="35"/>
        <v>0.28114010215100005</v>
      </c>
      <c r="H148" s="13">
        <f t="shared" si="36"/>
        <v>0.18417488091912013</v>
      </c>
      <c r="I148" s="13">
        <f t="shared" si="37"/>
        <v>2.0955339068532338E-4</v>
      </c>
      <c r="J148" s="13">
        <f t="shared" si="38"/>
        <v>1.3727842623795534E-4</v>
      </c>
      <c r="K148" s="13">
        <f t="shared" ca="1" si="30"/>
        <v>-5.7364659771286138E-3</v>
      </c>
      <c r="L148" s="13">
        <f t="shared" ca="1" si="39"/>
        <v>3.6679326644333136E-5</v>
      </c>
      <c r="M148" s="13">
        <f t="shared" ca="1" si="31"/>
        <v>9640.6057261810001</v>
      </c>
      <c r="N148" s="13">
        <f t="shared" ca="1" si="32"/>
        <v>129740.54054364969</v>
      </c>
      <c r="O148" s="13">
        <f t="shared" ca="1" si="33"/>
        <v>112055.40604917453</v>
      </c>
      <c r="P148" s="2">
        <f t="shared" ca="1" si="40"/>
        <v>6.0563459812277183E-3</v>
      </c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2">
      <c r="A149" s="51">
        <v>6683</v>
      </c>
      <c r="B149" s="51">
        <v>8.9603999367682263E-4</v>
      </c>
      <c r="C149" s="2"/>
      <c r="D149" s="50">
        <f t="shared" si="29"/>
        <v>0.66830000000000001</v>
      </c>
      <c r="E149" s="50">
        <f t="shared" si="29"/>
        <v>8.9603999367682263E-4</v>
      </c>
      <c r="F149" s="13">
        <f t="shared" si="34"/>
        <v>0.44662489</v>
      </c>
      <c r="G149" s="13">
        <f t="shared" si="35"/>
        <v>0.29847941398700001</v>
      </c>
      <c r="H149" s="13">
        <f t="shared" si="36"/>
        <v>0.19947379236751209</v>
      </c>
      <c r="I149" s="13">
        <f t="shared" si="37"/>
        <v>5.9882352777422055E-4</v>
      </c>
      <c r="J149" s="13">
        <f t="shared" si="38"/>
        <v>4.0019376361151161E-4</v>
      </c>
      <c r="K149" s="13">
        <f t="shared" ca="1" si="30"/>
        <v>-6.6033493104060564E-3</v>
      </c>
      <c r="L149" s="13">
        <f t="shared" ca="1" si="39"/>
        <v>5.624083993419269E-5</v>
      </c>
      <c r="M149" s="13">
        <f t="shared" ca="1" si="31"/>
        <v>7337.7962093438064</v>
      </c>
      <c r="N149" s="13">
        <f t="shared" ca="1" si="32"/>
        <v>113972.18724327197</v>
      </c>
      <c r="O149" s="13">
        <f t="shared" ca="1" si="33"/>
        <v>74863.757063813842</v>
      </c>
      <c r="P149" s="2">
        <f t="shared" ca="1" si="40"/>
        <v>7.4993893040828791E-3</v>
      </c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2">
      <c r="A150" s="51">
        <v>6684</v>
      </c>
      <c r="B150" s="51">
        <v>3.8019200001144782E-3</v>
      </c>
      <c r="C150" s="2"/>
      <c r="D150" s="50">
        <f t="shared" si="29"/>
        <v>0.66839999999999999</v>
      </c>
      <c r="E150" s="50">
        <f t="shared" si="29"/>
        <v>3.8019200001144782E-3</v>
      </c>
      <c r="F150" s="13">
        <f t="shared" si="34"/>
        <v>0.44675855999999997</v>
      </c>
      <c r="G150" s="13">
        <f t="shared" si="35"/>
        <v>0.298613421504</v>
      </c>
      <c r="H150" s="13">
        <f t="shared" si="36"/>
        <v>0.19959321093327356</v>
      </c>
      <c r="I150" s="13">
        <f t="shared" si="37"/>
        <v>2.541203328076517E-3</v>
      </c>
      <c r="J150" s="13">
        <f t="shared" si="38"/>
        <v>1.698540304486344E-3</v>
      </c>
      <c r="K150" s="13">
        <f t="shared" ca="1" si="30"/>
        <v>-6.6100159570658054E-3</v>
      </c>
      <c r="L150" s="13">
        <f t="shared" ca="1" si="39"/>
        <v>1.084084103764237E-4</v>
      </c>
      <c r="M150" s="13">
        <f t="shared" ca="1" si="31"/>
        <v>7321.4058751580342</v>
      </c>
      <c r="N150" s="13">
        <f t="shared" ca="1" si="32"/>
        <v>113853.34215556255</v>
      </c>
      <c r="O150" s="13">
        <f t="shared" ca="1" si="33"/>
        <v>74605.977846607741</v>
      </c>
      <c r="P150" s="2">
        <f t="shared" ca="1" si="40"/>
        <v>1.0411935957180284E-2</v>
      </c>
      <c r="Q150" s="2"/>
      <c r="R150" s="2"/>
      <c r="S150" s="2"/>
      <c r="T150" s="2"/>
      <c r="U150" s="2"/>
      <c r="V150" s="2"/>
      <c r="W150" s="2"/>
      <c r="X150" s="2"/>
      <c r="Y150" s="2"/>
    </row>
    <row r="151" spans="1:25" x14ac:dyDescent="0.2">
      <c r="A151" s="51">
        <v>6695</v>
      </c>
      <c r="B151" s="51">
        <v>7.6660000195261091E-4</v>
      </c>
      <c r="C151" s="2"/>
      <c r="D151" s="50">
        <f t="shared" si="29"/>
        <v>0.66949999999999998</v>
      </c>
      <c r="E151" s="50">
        <f t="shared" si="29"/>
        <v>7.6660000195261091E-4</v>
      </c>
      <c r="F151" s="13">
        <f t="shared" si="34"/>
        <v>0.44823025</v>
      </c>
      <c r="G151" s="13">
        <f t="shared" si="35"/>
        <v>0.30009015237499997</v>
      </c>
      <c r="H151" s="13">
        <f t="shared" si="36"/>
        <v>0.20091035701506249</v>
      </c>
      <c r="I151" s="13">
        <f t="shared" si="37"/>
        <v>5.1323870130727295E-4</v>
      </c>
      <c r="J151" s="13">
        <f t="shared" si="38"/>
        <v>3.4361331052521924E-4</v>
      </c>
      <c r="K151" s="13">
        <f t="shared" ca="1" si="30"/>
        <v>-6.6834476720208751E-3</v>
      </c>
      <c r="L151" s="13">
        <f t="shared" ca="1" si="39"/>
        <v>5.5503210344477751E-5</v>
      </c>
      <c r="M151" s="13">
        <f t="shared" ca="1" si="31"/>
        <v>7142.1821330444463</v>
      </c>
      <c r="N151" s="13">
        <f t="shared" ca="1" si="32"/>
        <v>112546.89566047743</v>
      </c>
      <c r="O151" s="13">
        <f t="shared" ca="1" si="33"/>
        <v>71795.315907096185</v>
      </c>
      <c r="P151" s="2">
        <f t="shared" ca="1" si="40"/>
        <v>7.450047673973486E-3</v>
      </c>
      <c r="Q151" s="2"/>
      <c r="R151" s="2"/>
      <c r="S151" s="2"/>
      <c r="T151" s="2"/>
      <c r="U151" s="2"/>
      <c r="V151" s="2"/>
      <c r="W151" s="2"/>
      <c r="X151" s="2"/>
      <c r="Y151" s="2"/>
    </row>
    <row r="152" spans="1:25" x14ac:dyDescent="0.2">
      <c r="A152" s="2">
        <v>6695</v>
      </c>
      <c r="B152" s="2">
        <v>7.6660000195261091E-4</v>
      </c>
      <c r="C152" s="2"/>
      <c r="D152" s="50">
        <f t="shared" si="29"/>
        <v>0.66949999999999998</v>
      </c>
      <c r="E152" s="50">
        <f t="shared" si="29"/>
        <v>7.6660000195261091E-4</v>
      </c>
      <c r="F152" s="13">
        <f t="shared" si="34"/>
        <v>0.44823025</v>
      </c>
      <c r="G152" s="13">
        <f t="shared" si="35"/>
        <v>0.30009015237499997</v>
      </c>
      <c r="H152" s="13">
        <f t="shared" si="36"/>
        <v>0.20091035701506249</v>
      </c>
      <c r="I152" s="13">
        <f t="shared" si="37"/>
        <v>5.1323870130727295E-4</v>
      </c>
      <c r="J152" s="13">
        <f t="shared" si="38"/>
        <v>3.4361331052521924E-4</v>
      </c>
      <c r="K152" s="13">
        <f t="shared" ca="1" si="30"/>
        <v>-6.6834476720208751E-3</v>
      </c>
      <c r="L152" s="13">
        <f t="shared" ca="1" si="39"/>
        <v>5.5503210344477751E-5</v>
      </c>
      <c r="M152" s="13">
        <f t="shared" ca="1" si="31"/>
        <v>7142.1821330444463</v>
      </c>
      <c r="N152" s="13">
        <f t="shared" ca="1" si="32"/>
        <v>112546.89566047743</v>
      </c>
      <c r="O152" s="13">
        <f t="shared" ca="1" si="33"/>
        <v>71795.315907096185</v>
      </c>
      <c r="P152" s="2">
        <f t="shared" ca="1" si="40"/>
        <v>7.450047673973486E-3</v>
      </c>
      <c r="Q152" s="2"/>
      <c r="R152" s="2"/>
      <c r="S152" s="2"/>
      <c r="T152" s="2"/>
      <c r="U152" s="2"/>
      <c r="V152" s="2"/>
      <c r="W152" s="2"/>
      <c r="X152" s="2"/>
      <c r="Y152" s="2"/>
    </row>
    <row r="153" spans="1:25" x14ac:dyDescent="0.2">
      <c r="A153" s="2">
        <v>6696</v>
      </c>
      <c r="B153" s="2">
        <v>6.7247999686514959E-4</v>
      </c>
      <c r="C153" s="2"/>
      <c r="D153" s="50">
        <f t="shared" si="29"/>
        <v>0.66959999999999997</v>
      </c>
      <c r="E153" s="50">
        <f t="shared" si="29"/>
        <v>6.7247999686514959E-4</v>
      </c>
      <c r="F153" s="13">
        <f t="shared" si="34"/>
        <v>0.44836415999999996</v>
      </c>
      <c r="G153" s="13">
        <f t="shared" si="35"/>
        <v>0.30022464153599998</v>
      </c>
      <c r="H153" s="13">
        <f t="shared" si="36"/>
        <v>0.20103041997250556</v>
      </c>
      <c r="I153" s="13">
        <f t="shared" si="37"/>
        <v>4.5029260590090413E-4</v>
      </c>
      <c r="J153" s="13">
        <f t="shared" si="38"/>
        <v>3.0151592891124537E-4</v>
      </c>
      <c r="K153" s="13">
        <f t="shared" ca="1" si="30"/>
        <v>-6.6901322462620434E-3</v>
      </c>
      <c r="L153" s="13">
        <f t="shared" ca="1" si="39"/>
        <v>5.4208059042646437E-5</v>
      </c>
      <c r="M153" s="13">
        <f t="shared" ca="1" si="31"/>
        <v>7125.9865192831294</v>
      </c>
      <c r="N153" s="13">
        <f t="shared" ca="1" si="32"/>
        <v>112428.20703772322</v>
      </c>
      <c r="O153" s="13">
        <f t="shared" ca="1" si="33"/>
        <v>71542.074912392811</v>
      </c>
      <c r="P153" s="2">
        <f t="shared" ca="1" si="40"/>
        <v>7.362612243127193E-3</v>
      </c>
      <c r="Q153" s="2"/>
      <c r="R153" s="2"/>
      <c r="S153" s="2"/>
      <c r="T153" s="2"/>
      <c r="U153" s="2"/>
      <c r="V153" s="2"/>
      <c r="W153" s="2"/>
      <c r="X153" s="2"/>
      <c r="Y153" s="2"/>
    </row>
    <row r="154" spans="1:25" x14ac:dyDescent="0.2">
      <c r="A154" s="2">
        <v>6700</v>
      </c>
      <c r="B154" s="2">
        <v>2.2960000060265884E-3</v>
      </c>
      <c r="C154" s="2"/>
      <c r="D154" s="50">
        <f t="shared" si="29"/>
        <v>0.67</v>
      </c>
      <c r="E154" s="50">
        <f t="shared" si="29"/>
        <v>2.2960000060265884E-3</v>
      </c>
      <c r="F154" s="13">
        <f t="shared" si="34"/>
        <v>0.44890000000000008</v>
      </c>
      <c r="G154" s="13">
        <f t="shared" si="35"/>
        <v>0.30076300000000006</v>
      </c>
      <c r="H154" s="13">
        <f t="shared" si="36"/>
        <v>0.20151121000000008</v>
      </c>
      <c r="I154" s="13">
        <f t="shared" si="37"/>
        <v>1.5383200040378143E-3</v>
      </c>
      <c r="J154" s="13">
        <f t="shared" si="38"/>
        <v>1.0306744027053355E-3</v>
      </c>
      <c r="K154" s="13">
        <f t="shared" ca="1" si="30"/>
        <v>-6.716885482877917E-3</v>
      </c>
      <c r="L154" s="13">
        <f t="shared" ca="1" si="39"/>
        <v>8.1232104836105411E-5</v>
      </c>
      <c r="M154" s="13">
        <f t="shared" ca="1" si="31"/>
        <v>7061.3668708441</v>
      </c>
      <c r="N154" s="13">
        <f t="shared" ca="1" si="32"/>
        <v>111953.58875659764</v>
      </c>
      <c r="O154" s="13">
        <f t="shared" ca="1" si="33"/>
        <v>70532.919436744603</v>
      </c>
      <c r="P154" s="2">
        <f t="shared" ca="1" si="40"/>
        <v>9.0128854889045054E-3</v>
      </c>
      <c r="Q154" s="2"/>
      <c r="R154" s="2"/>
      <c r="S154" s="2"/>
      <c r="T154" s="2"/>
      <c r="U154" s="2"/>
      <c r="V154" s="2"/>
      <c r="W154" s="2"/>
      <c r="X154" s="2"/>
      <c r="Y154" s="2"/>
    </row>
    <row r="155" spans="1:25" x14ac:dyDescent="0.2">
      <c r="A155" s="2">
        <v>6847</v>
      </c>
      <c r="B155" s="2">
        <v>5.4603600001428276E-3</v>
      </c>
      <c r="C155" s="2"/>
      <c r="D155" s="50">
        <f t="shared" si="29"/>
        <v>0.68469999999999998</v>
      </c>
      <c r="E155" s="50">
        <f t="shared" si="29"/>
        <v>5.4603600001428276E-3</v>
      </c>
      <c r="F155" s="13">
        <f t="shared" si="34"/>
        <v>0.46881408999999996</v>
      </c>
      <c r="G155" s="13">
        <f t="shared" si="35"/>
        <v>0.32099700742299997</v>
      </c>
      <c r="H155" s="13">
        <f t="shared" si="36"/>
        <v>0.21978665098252806</v>
      </c>
      <c r="I155" s="13">
        <f t="shared" si="37"/>
        <v>3.7387084920977938E-3</v>
      </c>
      <c r="J155" s="13">
        <f t="shared" si="38"/>
        <v>2.5598937045393593E-3</v>
      </c>
      <c r="K155" s="13">
        <f t="shared" ca="1" si="30"/>
        <v>-7.7166477003780126E-3</v>
      </c>
      <c r="L155" s="13">
        <f t="shared" ca="1" si="39"/>
        <v>1.7363353193958553E-4</v>
      </c>
      <c r="M155" s="13">
        <f t="shared" ca="1" si="31"/>
        <v>4871.3535022873812</v>
      </c>
      <c r="N155" s="13">
        <f t="shared" ca="1" si="32"/>
        <v>94706.953243692886</v>
      </c>
      <c r="O155" s="13">
        <f t="shared" ca="1" si="33"/>
        <v>37875.367688350292</v>
      </c>
      <c r="P155" s="2">
        <f t="shared" ca="1" si="40"/>
        <v>1.317700770052084E-2</v>
      </c>
      <c r="Q155" s="2"/>
      <c r="R155" s="2"/>
      <c r="S155" s="2"/>
      <c r="T155" s="2"/>
      <c r="U155" s="2"/>
      <c r="V155" s="2"/>
      <c r="W155" s="2"/>
      <c r="X155" s="2"/>
      <c r="Y155" s="2"/>
    </row>
    <row r="156" spans="1:25" x14ac:dyDescent="0.2">
      <c r="A156" s="2">
        <v>6869</v>
      </c>
      <c r="B156" s="2">
        <v>3.8972000038484111E-4</v>
      </c>
      <c r="C156" s="2"/>
      <c r="D156" s="50">
        <f t="shared" si="29"/>
        <v>0.68689999999999996</v>
      </c>
      <c r="E156" s="50">
        <f t="shared" si="29"/>
        <v>3.8972000038484111E-4</v>
      </c>
      <c r="F156" s="13">
        <f t="shared" si="34"/>
        <v>0.47183160999999996</v>
      </c>
      <c r="G156" s="13">
        <f t="shared" si="35"/>
        <v>0.32410113290899994</v>
      </c>
      <c r="H156" s="13">
        <f t="shared" si="36"/>
        <v>0.22262506819519207</v>
      </c>
      <c r="I156" s="13">
        <f t="shared" si="37"/>
        <v>2.6769866826434737E-4</v>
      </c>
      <c r="J156" s="13">
        <f t="shared" si="38"/>
        <v>1.8388221523078021E-4</v>
      </c>
      <c r="K156" s="13">
        <f t="shared" ca="1" si="30"/>
        <v>-7.869049258982172E-3</v>
      </c>
      <c r="L156" s="13">
        <f t="shared" ca="1" si="39"/>
        <v>6.820726967946556E-5</v>
      </c>
      <c r="M156" s="13">
        <f t="shared" ca="1" si="31"/>
        <v>4575.3233763084727</v>
      </c>
      <c r="N156" s="13">
        <f t="shared" ca="1" si="32"/>
        <v>92167.201944749148</v>
      </c>
      <c r="O156" s="13">
        <f t="shared" ca="1" si="33"/>
        <v>33768.643716564853</v>
      </c>
      <c r="P156" s="2">
        <f t="shared" ca="1" si="40"/>
        <v>8.2587692593670131E-3</v>
      </c>
      <c r="Q156" s="2"/>
      <c r="R156" s="2"/>
      <c r="S156" s="2"/>
      <c r="T156" s="2"/>
      <c r="U156" s="2"/>
      <c r="V156" s="2"/>
      <c r="W156" s="2"/>
      <c r="X156" s="2"/>
      <c r="Y156" s="2"/>
    </row>
    <row r="157" spans="1:25" x14ac:dyDescent="0.2">
      <c r="A157" s="2">
        <v>6907</v>
      </c>
      <c r="B157" s="2">
        <v>-3.1868400037637912E-3</v>
      </c>
      <c r="C157" s="2"/>
      <c r="D157" s="50">
        <f t="shared" si="29"/>
        <v>0.69069999999999998</v>
      </c>
      <c r="E157" s="50">
        <f t="shared" si="29"/>
        <v>-3.1868400037637912E-3</v>
      </c>
      <c r="F157" s="13">
        <f t="shared" si="34"/>
        <v>0.47706648999999995</v>
      </c>
      <c r="G157" s="13">
        <f t="shared" si="35"/>
        <v>0.32950982464299994</v>
      </c>
      <c r="H157" s="13">
        <f t="shared" si="36"/>
        <v>0.22759243588092007</v>
      </c>
      <c r="I157" s="13">
        <f t="shared" si="37"/>
        <v>-2.2011503905996505E-3</v>
      </c>
      <c r="J157" s="13">
        <f t="shared" si="38"/>
        <v>-1.5203345747871785E-3</v>
      </c>
      <c r="K157" s="13">
        <f t="shared" ca="1" si="30"/>
        <v>-8.1339914349879937E-3</v>
      </c>
      <c r="L157" s="13">
        <f t="shared" ca="1" si="39"/>
        <v>2.4474307283463675E-5</v>
      </c>
      <c r="M157" s="13">
        <f t="shared" ca="1" si="31"/>
        <v>4084.0307702438558</v>
      </c>
      <c r="N157" s="13">
        <f t="shared" ca="1" si="32"/>
        <v>87812.189306450062</v>
      </c>
      <c r="O157" s="13">
        <f t="shared" ca="1" si="33"/>
        <v>27183.000298248786</v>
      </c>
      <c r="P157" s="2">
        <f t="shared" ca="1" si="40"/>
        <v>4.9471514312242025E-3</v>
      </c>
      <c r="Q157" s="2"/>
      <c r="R157" s="2"/>
      <c r="S157" s="2"/>
      <c r="T157" s="2"/>
      <c r="U157" s="2"/>
      <c r="V157" s="2"/>
      <c r="W157" s="2"/>
      <c r="X157" s="2"/>
      <c r="Y157" s="2"/>
    </row>
    <row r="158" spans="1:25" x14ac:dyDescent="0.2">
      <c r="A158" s="2">
        <v>6919</v>
      </c>
      <c r="B158" s="2">
        <v>6.6837199992733076E-3</v>
      </c>
      <c r="C158" s="2"/>
      <c r="D158" s="50">
        <f t="shared" si="29"/>
        <v>0.69189999999999996</v>
      </c>
      <c r="E158" s="50">
        <f t="shared" si="29"/>
        <v>6.6837199992733076E-3</v>
      </c>
      <c r="F158" s="13">
        <f t="shared" si="34"/>
        <v>0.47872560999999997</v>
      </c>
      <c r="G158" s="13">
        <f t="shared" si="35"/>
        <v>0.33123024955899993</v>
      </c>
      <c r="H158" s="13">
        <f t="shared" si="36"/>
        <v>0.22917820966987207</v>
      </c>
      <c r="I158" s="13">
        <f t="shared" si="37"/>
        <v>4.6244658674972012E-3</v>
      </c>
      <c r="J158" s="13">
        <f t="shared" si="38"/>
        <v>3.1996679337213132E-3</v>
      </c>
      <c r="K158" s="13">
        <f t="shared" ca="1" si="30"/>
        <v>-8.2181055748411502E-3</v>
      </c>
      <c r="L158" s="13">
        <f t="shared" ca="1" si="39"/>
        <v>2.2206440544133169E-4</v>
      </c>
      <c r="M158" s="13">
        <f t="shared" ca="1" si="31"/>
        <v>3934.210462310843</v>
      </c>
      <c r="N158" s="13">
        <f t="shared" ca="1" si="32"/>
        <v>86445.902250097264</v>
      </c>
      <c r="O158" s="13">
        <f t="shared" ca="1" si="33"/>
        <v>25239.641509017896</v>
      </c>
      <c r="P158" s="2">
        <f t="shared" ca="1" si="40"/>
        <v>1.4901825574114458E-2</v>
      </c>
      <c r="Q158" s="2"/>
      <c r="R158" s="2"/>
      <c r="S158" s="2"/>
      <c r="T158" s="2"/>
      <c r="U158" s="2"/>
      <c r="V158" s="2"/>
      <c r="W158" s="2"/>
      <c r="X158" s="2"/>
      <c r="Y158" s="2"/>
    </row>
    <row r="159" spans="1:25" x14ac:dyDescent="0.2">
      <c r="A159" s="2">
        <v>6923</v>
      </c>
      <c r="B159" s="2">
        <v>-3.692760001285933E-3</v>
      </c>
      <c r="C159" s="2"/>
      <c r="D159" s="50">
        <f t="shared" si="29"/>
        <v>0.69230000000000003</v>
      </c>
      <c r="E159" s="50">
        <f t="shared" si="29"/>
        <v>-3.692760001285933E-3</v>
      </c>
      <c r="F159" s="13">
        <f t="shared" si="34"/>
        <v>0.47927929000000002</v>
      </c>
      <c r="G159" s="13">
        <f t="shared" si="35"/>
        <v>0.33180505246700004</v>
      </c>
      <c r="H159" s="13">
        <f t="shared" si="36"/>
        <v>0.22970863782290413</v>
      </c>
      <c r="I159" s="13">
        <f t="shared" si="37"/>
        <v>-2.5564977488902515E-3</v>
      </c>
      <c r="J159" s="13">
        <f t="shared" si="38"/>
        <v>-1.7698633915567211E-3</v>
      </c>
      <c r="K159" s="13">
        <f t="shared" ca="1" si="30"/>
        <v>-8.2461914283426634E-3</v>
      </c>
      <c r="L159" s="13">
        <f t="shared" ca="1" si="39"/>
        <v>2.0733737760907893E-5</v>
      </c>
      <c r="M159" s="13">
        <f t="shared" ca="1" si="31"/>
        <v>3884.8425890963713</v>
      </c>
      <c r="N159" s="13">
        <f t="shared" ca="1" si="32"/>
        <v>85991.479751157167</v>
      </c>
      <c r="O159" s="13">
        <f t="shared" ca="1" si="33"/>
        <v>24606.612026117131</v>
      </c>
      <c r="P159" s="2">
        <f t="shared" ca="1" si="40"/>
        <v>4.5534314270567304E-3</v>
      </c>
      <c r="Q159" s="2"/>
      <c r="R159" s="2"/>
      <c r="S159" s="2"/>
      <c r="T159" s="2"/>
      <c r="U159" s="2"/>
      <c r="V159" s="2"/>
      <c r="W159" s="2"/>
      <c r="X159" s="2"/>
      <c r="Y159" s="2"/>
    </row>
    <row r="160" spans="1:25" x14ac:dyDescent="0.2">
      <c r="A160" s="2">
        <v>7068</v>
      </c>
      <c r="B160" s="2">
        <v>-2.3401600046781823E-3</v>
      </c>
      <c r="C160" s="2"/>
      <c r="D160" s="50">
        <f t="shared" si="29"/>
        <v>0.70679999999999998</v>
      </c>
      <c r="E160" s="50">
        <f t="shared" si="29"/>
        <v>-2.3401600046781823E-3</v>
      </c>
      <c r="F160" s="13">
        <f t="shared" si="34"/>
        <v>0.49956623999999999</v>
      </c>
      <c r="G160" s="13">
        <f t="shared" si="35"/>
        <v>0.35309341843199998</v>
      </c>
      <c r="H160" s="13">
        <f t="shared" si="36"/>
        <v>0.24956642814773761</v>
      </c>
      <c r="I160" s="13">
        <f t="shared" si="37"/>
        <v>-1.6540250913065393E-3</v>
      </c>
      <c r="J160" s="13">
        <f t="shared" si="38"/>
        <v>-1.1690649345354619E-3</v>
      </c>
      <c r="K160" s="13">
        <f t="shared" ca="1" si="30"/>
        <v>-9.2804421759641979E-3</v>
      </c>
      <c r="L160" s="13">
        <f t="shared" ca="1" si="39"/>
        <v>4.8167516617070529E-5</v>
      </c>
      <c r="M160" s="13">
        <f t="shared" ca="1" si="31"/>
        <v>2292.7427253955339</v>
      </c>
      <c r="N160" s="13">
        <f t="shared" ca="1" si="32"/>
        <v>69908.329527411755</v>
      </c>
      <c r="O160" s="13">
        <f t="shared" ca="1" si="33"/>
        <v>6861.1635667982637</v>
      </c>
      <c r="P160" s="2">
        <f t="shared" ca="1" si="40"/>
        <v>6.9402821712860156E-3</v>
      </c>
      <c r="Q160" s="2"/>
      <c r="R160" s="2"/>
      <c r="S160" s="2"/>
      <c r="T160" s="2"/>
      <c r="U160" s="2"/>
      <c r="V160" s="2"/>
      <c r="W160" s="2"/>
      <c r="X160" s="2"/>
      <c r="Y160" s="2"/>
    </row>
    <row r="161" spans="1:25" x14ac:dyDescent="0.2">
      <c r="A161" s="2">
        <v>7071</v>
      </c>
      <c r="B161" s="2">
        <v>-5.6225200023618527E-3</v>
      </c>
      <c r="C161" s="2"/>
      <c r="D161" s="50">
        <f t="shared" si="29"/>
        <v>0.70709999999999995</v>
      </c>
      <c r="E161" s="50">
        <f t="shared" si="29"/>
        <v>-5.6225200023618527E-3</v>
      </c>
      <c r="F161" s="13">
        <f t="shared" si="34"/>
        <v>0.49999040999999994</v>
      </c>
      <c r="G161" s="13">
        <f t="shared" si="35"/>
        <v>0.35354321891099993</v>
      </c>
      <c r="H161" s="13">
        <f t="shared" si="36"/>
        <v>0.24999041009196804</v>
      </c>
      <c r="I161" s="13">
        <f t="shared" si="37"/>
        <v>-3.9756838936700657E-3</v>
      </c>
      <c r="J161" s="13">
        <f t="shared" si="38"/>
        <v>-2.8112060812141033E-3</v>
      </c>
      <c r="K161" s="13">
        <f t="shared" ca="1" si="30"/>
        <v>-9.3021721275505891E-3</v>
      </c>
      <c r="L161" s="13">
        <f t="shared" ca="1" si="39"/>
        <v>1.3539839762405984E-5</v>
      </c>
      <c r="M161" s="13">
        <f t="shared" ca="1" si="31"/>
        <v>2263.9453355205169</v>
      </c>
      <c r="N161" s="13">
        <f t="shared" ca="1" si="32"/>
        <v>69584.565355340164</v>
      </c>
      <c r="O161" s="13">
        <f t="shared" ca="1" si="33"/>
        <v>6605.2367379060915</v>
      </c>
      <c r="P161" s="2">
        <f t="shared" ca="1" si="40"/>
        <v>3.6796521251887364E-3</v>
      </c>
      <c r="Q161" s="2"/>
      <c r="R161" s="2"/>
      <c r="S161" s="2"/>
      <c r="T161" s="2"/>
      <c r="U161" s="2"/>
      <c r="V161" s="2"/>
      <c r="W161" s="2"/>
      <c r="X161" s="2"/>
      <c r="Y161" s="2"/>
    </row>
    <row r="162" spans="1:25" x14ac:dyDescent="0.2">
      <c r="A162" s="2">
        <v>7099</v>
      </c>
      <c r="B162" s="2">
        <v>-4.2578800057526678E-3</v>
      </c>
      <c r="C162" s="2"/>
      <c r="D162" s="50">
        <f t="shared" si="29"/>
        <v>0.70989999999999998</v>
      </c>
      <c r="E162" s="50">
        <f t="shared" si="29"/>
        <v>-4.2578800057526678E-3</v>
      </c>
      <c r="F162" s="13">
        <f t="shared" si="34"/>
        <v>0.50395800999999996</v>
      </c>
      <c r="G162" s="13">
        <f t="shared" si="35"/>
        <v>0.35775979129899993</v>
      </c>
      <c r="H162" s="13">
        <f t="shared" si="36"/>
        <v>0.25397367584316005</v>
      </c>
      <c r="I162" s="13">
        <f t="shared" si="37"/>
        <v>-3.0226690160838187E-3</v>
      </c>
      <c r="J162" s="13">
        <f t="shared" si="38"/>
        <v>-2.1457927345179028E-3</v>
      </c>
      <c r="K162" s="13">
        <f t="shared" ca="1" si="30"/>
        <v>-9.5056333898849849E-3</v>
      </c>
      <c r="L162" s="13">
        <f t="shared" ca="1" si="39"/>
        <v>2.7538915580672188E-5</v>
      </c>
      <c r="M162" s="13">
        <f t="shared" ca="1" si="31"/>
        <v>2003.4598042803368</v>
      </c>
      <c r="N162" s="13">
        <f t="shared" ca="1" si="32"/>
        <v>66582.604131957298</v>
      </c>
      <c r="O162" s="13">
        <f t="shared" ca="1" si="33"/>
        <v>4443.8990214320029</v>
      </c>
      <c r="P162" s="2">
        <f t="shared" ca="1" si="40"/>
        <v>5.2477533841323171E-3</v>
      </c>
      <c r="Q162" s="2"/>
      <c r="R162" s="2"/>
      <c r="S162" s="2"/>
      <c r="T162" s="2"/>
      <c r="U162" s="2"/>
      <c r="V162" s="2"/>
      <c r="W162" s="2"/>
      <c r="X162" s="2"/>
      <c r="Y162" s="2"/>
    </row>
    <row r="163" spans="1:25" x14ac:dyDescent="0.2">
      <c r="A163" s="2">
        <v>7111</v>
      </c>
      <c r="B163" s="2">
        <v>-9.3873200021334924E-3</v>
      </c>
      <c r="C163" s="2"/>
      <c r="D163" s="50">
        <f t="shared" si="29"/>
        <v>0.71109999999999995</v>
      </c>
      <c r="E163" s="50">
        <f t="shared" si="29"/>
        <v>-9.3873200021334924E-3</v>
      </c>
      <c r="F163" s="13">
        <f t="shared" si="34"/>
        <v>0.50566320999999992</v>
      </c>
      <c r="G163" s="13">
        <f t="shared" si="35"/>
        <v>0.3595771086309999</v>
      </c>
      <c r="H163" s="13">
        <f t="shared" si="36"/>
        <v>0.25569528194750402</v>
      </c>
      <c r="I163" s="13">
        <f t="shared" si="37"/>
        <v>-6.6753232535171261E-3</v>
      </c>
      <c r="J163" s="13">
        <f t="shared" si="38"/>
        <v>-4.7468223655760282E-3</v>
      </c>
      <c r="K163" s="13">
        <f t="shared" ca="1" si="30"/>
        <v>-9.5931896253710035E-3</v>
      </c>
      <c r="L163" s="13">
        <f t="shared" ca="1" si="39"/>
        <v>4.2382301771954768E-8</v>
      </c>
      <c r="M163" s="13">
        <f t="shared" ca="1" si="31"/>
        <v>1896.4335637318434</v>
      </c>
      <c r="N163" s="13">
        <f t="shared" ca="1" si="32"/>
        <v>65307.330215426598</v>
      </c>
      <c r="O163" s="13">
        <f t="shared" ca="1" si="33"/>
        <v>3644.6646366845716</v>
      </c>
      <c r="P163" s="2">
        <f t="shared" ca="1" si="40"/>
        <v>2.058696232375111E-4</v>
      </c>
      <c r="Q163" s="2"/>
      <c r="R163" s="2"/>
      <c r="S163" s="2"/>
      <c r="T163" s="2"/>
      <c r="U163" s="2"/>
      <c r="V163" s="2"/>
      <c r="W163" s="2"/>
      <c r="X163" s="2"/>
      <c r="Y163" s="2"/>
    </row>
    <row r="164" spans="1:25" x14ac:dyDescent="0.2">
      <c r="A164" s="2">
        <v>7122</v>
      </c>
      <c r="B164" s="2">
        <v>-3.4226400020997971E-3</v>
      </c>
      <c r="C164" s="2"/>
      <c r="D164" s="50">
        <f t="shared" si="29"/>
        <v>0.71220000000000006</v>
      </c>
      <c r="E164" s="50">
        <f t="shared" si="29"/>
        <v>-3.4226400020997971E-3</v>
      </c>
      <c r="F164" s="13">
        <f t="shared" si="34"/>
        <v>0.50722884000000013</v>
      </c>
      <c r="G164" s="13">
        <f t="shared" si="35"/>
        <v>0.36124837984800012</v>
      </c>
      <c r="H164" s="13">
        <f t="shared" si="36"/>
        <v>0.25728109612774575</v>
      </c>
      <c r="I164" s="13">
        <f t="shared" si="37"/>
        <v>-2.4376042094954756E-3</v>
      </c>
      <c r="J164" s="13">
        <f t="shared" si="38"/>
        <v>-1.7360617180026778E-3</v>
      </c>
      <c r="K164" s="13">
        <f t="shared" ca="1" si="30"/>
        <v>-9.6736384944873452E-3</v>
      </c>
      <c r="L164" s="13">
        <f t="shared" ca="1" si="39"/>
        <v>3.90749821518314E-5</v>
      </c>
      <c r="M164" s="13">
        <f t="shared" ca="1" si="31"/>
        <v>1800.7725461381945</v>
      </c>
      <c r="N164" s="13">
        <f t="shared" ca="1" si="32"/>
        <v>64144.470280111243</v>
      </c>
      <c r="O164" s="13">
        <f t="shared" ca="1" si="33"/>
        <v>2979.8476399357555</v>
      </c>
      <c r="P164" s="2">
        <f t="shared" ca="1" si="40"/>
        <v>6.2509984923875481E-3</v>
      </c>
      <c r="Q164" s="2"/>
      <c r="R164" s="2"/>
      <c r="S164" s="2"/>
      <c r="T164" s="2"/>
      <c r="U164" s="2"/>
      <c r="V164" s="2"/>
      <c r="W164" s="2"/>
      <c r="X164" s="2"/>
      <c r="Y164" s="2"/>
    </row>
    <row r="165" spans="1:25" x14ac:dyDescent="0.2">
      <c r="A165" s="2">
        <v>7241</v>
      </c>
      <c r="B165" s="2">
        <v>-4.6229200015659444E-3</v>
      </c>
      <c r="C165" s="2"/>
      <c r="D165" s="50">
        <f t="shared" si="29"/>
        <v>0.72409999999999997</v>
      </c>
      <c r="E165" s="50">
        <f t="shared" si="29"/>
        <v>-4.6229200015659444E-3</v>
      </c>
      <c r="F165" s="13">
        <f t="shared" si="34"/>
        <v>0.52432080999999997</v>
      </c>
      <c r="G165" s="13">
        <f t="shared" si="35"/>
        <v>0.37966069852099998</v>
      </c>
      <c r="H165" s="13">
        <f t="shared" si="36"/>
        <v>0.27491231179905606</v>
      </c>
      <c r="I165" s="13">
        <f t="shared" si="37"/>
        <v>-3.3474563731339E-3</v>
      </c>
      <c r="J165" s="13">
        <f t="shared" si="38"/>
        <v>-2.423893159786257E-3</v>
      </c>
      <c r="K165" s="13">
        <f t="shared" ca="1" si="30"/>
        <v>-1.0555504807845999E-2</v>
      </c>
      <c r="L165" s="13">
        <f t="shared" ca="1" si="39"/>
        <v>3.5195562483704949E-5</v>
      </c>
      <c r="M165" s="13">
        <f t="shared" ca="1" si="31"/>
        <v>918.26964447144724</v>
      </c>
      <c r="N165" s="13">
        <f t="shared" ca="1" si="32"/>
        <v>51973.679210602029</v>
      </c>
      <c r="O165" s="13">
        <f t="shared" ca="1" si="33"/>
        <v>79.99008011470751</v>
      </c>
      <c r="P165" s="2">
        <f t="shared" ca="1" si="40"/>
        <v>5.9325848062800543E-3</v>
      </c>
      <c r="Q165" s="2"/>
      <c r="R165" s="2"/>
      <c r="S165" s="2"/>
      <c r="T165" s="2"/>
      <c r="U165" s="2"/>
      <c r="V165" s="2"/>
      <c r="W165" s="2"/>
      <c r="X165" s="2"/>
      <c r="Y165" s="2"/>
    </row>
    <row r="166" spans="1:25" x14ac:dyDescent="0.2">
      <c r="A166" s="2">
        <v>7271</v>
      </c>
      <c r="B166" s="2">
        <v>-4.4651999633060768E-4</v>
      </c>
      <c r="C166" s="2"/>
      <c r="D166" s="50">
        <f t="shared" si="29"/>
        <v>0.72709999999999997</v>
      </c>
      <c r="E166" s="50">
        <f t="shared" si="29"/>
        <v>-4.4651999633060768E-4</v>
      </c>
      <c r="F166" s="13">
        <f t="shared" si="34"/>
        <v>0.52867440999999993</v>
      </c>
      <c r="G166" s="13">
        <f t="shared" si="35"/>
        <v>0.38439916351099995</v>
      </c>
      <c r="H166" s="13">
        <f t="shared" si="36"/>
        <v>0.27949663178884804</v>
      </c>
      <c r="I166" s="13">
        <f t="shared" si="37"/>
        <v>-3.2466468933198484E-4</v>
      </c>
      <c r="J166" s="13">
        <f t="shared" si="38"/>
        <v>-2.3606369561328616E-4</v>
      </c>
      <c r="K166" s="13">
        <f t="shared" ca="1" si="30"/>
        <v>-1.0781163058547524E-2</v>
      </c>
      <c r="L166" s="13">
        <f t="shared" ca="1" si="39"/>
        <v>1.0680484722342824E-4</v>
      </c>
      <c r="M166" s="13">
        <f t="shared" ca="1" si="31"/>
        <v>740.73109063348818</v>
      </c>
      <c r="N166" s="13">
        <f t="shared" ca="1" si="32"/>
        <v>49034.807340456362</v>
      </c>
      <c r="O166" s="13">
        <f t="shared" ca="1" si="33"/>
        <v>637.06731917990408</v>
      </c>
      <c r="P166" s="2">
        <f t="shared" ca="1" si="40"/>
        <v>1.0334643062216917E-2</v>
      </c>
      <c r="Q166" s="2"/>
      <c r="R166" s="2"/>
      <c r="S166" s="2"/>
      <c r="T166" s="2"/>
      <c r="U166" s="2"/>
      <c r="V166" s="2"/>
      <c r="W166" s="2"/>
      <c r="X166" s="2"/>
      <c r="Y166" s="2"/>
    </row>
    <row r="167" spans="1:25" x14ac:dyDescent="0.2">
      <c r="A167" s="2">
        <v>7280</v>
      </c>
      <c r="B167" s="2">
        <v>-5.2936000065528788E-3</v>
      </c>
      <c r="C167" s="2"/>
      <c r="D167" s="50">
        <f t="shared" si="29"/>
        <v>0.72799999999999998</v>
      </c>
      <c r="E167" s="50">
        <f t="shared" si="29"/>
        <v>-5.2936000065528788E-3</v>
      </c>
      <c r="F167" s="13">
        <f t="shared" si="34"/>
        <v>0.52998400000000001</v>
      </c>
      <c r="G167" s="13">
        <f t="shared" si="35"/>
        <v>0.38582835199999999</v>
      </c>
      <c r="H167" s="13">
        <f t="shared" si="36"/>
        <v>0.28088304025600003</v>
      </c>
      <c r="I167" s="13">
        <f t="shared" si="37"/>
        <v>-3.8537408047704955E-3</v>
      </c>
      <c r="J167" s="13">
        <f t="shared" si="38"/>
        <v>-2.8055233058729206E-3</v>
      </c>
      <c r="K167" s="13">
        <f t="shared" ca="1" si="30"/>
        <v>-1.0849122724636281E-2</v>
      </c>
      <c r="L167" s="13">
        <f t="shared" ca="1" si="39"/>
        <v>3.0863832671140791E-5</v>
      </c>
      <c r="M167" s="13">
        <f t="shared" ca="1" si="31"/>
        <v>691.06961366354778</v>
      </c>
      <c r="N167" s="13">
        <f t="shared" ca="1" si="32"/>
        <v>48164.183201129199</v>
      </c>
      <c r="O167" s="13">
        <f t="shared" ca="1" si="33"/>
        <v>909.09051985616645</v>
      </c>
      <c r="P167" s="2">
        <f t="shared" ca="1" si="40"/>
        <v>5.555522718083402E-3</v>
      </c>
      <c r="Q167" s="2"/>
      <c r="R167" s="2"/>
      <c r="S167" s="2"/>
      <c r="T167" s="2"/>
      <c r="U167" s="2"/>
      <c r="V167" s="2"/>
      <c r="W167" s="2"/>
      <c r="X167" s="2"/>
      <c r="Y167" s="2"/>
    </row>
    <row r="168" spans="1:25" x14ac:dyDescent="0.2">
      <c r="A168" s="2">
        <v>7282</v>
      </c>
      <c r="B168" s="2">
        <v>-7.4818400025833398E-3</v>
      </c>
      <c r="C168" s="2"/>
      <c r="D168" s="50">
        <f t="shared" si="29"/>
        <v>0.72819999999999996</v>
      </c>
      <c r="E168" s="50">
        <f t="shared" si="29"/>
        <v>-7.4818400025833398E-3</v>
      </c>
      <c r="F168" s="13">
        <f t="shared" si="34"/>
        <v>0.53027523999999993</v>
      </c>
      <c r="G168" s="13">
        <f t="shared" si="35"/>
        <v>0.3861464297679999</v>
      </c>
      <c r="H168" s="13">
        <f t="shared" si="36"/>
        <v>0.28119183015705751</v>
      </c>
      <c r="I168" s="13">
        <f t="shared" si="37"/>
        <v>-5.4482758898811877E-3</v>
      </c>
      <c r="J168" s="13">
        <f t="shared" si="38"/>
        <v>-3.9674345030114803E-3</v>
      </c>
      <c r="K168" s="13">
        <f t="shared" ca="1" si="30"/>
        <v>-1.0864241306272299E-2</v>
      </c>
      <c r="L168" s="13">
        <f t="shared" ca="1" si="39"/>
        <v>1.1440638579196773E-5</v>
      </c>
      <c r="M168" s="13">
        <f t="shared" ca="1" si="31"/>
        <v>680.26053940753025</v>
      </c>
      <c r="N168" s="13">
        <f t="shared" ca="1" si="32"/>
        <v>47971.4174300382</v>
      </c>
      <c r="O168" s="13">
        <f t="shared" ca="1" si="33"/>
        <v>976.17662995759736</v>
      </c>
      <c r="P168" s="2">
        <f t="shared" ca="1" si="40"/>
        <v>3.3824013036889596E-3</v>
      </c>
      <c r="Q168" s="2"/>
      <c r="R168" s="2"/>
      <c r="S168" s="2"/>
      <c r="T168" s="2"/>
      <c r="U168" s="2"/>
      <c r="V168" s="2"/>
      <c r="W168" s="2"/>
      <c r="X168" s="2"/>
      <c r="Y168" s="2"/>
    </row>
    <row r="169" spans="1:25" x14ac:dyDescent="0.2">
      <c r="A169" s="2">
        <v>7283</v>
      </c>
      <c r="B169" s="2">
        <v>-8.5759599969605915E-3</v>
      </c>
      <c r="C169" s="2"/>
      <c r="D169" s="50">
        <f t="shared" si="29"/>
        <v>0.72829999999999995</v>
      </c>
      <c r="E169" s="50">
        <f t="shared" si="29"/>
        <v>-8.5759599969605915E-3</v>
      </c>
      <c r="F169" s="13">
        <f t="shared" si="34"/>
        <v>0.53042088999999992</v>
      </c>
      <c r="G169" s="13">
        <f t="shared" si="35"/>
        <v>0.38630553418699992</v>
      </c>
      <c r="H169" s="13">
        <f t="shared" si="36"/>
        <v>0.28134632054839204</v>
      </c>
      <c r="I169" s="13">
        <f t="shared" si="37"/>
        <v>-6.2458716657863983E-3</v>
      </c>
      <c r="J169" s="13">
        <f t="shared" si="38"/>
        <v>-4.548868334192234E-3</v>
      </c>
      <c r="K169" s="13">
        <f t="shared" ca="1" si="30"/>
        <v>-1.087180283803799E-2</v>
      </c>
      <c r="L169" s="13">
        <f t="shared" ca="1" si="39"/>
        <v>5.2708943509263388E-6</v>
      </c>
      <c r="M169" s="13">
        <f t="shared" ca="1" si="31"/>
        <v>674.88697732177809</v>
      </c>
      <c r="N169" s="13">
        <f t="shared" ca="1" si="32"/>
        <v>47875.13143162724</v>
      </c>
      <c r="O169" s="13">
        <f t="shared" ca="1" si="33"/>
        <v>1010.6271272869855</v>
      </c>
      <c r="P169" s="2">
        <f t="shared" ca="1" si="40"/>
        <v>2.295842841077398E-3</v>
      </c>
      <c r="Q169" s="2"/>
      <c r="R169" s="2"/>
      <c r="S169" s="2"/>
      <c r="T169" s="2"/>
      <c r="U169" s="2"/>
      <c r="V169" s="2"/>
      <c r="W169" s="2"/>
      <c r="X169" s="2"/>
      <c r="Y169" s="2"/>
    </row>
    <row r="170" spans="1:25" x14ac:dyDescent="0.2">
      <c r="A170" s="2">
        <v>7284</v>
      </c>
      <c r="B170" s="2">
        <v>-1.2670079995587002E-2</v>
      </c>
      <c r="C170" s="2"/>
      <c r="D170" s="50">
        <f t="shared" si="29"/>
        <v>0.72840000000000005</v>
      </c>
      <c r="E170" s="50">
        <f t="shared" si="29"/>
        <v>-1.2670079995587002E-2</v>
      </c>
      <c r="F170" s="13">
        <f t="shared" si="34"/>
        <v>0.53056656000000002</v>
      </c>
      <c r="G170" s="13">
        <f t="shared" si="35"/>
        <v>0.38646468230400005</v>
      </c>
      <c r="H170" s="13">
        <f t="shared" si="36"/>
        <v>0.2815008745902336</v>
      </c>
      <c r="I170" s="13">
        <f t="shared" si="37"/>
        <v>-9.228886268785574E-3</v>
      </c>
      <c r="J170" s="13">
        <f t="shared" si="38"/>
        <v>-6.7223207581834123E-3</v>
      </c>
      <c r="K170" s="13">
        <f t="shared" ca="1" si="30"/>
        <v>-1.0879365863768801E-2</v>
      </c>
      <c r="L170" s="13">
        <f t="shared" ca="1" si="39"/>
        <v>3.2066571018934134E-6</v>
      </c>
      <c r="M170" s="13">
        <f t="shared" ca="1" si="31"/>
        <v>669.53407559538709</v>
      </c>
      <c r="N170" s="13">
        <f t="shared" ca="1" si="32"/>
        <v>47778.910153439254</v>
      </c>
      <c r="O170" s="13">
        <f t="shared" ca="1" si="33"/>
        <v>1045.6831340213955</v>
      </c>
      <c r="P170" s="2">
        <f t="shared" ca="1" si="40"/>
        <v>-1.790714131818201E-3</v>
      </c>
      <c r="Q170" s="2"/>
      <c r="R170" s="2"/>
      <c r="S170" s="2"/>
      <c r="T170" s="2"/>
      <c r="U170" s="2"/>
      <c r="V170" s="2"/>
      <c r="W170" s="2"/>
      <c r="X170" s="2"/>
      <c r="Y170" s="2"/>
    </row>
    <row r="171" spans="1:25" x14ac:dyDescent="0.2">
      <c r="A171" s="2">
        <v>7296</v>
      </c>
      <c r="B171" s="2">
        <v>-6.7995200006407686E-3</v>
      </c>
      <c r="C171" s="2"/>
      <c r="D171" s="50">
        <f t="shared" si="29"/>
        <v>0.72960000000000003</v>
      </c>
      <c r="E171" s="50">
        <f t="shared" si="29"/>
        <v>-6.7995200006407686E-3</v>
      </c>
      <c r="F171" s="13">
        <f t="shared" si="34"/>
        <v>0.53231616000000004</v>
      </c>
      <c r="G171" s="13">
        <f t="shared" si="35"/>
        <v>0.38837787033600002</v>
      </c>
      <c r="H171" s="13">
        <f t="shared" si="36"/>
        <v>0.28336049419714565</v>
      </c>
      <c r="I171" s="13">
        <f t="shared" si="37"/>
        <v>-4.960929792467505E-3</v>
      </c>
      <c r="J171" s="13">
        <f t="shared" si="38"/>
        <v>-3.619494376584292E-3</v>
      </c>
      <c r="K171" s="13">
        <f t="shared" ca="1" si="30"/>
        <v>-1.097023870181774E-2</v>
      </c>
      <c r="L171" s="13">
        <f t="shared" ca="1" si="39"/>
        <v>1.7394894484347319E-5</v>
      </c>
      <c r="M171" s="13">
        <f t="shared" ca="1" si="31"/>
        <v>606.91358469020258</v>
      </c>
      <c r="N171" s="13">
        <f t="shared" ca="1" si="32"/>
        <v>46629.338201638791</v>
      </c>
      <c r="O171" s="13">
        <f t="shared" ca="1" si="33"/>
        <v>1513.734658453528</v>
      </c>
      <c r="P171" s="2">
        <f t="shared" ca="1" si="40"/>
        <v>4.170718701176971E-3</v>
      </c>
      <c r="Q171" s="2"/>
      <c r="R171" s="2"/>
      <c r="S171" s="2"/>
      <c r="T171" s="2"/>
      <c r="U171" s="2"/>
      <c r="V171" s="2"/>
      <c r="W171" s="2"/>
      <c r="X171" s="2"/>
      <c r="Y171" s="2"/>
    </row>
    <row r="172" spans="1:25" x14ac:dyDescent="0.2">
      <c r="A172" s="2">
        <v>7466</v>
      </c>
      <c r="B172" s="2">
        <v>2.0008000137750059E-4</v>
      </c>
      <c r="C172" s="2"/>
      <c r="D172" s="50">
        <f t="shared" si="29"/>
        <v>0.74660000000000004</v>
      </c>
      <c r="E172" s="50">
        <f t="shared" si="29"/>
        <v>2.0008000137750059E-4</v>
      </c>
      <c r="F172" s="13">
        <f t="shared" si="34"/>
        <v>0.55741156000000003</v>
      </c>
      <c r="G172" s="13">
        <f t="shared" si="35"/>
        <v>0.41616347069600007</v>
      </c>
      <c r="H172" s="13">
        <f t="shared" si="36"/>
        <v>0.31070764722163363</v>
      </c>
      <c r="I172" s="13">
        <f t="shared" si="37"/>
        <v>1.4937972902844194E-4</v>
      </c>
      <c r="J172" s="13">
        <f t="shared" si="38"/>
        <v>1.1152690569263476E-4</v>
      </c>
      <c r="K172" s="13">
        <f t="shared" ca="1" si="30"/>
        <v>-1.2280715547893083E-2</v>
      </c>
      <c r="L172" s="13">
        <f t="shared" ca="1" si="39"/>
        <v>1.5577025754269239E-4</v>
      </c>
      <c r="M172" s="13">
        <f t="shared" ca="1" si="31"/>
        <v>47.321616903246507</v>
      </c>
      <c r="N172" s="13">
        <f t="shared" ca="1" si="32"/>
        <v>31444.616244659304</v>
      </c>
      <c r="O172" s="13">
        <f t="shared" ca="1" si="33"/>
        <v>17933.600987640446</v>
      </c>
      <c r="P172" s="2">
        <f t="shared" ca="1" si="40"/>
        <v>1.2480795549270583E-2</v>
      </c>
      <c r="Q172" s="2"/>
      <c r="R172" s="2"/>
      <c r="S172" s="2"/>
      <c r="T172" s="2"/>
      <c r="U172" s="2"/>
      <c r="V172" s="2"/>
      <c r="W172" s="2"/>
      <c r="X172" s="2"/>
      <c r="Y172" s="2"/>
    </row>
    <row r="173" spans="1:25" x14ac:dyDescent="0.2">
      <c r="A173" s="2">
        <v>7467</v>
      </c>
      <c r="B173" s="2">
        <v>-1.8940400041174144E-3</v>
      </c>
      <c r="C173" s="2"/>
      <c r="D173" s="50">
        <f t="shared" si="29"/>
        <v>0.74670000000000003</v>
      </c>
      <c r="E173" s="50">
        <f t="shared" si="29"/>
        <v>-1.8940400041174144E-3</v>
      </c>
      <c r="F173" s="13">
        <f t="shared" si="34"/>
        <v>0.55756089000000009</v>
      </c>
      <c r="G173" s="13">
        <f t="shared" si="35"/>
        <v>0.41633071656300008</v>
      </c>
      <c r="H173" s="13">
        <f t="shared" si="36"/>
        <v>0.31087414605759217</v>
      </c>
      <c r="I173" s="13">
        <f t="shared" si="37"/>
        <v>-1.4142796710744734E-3</v>
      </c>
      <c r="J173" s="13">
        <f t="shared" si="38"/>
        <v>-1.0560426303913093E-3</v>
      </c>
      <c r="K173" s="13">
        <f t="shared" ca="1" si="30"/>
        <v>-1.2288551969240565E-2</v>
      </c>
      <c r="L173" s="13">
        <f t="shared" ca="1" si="39"/>
        <v>1.0804587899308833E-4</v>
      </c>
      <c r="M173" s="13">
        <f t="shared" ca="1" si="31"/>
        <v>45.880991946515991</v>
      </c>
      <c r="N173" s="13">
        <f t="shared" ca="1" si="32"/>
        <v>31361.898645751357</v>
      </c>
      <c r="O173" s="13">
        <f t="shared" ca="1" si="33"/>
        <v>18086.481592296561</v>
      </c>
      <c r="P173" s="2">
        <f t="shared" ca="1" si="40"/>
        <v>1.039451196512315E-2</v>
      </c>
      <c r="Q173" s="2"/>
      <c r="R173" s="2"/>
      <c r="S173" s="2"/>
      <c r="T173" s="2"/>
      <c r="U173" s="2"/>
      <c r="V173" s="2"/>
      <c r="W173" s="2"/>
      <c r="X173" s="2"/>
      <c r="Y173" s="2"/>
    </row>
    <row r="174" spans="1:25" x14ac:dyDescent="0.2">
      <c r="A174" s="2">
        <v>7477</v>
      </c>
      <c r="B174" s="2">
        <v>-1.0835239998414181E-2</v>
      </c>
      <c r="C174" s="2"/>
      <c r="D174" s="50">
        <f t="shared" si="29"/>
        <v>0.74770000000000003</v>
      </c>
      <c r="E174" s="50">
        <f t="shared" si="29"/>
        <v>-1.0835239998414181E-2</v>
      </c>
      <c r="F174" s="13">
        <f t="shared" si="34"/>
        <v>0.55905529000000009</v>
      </c>
      <c r="G174" s="13">
        <f t="shared" si="35"/>
        <v>0.41800564033300008</v>
      </c>
      <c r="H174" s="13">
        <f t="shared" si="36"/>
        <v>0.31254281727698419</v>
      </c>
      <c r="I174" s="13">
        <f t="shared" si="37"/>
        <v>-8.1015089468142835E-3</v>
      </c>
      <c r="J174" s="13">
        <f t="shared" si="38"/>
        <v>-6.0574982395330398E-3</v>
      </c>
      <c r="K174" s="13">
        <f t="shared" ca="1" si="30"/>
        <v>-1.2366998350796885E-2</v>
      </c>
      <c r="L174" s="13">
        <f t="shared" ca="1" si="39"/>
        <v>2.3462836500941762E-6</v>
      </c>
      <c r="M174" s="13">
        <f t="shared" ca="1" si="31"/>
        <v>32.691664974719195</v>
      </c>
      <c r="N174" s="13">
        <f t="shared" ca="1" si="32"/>
        <v>30539.306978582219</v>
      </c>
      <c r="O174" s="13">
        <f t="shared" ca="1" si="33"/>
        <v>19652.908263537029</v>
      </c>
      <c r="P174" s="2">
        <f t="shared" ca="1" si="40"/>
        <v>1.531758352382704E-3</v>
      </c>
      <c r="Q174" s="2"/>
      <c r="R174" s="2"/>
      <c r="S174" s="2"/>
      <c r="T174" s="2"/>
      <c r="U174" s="2"/>
      <c r="V174" s="2"/>
      <c r="W174" s="2"/>
      <c r="X174" s="2"/>
      <c r="Y174" s="2"/>
    </row>
    <row r="175" spans="1:25" x14ac:dyDescent="0.2">
      <c r="A175" s="2">
        <v>7497</v>
      </c>
      <c r="B175" s="2">
        <v>-9.7176400013267994E-3</v>
      </c>
      <c r="C175" s="2"/>
      <c r="D175" s="50">
        <f t="shared" si="29"/>
        <v>0.74970000000000003</v>
      </c>
      <c r="E175" s="50">
        <f t="shared" si="29"/>
        <v>-9.7176400013267994E-3</v>
      </c>
      <c r="F175" s="13">
        <f t="shared" si="34"/>
        <v>0.56205009000000006</v>
      </c>
      <c r="G175" s="13">
        <f t="shared" si="35"/>
        <v>0.42136895247300005</v>
      </c>
      <c r="H175" s="13">
        <f t="shared" si="36"/>
        <v>0.31590030366900818</v>
      </c>
      <c r="I175" s="13">
        <f t="shared" si="37"/>
        <v>-7.2853147089947017E-3</v>
      </c>
      <c r="J175" s="13">
        <f t="shared" si="38"/>
        <v>-5.4618004373333277E-3</v>
      </c>
      <c r="K175" s="13">
        <f t="shared" ca="1" si="30"/>
        <v>-1.2524339303445053E-2</v>
      </c>
      <c r="L175" s="13">
        <f t="shared" ca="1" si="39"/>
        <v>7.8775609725110896E-6</v>
      </c>
      <c r="M175" s="13">
        <f t="shared" ca="1" si="31"/>
        <v>12.975356981133652</v>
      </c>
      <c r="N175" s="13">
        <f t="shared" ca="1" si="32"/>
        <v>28919.447887778504</v>
      </c>
      <c r="O175" s="13">
        <f t="shared" ca="1" si="33"/>
        <v>22992.295660485899</v>
      </c>
      <c r="P175" s="2">
        <f t="shared" ca="1" si="40"/>
        <v>2.8066993021182533E-3</v>
      </c>
      <c r="Q175" s="2"/>
      <c r="R175" s="2"/>
      <c r="S175" s="2"/>
      <c r="T175" s="2"/>
      <c r="U175" s="2"/>
      <c r="V175" s="2"/>
      <c r="W175" s="2"/>
      <c r="X175" s="2"/>
      <c r="Y175" s="2"/>
    </row>
    <row r="176" spans="1:25" x14ac:dyDescent="0.2">
      <c r="A176" s="2">
        <v>7612</v>
      </c>
      <c r="B176" s="2">
        <v>-1.3541439999244176E-2</v>
      </c>
      <c r="C176" s="2"/>
      <c r="D176" s="50">
        <f t="shared" si="29"/>
        <v>0.76119999999999999</v>
      </c>
      <c r="E176" s="50">
        <f t="shared" si="29"/>
        <v>-1.3541439999244176E-2</v>
      </c>
      <c r="F176" s="13">
        <f t="shared" si="34"/>
        <v>0.57942543999999996</v>
      </c>
      <c r="G176" s="13">
        <f t="shared" si="35"/>
        <v>0.44105864492799995</v>
      </c>
      <c r="H176" s="13">
        <f t="shared" si="36"/>
        <v>0.33573384051919353</v>
      </c>
      <c r="I176" s="13">
        <f t="shared" si="37"/>
        <v>-1.0307744127424667E-2</v>
      </c>
      <c r="J176" s="13">
        <f t="shared" si="38"/>
        <v>-7.8462548297956562E-3</v>
      </c>
      <c r="K176" s="13">
        <f t="shared" ca="1" si="30"/>
        <v>-1.3440646685403838E-2</v>
      </c>
      <c r="L176" s="13">
        <f t="shared" ca="1" si="39"/>
        <v>1.0159292114916764E-8</v>
      </c>
      <c r="M176" s="13">
        <f t="shared" ca="1" si="31"/>
        <v>74.98329098675201</v>
      </c>
      <c r="N176" s="13">
        <f t="shared" ca="1" si="32"/>
        <v>20299.553371664355</v>
      </c>
      <c r="O176" s="13">
        <f t="shared" ca="1" si="33"/>
        <v>47700.178051289979</v>
      </c>
      <c r="P176" s="2">
        <f t="shared" ca="1" si="40"/>
        <v>-1.0079331384033746E-4</v>
      </c>
      <c r="Q176" s="2"/>
      <c r="R176" s="2"/>
      <c r="S176" s="2"/>
      <c r="T176" s="2"/>
      <c r="U176" s="2"/>
      <c r="V176" s="2"/>
      <c r="W176" s="2"/>
      <c r="X176" s="2"/>
      <c r="Y176" s="2"/>
    </row>
    <row r="177" spans="1:25" x14ac:dyDescent="0.2">
      <c r="A177" s="2">
        <v>7644</v>
      </c>
      <c r="B177" s="2">
        <v>-2.5532799991196953E-3</v>
      </c>
      <c r="C177" s="2"/>
      <c r="D177" s="50">
        <f t="shared" si="29"/>
        <v>0.76439999999999997</v>
      </c>
      <c r="E177" s="50">
        <f t="shared" si="29"/>
        <v>-2.5532799991196953E-3</v>
      </c>
      <c r="F177" s="13">
        <f t="shared" si="34"/>
        <v>0.58430735999999994</v>
      </c>
      <c r="G177" s="13">
        <f t="shared" si="35"/>
        <v>0.44664454598399994</v>
      </c>
      <c r="H177" s="13">
        <f t="shared" si="36"/>
        <v>0.34141509095016953</v>
      </c>
      <c r="I177" s="13">
        <f t="shared" si="37"/>
        <v>-1.951727231327095E-3</v>
      </c>
      <c r="J177" s="13">
        <f t="shared" si="38"/>
        <v>-1.4919002956264313E-3</v>
      </c>
      <c r="K177" s="13">
        <f t="shared" ca="1" si="30"/>
        <v>-1.3699132980255265E-2</v>
      </c>
      <c r="L177" s="13">
        <f t="shared" ca="1" si="39"/>
        <v>1.2423003867708868E-4</v>
      </c>
      <c r="M177" s="13">
        <f t="shared" ca="1" si="31"/>
        <v>146.42429734873446</v>
      </c>
      <c r="N177" s="13">
        <f t="shared" ca="1" si="32"/>
        <v>18125.148807755457</v>
      </c>
      <c r="O177" s="13">
        <f t="shared" ca="1" si="33"/>
        <v>56301.024807633003</v>
      </c>
      <c r="P177" s="2">
        <f t="shared" ca="1" si="40"/>
        <v>1.114585298113557E-2</v>
      </c>
      <c r="Q177" s="2"/>
      <c r="R177" s="2"/>
      <c r="S177" s="2"/>
      <c r="T177" s="2"/>
      <c r="U177" s="2"/>
      <c r="V177" s="2"/>
      <c r="W177" s="2"/>
      <c r="X177" s="2"/>
      <c r="Y177" s="2"/>
    </row>
    <row r="178" spans="1:25" x14ac:dyDescent="0.2">
      <c r="A178" s="2">
        <v>7668</v>
      </c>
      <c r="B178" s="2">
        <v>-1.1812160002591554E-2</v>
      </c>
      <c r="C178" s="2"/>
      <c r="D178" s="50">
        <f t="shared" si="29"/>
        <v>0.76680000000000004</v>
      </c>
      <c r="E178" s="50">
        <f t="shared" si="29"/>
        <v>-1.1812160002591554E-2</v>
      </c>
      <c r="F178" s="13">
        <f t="shared" si="34"/>
        <v>0.5879822400000001</v>
      </c>
      <c r="G178" s="13">
        <f t="shared" si="35"/>
        <v>0.45086478163200011</v>
      </c>
      <c r="H178" s="13">
        <f t="shared" si="36"/>
        <v>0.34572311455541771</v>
      </c>
      <c r="I178" s="13">
        <f t="shared" si="37"/>
        <v>-9.0575642899872032E-3</v>
      </c>
      <c r="J178" s="13">
        <f t="shared" si="38"/>
        <v>-6.9453402975621879E-3</v>
      </c>
      <c r="K178" s="13">
        <f t="shared" ca="1" si="30"/>
        <v>-1.3894001645953429E-2</v>
      </c>
      <c r="L178" s="13">
        <f t="shared" ca="1" si="39"/>
        <v>4.3340646280356725E-6</v>
      </c>
      <c r="M178" s="13">
        <f t="shared" ca="1" si="31"/>
        <v>215.79535999022096</v>
      </c>
      <c r="N178" s="13">
        <f t="shared" ca="1" si="32"/>
        <v>16562.493396458281</v>
      </c>
      <c r="O178" s="13">
        <f t="shared" ca="1" si="33"/>
        <v>63261.59670497058</v>
      </c>
      <c r="P178" s="2">
        <f t="shared" ca="1" si="40"/>
        <v>2.0818416433618751E-3</v>
      </c>
      <c r="Q178" s="2"/>
      <c r="R178" s="2"/>
      <c r="S178" s="2"/>
      <c r="T178" s="2"/>
      <c r="U178" s="2"/>
      <c r="V178" s="2"/>
      <c r="W178" s="2"/>
      <c r="X178" s="2"/>
      <c r="Y178" s="2"/>
    </row>
    <row r="179" spans="1:25" x14ac:dyDescent="0.2">
      <c r="A179" s="2">
        <v>7700</v>
      </c>
      <c r="B179" s="2">
        <v>-1.182400000107009E-2</v>
      </c>
      <c r="C179" s="2"/>
      <c r="D179" s="50">
        <f t="shared" si="29"/>
        <v>0.77</v>
      </c>
      <c r="E179" s="50">
        <f t="shared" si="29"/>
        <v>-1.182400000107009E-2</v>
      </c>
      <c r="F179" s="13">
        <f t="shared" si="34"/>
        <v>0.59289999999999998</v>
      </c>
      <c r="G179" s="13">
        <f t="shared" si="35"/>
        <v>0.45653300000000002</v>
      </c>
      <c r="H179" s="13">
        <f t="shared" si="36"/>
        <v>0.35153040999999996</v>
      </c>
      <c r="I179" s="13">
        <f t="shared" si="37"/>
        <v>-9.1044800008239692E-3</v>
      </c>
      <c r="J179" s="13">
        <f t="shared" si="38"/>
        <v>-7.0104496006344564E-3</v>
      </c>
      <c r="K179" s="13">
        <f t="shared" ca="1" si="30"/>
        <v>-1.4155165126297081E-2</v>
      </c>
      <c r="L179" s="13">
        <f t="shared" ca="1" si="39"/>
        <v>5.4343308410745755E-6</v>
      </c>
      <c r="M179" s="13">
        <f t="shared" ca="1" si="31"/>
        <v>329.55672889114811</v>
      </c>
      <c r="N179" s="13">
        <f t="shared" ca="1" si="32"/>
        <v>14572.67169780404</v>
      </c>
      <c r="O179" s="13">
        <f t="shared" ca="1" si="33"/>
        <v>73234.000512640923</v>
      </c>
      <c r="P179" s="2">
        <f t="shared" ca="1" si="40"/>
        <v>2.3311651252269916E-3</v>
      </c>
      <c r="Q179" s="2"/>
      <c r="R179" s="2"/>
      <c r="S179" s="2"/>
      <c r="T179" s="2"/>
      <c r="U179" s="2"/>
      <c r="V179" s="2"/>
      <c r="W179" s="2"/>
      <c r="X179" s="2"/>
      <c r="Y179" s="2"/>
    </row>
    <row r="180" spans="1:25" x14ac:dyDescent="0.2">
      <c r="A180" s="2">
        <v>7793</v>
      </c>
      <c r="B180" s="2">
        <v>-8.577159998822026E-3</v>
      </c>
      <c r="C180" s="2"/>
      <c r="D180" s="50">
        <f t="shared" si="29"/>
        <v>0.77929999999999999</v>
      </c>
      <c r="E180" s="50">
        <f t="shared" si="29"/>
        <v>-8.577159998822026E-3</v>
      </c>
      <c r="F180" s="13">
        <f t="shared" si="34"/>
        <v>0.60730848999999998</v>
      </c>
      <c r="G180" s="13">
        <f t="shared" si="35"/>
        <v>0.47327550625699999</v>
      </c>
      <c r="H180" s="13">
        <f t="shared" si="36"/>
        <v>0.36882360202608006</v>
      </c>
      <c r="I180" s="13">
        <f t="shared" si="37"/>
        <v>-6.6841807870820051E-3</v>
      </c>
      <c r="J180" s="13">
        <f t="shared" si="38"/>
        <v>-5.2089820873730064E-3</v>
      </c>
      <c r="K180" s="13">
        <f t="shared" ca="1" si="30"/>
        <v>-1.4922855163296701E-2</v>
      </c>
      <c r="L180" s="13">
        <f t="shared" ca="1" si="39"/>
        <v>4.026784712043728E-5</v>
      </c>
      <c r="M180" s="13">
        <f t="shared" ca="1" si="31"/>
        <v>800.48625248989799</v>
      </c>
      <c r="N180" s="13">
        <f t="shared" ca="1" si="32"/>
        <v>9429.4995458976373</v>
      </c>
      <c r="O180" s="13">
        <f t="shared" ca="1" si="33"/>
        <v>106833.11351014924</v>
      </c>
      <c r="P180" s="2">
        <f t="shared" ca="1" si="40"/>
        <v>6.3456951644746754E-3</v>
      </c>
      <c r="Q180" s="2"/>
      <c r="R180" s="2"/>
      <c r="S180" s="2"/>
      <c r="T180" s="2"/>
      <c r="U180" s="2"/>
      <c r="V180" s="2"/>
      <c r="W180" s="2"/>
      <c r="X180" s="2"/>
      <c r="Y180" s="2"/>
    </row>
    <row r="181" spans="1:25" x14ac:dyDescent="0.2">
      <c r="A181" s="2">
        <v>7838</v>
      </c>
      <c r="B181" s="2">
        <v>1.8743999680737033E-4</v>
      </c>
      <c r="C181" s="2"/>
      <c r="D181" s="50">
        <f t="shared" si="29"/>
        <v>0.78380000000000005</v>
      </c>
      <c r="E181" s="50">
        <f t="shared" si="29"/>
        <v>1.8743999680737033E-4</v>
      </c>
      <c r="F181" s="13">
        <f t="shared" si="34"/>
        <v>0.61434244000000005</v>
      </c>
      <c r="G181" s="13">
        <f t="shared" si="35"/>
        <v>0.48152160447200004</v>
      </c>
      <c r="H181" s="13">
        <f t="shared" si="36"/>
        <v>0.37741663358515365</v>
      </c>
      <c r="I181" s="13">
        <f t="shared" si="37"/>
        <v>1.4691546949761688E-4</v>
      </c>
      <c r="J181" s="13">
        <f t="shared" si="38"/>
        <v>1.1515234499223211E-4</v>
      </c>
      <c r="K181" s="13">
        <f t="shared" ca="1" si="30"/>
        <v>-1.5298956846118275E-2</v>
      </c>
      <c r="L181" s="13">
        <f t="shared" ca="1" si="39"/>
        <v>2.3982848717657741E-4</v>
      </c>
      <c r="M181" s="13">
        <f t="shared" ca="1" si="31"/>
        <v>1104.7489548144658</v>
      </c>
      <c r="N181" s="13">
        <f t="shared" ca="1" si="32"/>
        <v>7302.2589605065823</v>
      </c>
      <c r="O181" s="13">
        <f t="shared" ca="1" si="33"/>
        <v>125637.07226942916</v>
      </c>
      <c r="P181" s="2">
        <f t="shared" ca="1" si="40"/>
        <v>1.5486396842925645E-2</v>
      </c>
      <c r="Q181" s="2"/>
      <c r="R181" s="2"/>
      <c r="S181" s="2"/>
      <c r="T181" s="2"/>
      <c r="U181" s="2"/>
      <c r="V181" s="2"/>
      <c r="W181" s="2"/>
      <c r="X181" s="2"/>
      <c r="Y181" s="2"/>
    </row>
    <row r="182" spans="1:25" x14ac:dyDescent="0.2">
      <c r="A182" s="2">
        <v>7845</v>
      </c>
      <c r="B182" s="2">
        <v>-9.4714000006206334E-3</v>
      </c>
      <c r="C182" s="2"/>
      <c r="D182" s="50">
        <f t="shared" si="29"/>
        <v>0.78449999999999998</v>
      </c>
      <c r="E182" s="50">
        <f t="shared" si="29"/>
        <v>-9.4714000006206334E-3</v>
      </c>
      <c r="F182" s="13">
        <f t="shared" si="34"/>
        <v>0.61544024999999991</v>
      </c>
      <c r="G182" s="13">
        <f t="shared" si="35"/>
        <v>0.4828128761249999</v>
      </c>
      <c r="H182" s="13">
        <f t="shared" si="36"/>
        <v>0.3787667013200624</v>
      </c>
      <c r="I182" s="13">
        <f t="shared" si="37"/>
        <v>-7.4303133004868863E-3</v>
      </c>
      <c r="J182" s="13">
        <f t="shared" si="38"/>
        <v>-5.8290807842319619E-3</v>
      </c>
      <c r="K182" s="13">
        <f t="shared" ca="1" si="30"/>
        <v>-1.5357733453986507E-2</v>
      </c>
      <c r="L182" s="13">
        <f t="shared" ca="1" si="39"/>
        <v>3.4648921524214207E-5</v>
      </c>
      <c r="M182" s="13">
        <f t="shared" ca="1" si="31"/>
        <v>1156.6289168274282</v>
      </c>
      <c r="N182" s="13">
        <f t="shared" ca="1" si="32"/>
        <v>6993.5323994469863</v>
      </c>
      <c r="O182" s="13">
        <f t="shared" ca="1" si="33"/>
        <v>128715.4244633206</v>
      </c>
      <c r="P182" s="2">
        <f t="shared" ca="1" si="40"/>
        <v>5.8863334533658732E-3</v>
      </c>
      <c r="Q182" s="2"/>
      <c r="R182" s="2"/>
      <c r="S182" s="2"/>
      <c r="T182" s="2"/>
      <c r="U182" s="2"/>
      <c r="V182" s="2"/>
      <c r="W182" s="2"/>
      <c r="X182" s="2"/>
      <c r="Y182" s="2"/>
    </row>
    <row r="183" spans="1:25" x14ac:dyDescent="0.2">
      <c r="A183" s="2">
        <v>7856</v>
      </c>
      <c r="B183" s="2">
        <v>-1.6506719999597408E-2</v>
      </c>
      <c r="C183" s="2"/>
      <c r="D183" s="50">
        <f t="shared" si="29"/>
        <v>0.78559999999999997</v>
      </c>
      <c r="E183" s="50">
        <f t="shared" si="29"/>
        <v>-1.6506719999597408E-2</v>
      </c>
      <c r="F183" s="13">
        <f t="shared" si="34"/>
        <v>0.61716735999999994</v>
      </c>
      <c r="G183" s="13">
        <f t="shared" si="35"/>
        <v>0.48484667801599995</v>
      </c>
      <c r="H183" s="13">
        <f t="shared" si="36"/>
        <v>0.38089555024936955</v>
      </c>
      <c r="I183" s="13">
        <f t="shared" si="37"/>
        <v>-1.2967679231683724E-2</v>
      </c>
      <c r="J183" s="13">
        <f t="shared" si="38"/>
        <v>-1.0187408804410733E-2</v>
      </c>
      <c r="K183" s="13">
        <f t="shared" ca="1" si="30"/>
        <v>-1.5450244597469045E-2</v>
      </c>
      <c r="L183" s="13">
        <f t="shared" ca="1" si="39"/>
        <v>1.1161402753022865E-6</v>
      </c>
      <c r="M183" s="13">
        <f t="shared" ca="1" si="31"/>
        <v>1240.6468691048428</v>
      </c>
      <c r="N183" s="13">
        <f t="shared" ca="1" si="32"/>
        <v>6520.6919192844571</v>
      </c>
      <c r="O183" s="13">
        <f t="shared" ca="1" si="33"/>
        <v>133637.18131094181</v>
      </c>
      <c r="P183" s="2">
        <f t="shared" ca="1" si="40"/>
        <v>-1.056475402128363E-3</v>
      </c>
      <c r="Q183" s="2"/>
      <c r="R183" s="2"/>
      <c r="S183" s="2"/>
      <c r="T183" s="2"/>
      <c r="U183" s="2"/>
      <c r="V183" s="2"/>
      <c r="W183" s="2"/>
      <c r="X183" s="2"/>
      <c r="Y183" s="2"/>
    </row>
    <row r="184" spans="1:25" x14ac:dyDescent="0.2">
      <c r="A184" s="2">
        <v>7860</v>
      </c>
      <c r="B184" s="2">
        <v>-1.4883199997711927E-2</v>
      </c>
      <c r="C184" s="2"/>
      <c r="D184" s="50">
        <f t="shared" si="29"/>
        <v>0.78600000000000003</v>
      </c>
      <c r="E184" s="50">
        <f t="shared" si="29"/>
        <v>-1.4883199997711927E-2</v>
      </c>
      <c r="F184" s="13">
        <f t="shared" si="34"/>
        <v>0.61779600000000001</v>
      </c>
      <c r="G184" s="13">
        <f t="shared" si="35"/>
        <v>0.48558765600000003</v>
      </c>
      <c r="H184" s="13">
        <f t="shared" si="36"/>
        <v>0.38167189761600001</v>
      </c>
      <c r="I184" s="13">
        <f t="shared" si="37"/>
        <v>-1.1698195198201575E-2</v>
      </c>
      <c r="J184" s="13">
        <f t="shared" si="38"/>
        <v>-9.1947814257864382E-3</v>
      </c>
      <c r="K184" s="13">
        <f t="shared" ca="1" si="30"/>
        <v>-1.5483929832234435E-2</v>
      </c>
      <c r="L184" s="13">
        <f t="shared" ca="1" si="39"/>
        <v>3.6087633408543971E-7</v>
      </c>
      <c r="M184" s="13">
        <f t="shared" ca="1" si="31"/>
        <v>1271.9559153871062</v>
      </c>
      <c r="N184" s="13">
        <f t="shared" ca="1" si="32"/>
        <v>6352.5028480583396</v>
      </c>
      <c r="O184" s="13">
        <f t="shared" ca="1" si="33"/>
        <v>135452.57271065994</v>
      </c>
      <c r="P184" s="2">
        <f t="shared" ca="1" si="40"/>
        <v>6.0072983452250789E-4</v>
      </c>
      <c r="Q184" s="2"/>
      <c r="R184" s="2"/>
      <c r="S184" s="2"/>
      <c r="T184" s="2"/>
      <c r="U184" s="2"/>
      <c r="V184" s="2"/>
      <c r="W184" s="2"/>
      <c r="X184" s="2"/>
      <c r="Y184" s="2"/>
    </row>
    <row r="185" spans="1:25" x14ac:dyDescent="0.2">
      <c r="A185" s="2">
        <v>7860</v>
      </c>
      <c r="B185" s="2">
        <v>-1.3883199993870221E-2</v>
      </c>
      <c r="C185" s="2"/>
      <c r="D185" s="50">
        <f t="shared" si="29"/>
        <v>0.78600000000000003</v>
      </c>
      <c r="E185" s="50">
        <f t="shared" si="29"/>
        <v>-1.3883199993870221E-2</v>
      </c>
      <c r="F185" s="13">
        <f t="shared" si="34"/>
        <v>0.61779600000000001</v>
      </c>
      <c r="G185" s="13">
        <f t="shared" si="35"/>
        <v>0.48558765600000003</v>
      </c>
      <c r="H185" s="13">
        <f t="shared" si="36"/>
        <v>0.38167189761600001</v>
      </c>
      <c r="I185" s="13">
        <f t="shared" si="37"/>
        <v>-1.0912195195181993E-2</v>
      </c>
      <c r="J185" s="13">
        <f t="shared" si="38"/>
        <v>-8.5769854234130465E-3</v>
      </c>
      <c r="K185" s="13">
        <f t="shared" ca="1" si="30"/>
        <v>-1.5483929832234435E-2</v>
      </c>
      <c r="L185" s="13">
        <f t="shared" ca="1" si="39"/>
        <v>2.562336015429521E-6</v>
      </c>
      <c r="M185" s="13">
        <f t="shared" ca="1" si="31"/>
        <v>1271.9559153871062</v>
      </c>
      <c r="N185" s="13">
        <f t="shared" ca="1" si="32"/>
        <v>6352.5028480583396</v>
      </c>
      <c r="O185" s="13">
        <f t="shared" ca="1" si="33"/>
        <v>135452.57271065994</v>
      </c>
      <c r="P185" s="2">
        <f t="shared" ca="1" si="40"/>
        <v>1.6007298383642135E-3</v>
      </c>
      <c r="Q185" s="2"/>
      <c r="R185" s="2"/>
      <c r="S185" s="2"/>
      <c r="T185" s="2"/>
      <c r="U185" s="2"/>
      <c r="V185" s="2"/>
      <c r="W185" s="2"/>
      <c r="X185" s="2"/>
      <c r="Y185" s="2"/>
    </row>
    <row r="186" spans="1:25" x14ac:dyDescent="0.2">
      <c r="A186" s="2">
        <v>7889</v>
      </c>
      <c r="B186" s="2">
        <v>-1.5612679999321699E-2</v>
      </c>
      <c r="C186" s="2"/>
      <c r="D186" s="50">
        <f t="shared" si="29"/>
        <v>0.78890000000000005</v>
      </c>
      <c r="E186" s="50">
        <f t="shared" si="29"/>
        <v>-1.5612679999321699E-2</v>
      </c>
      <c r="F186" s="13">
        <f t="shared" si="34"/>
        <v>0.62236321000000006</v>
      </c>
      <c r="G186" s="13">
        <f t="shared" si="35"/>
        <v>0.49098233636900007</v>
      </c>
      <c r="H186" s="13">
        <f t="shared" si="36"/>
        <v>0.38733596516150415</v>
      </c>
      <c r="I186" s="13">
        <f t="shared" si="37"/>
        <v>-1.231684325146489E-2</v>
      </c>
      <c r="J186" s="13">
        <f t="shared" si="38"/>
        <v>-9.7167576410806516E-3</v>
      </c>
      <c r="K186" s="13">
        <f t="shared" ca="1" si="30"/>
        <v>-1.5728862646592637E-2</v>
      </c>
      <c r="L186" s="13">
        <f t="shared" ca="1" si="39"/>
        <v>1.3498407526883112E-8</v>
      </c>
      <c r="M186" s="13">
        <f t="shared" ca="1" si="31"/>
        <v>1511.0798689968892</v>
      </c>
      <c r="N186" s="13">
        <f t="shared" ca="1" si="32"/>
        <v>5193.8000893249337</v>
      </c>
      <c r="O186" s="13">
        <f t="shared" ca="1" si="33"/>
        <v>149026.73096450415</v>
      </c>
      <c r="P186" s="2">
        <f t="shared" ca="1" si="40"/>
        <v>1.1618264727093763E-4</v>
      </c>
      <c r="Q186" s="2"/>
      <c r="R186" s="2"/>
      <c r="S186" s="2"/>
      <c r="T186" s="2"/>
      <c r="U186" s="2"/>
      <c r="V186" s="2"/>
      <c r="W186" s="2"/>
      <c r="X186" s="2"/>
      <c r="Y186" s="2"/>
    </row>
    <row r="187" spans="1:25" x14ac:dyDescent="0.2">
      <c r="A187" s="2">
        <v>8025</v>
      </c>
      <c r="B187" s="2">
        <v>-1.2413000004016794E-2</v>
      </c>
      <c r="C187" s="2"/>
      <c r="D187" s="50">
        <f t="shared" si="29"/>
        <v>0.80249999999999999</v>
      </c>
      <c r="E187" s="50">
        <f t="shared" si="29"/>
        <v>-1.2413000004016794E-2</v>
      </c>
      <c r="F187" s="13">
        <f t="shared" si="34"/>
        <v>0.64400625</v>
      </c>
      <c r="G187" s="13">
        <f t="shared" si="35"/>
        <v>0.51681501562499998</v>
      </c>
      <c r="H187" s="13">
        <f t="shared" si="36"/>
        <v>0.41474405003906251</v>
      </c>
      <c r="I187" s="13">
        <f t="shared" si="37"/>
        <v>-9.9614325032234777E-3</v>
      </c>
      <c r="J187" s="13">
        <f t="shared" si="38"/>
        <v>-7.9940495838368413E-3</v>
      </c>
      <c r="K187" s="13">
        <f t="shared" ca="1" si="30"/>
        <v>-1.6894275374970229E-2</v>
      </c>
      <c r="L187" s="13">
        <f t="shared" ca="1" si="39"/>
        <v>2.0081828950313841E-5</v>
      </c>
      <c r="M187" s="13">
        <f t="shared" ca="1" si="31"/>
        <v>2922.2639570412707</v>
      </c>
      <c r="N187" s="13">
        <f t="shared" ca="1" si="32"/>
        <v>1256.2111804169037</v>
      </c>
      <c r="O187" s="13">
        <f t="shared" ca="1" si="33"/>
        <v>222655.88135394777</v>
      </c>
      <c r="P187" s="2">
        <f t="shared" ca="1" si="40"/>
        <v>4.4812753709534345E-3</v>
      </c>
      <c r="Q187" s="2"/>
      <c r="R187" s="2"/>
      <c r="S187" s="2"/>
      <c r="T187" s="2"/>
      <c r="U187" s="2"/>
      <c r="V187" s="2"/>
      <c r="W187" s="2"/>
      <c r="X187" s="2"/>
      <c r="Y187" s="2"/>
    </row>
    <row r="188" spans="1:25" x14ac:dyDescent="0.2">
      <c r="A188" s="2">
        <v>8029</v>
      </c>
      <c r="B188" s="2">
        <v>-1.2789480002538767E-2</v>
      </c>
      <c r="C188" s="2"/>
      <c r="D188" s="50">
        <f t="shared" ref="D188:E203" si="41">A188/A$18</f>
        <v>0.80289999999999995</v>
      </c>
      <c r="E188" s="50">
        <f t="shared" si="41"/>
        <v>-1.2789480002538767E-2</v>
      </c>
      <c r="F188" s="13">
        <f t="shared" si="34"/>
        <v>0.64464840999999995</v>
      </c>
      <c r="G188" s="13">
        <f t="shared" si="35"/>
        <v>0.51758820838899988</v>
      </c>
      <c r="H188" s="13">
        <f t="shared" si="36"/>
        <v>0.41557157251552801</v>
      </c>
      <c r="I188" s="13">
        <f t="shared" si="37"/>
        <v>-1.0268673494038375E-2</v>
      </c>
      <c r="J188" s="13">
        <f t="shared" si="38"/>
        <v>-8.2447179483634107E-3</v>
      </c>
      <c r="K188" s="13">
        <f t="shared" ca="1" si="30"/>
        <v>-1.6928970530155671E-2</v>
      </c>
      <c r="L188" s="13">
        <f t="shared" ca="1" si="39"/>
        <v>1.7135381828230076E-5</v>
      </c>
      <c r="M188" s="13">
        <f t="shared" ca="1" si="31"/>
        <v>2971.1329601082302</v>
      </c>
      <c r="N188" s="13">
        <f t="shared" ca="1" si="32"/>
        <v>1179.6040839640887</v>
      </c>
      <c r="O188" s="13">
        <f t="shared" ca="1" si="33"/>
        <v>225077.75101657468</v>
      </c>
      <c r="P188" s="2">
        <f t="shared" ca="1" si="40"/>
        <v>4.1394905276169042E-3</v>
      </c>
      <c r="Q188" s="2"/>
      <c r="R188" s="2"/>
      <c r="S188" s="2"/>
      <c r="T188" s="2"/>
      <c r="U188" s="2"/>
      <c r="V188" s="2"/>
      <c r="W188" s="2"/>
      <c r="X188" s="2"/>
      <c r="Y188" s="2"/>
    </row>
    <row r="189" spans="1:25" x14ac:dyDescent="0.2">
      <c r="A189" s="2">
        <v>8069</v>
      </c>
      <c r="B189" s="2">
        <v>-1.0554279993812088E-2</v>
      </c>
      <c r="C189" s="2"/>
      <c r="D189" s="50">
        <f t="shared" si="41"/>
        <v>0.80689999999999995</v>
      </c>
      <c r="E189" s="50">
        <f t="shared" si="41"/>
        <v>-1.0554279993812088E-2</v>
      </c>
      <c r="F189" s="13">
        <f t="shared" si="34"/>
        <v>0.65108760999999993</v>
      </c>
      <c r="G189" s="13">
        <f t="shared" si="35"/>
        <v>0.52536259250899986</v>
      </c>
      <c r="H189" s="13">
        <f t="shared" si="36"/>
        <v>0.42391507589551203</v>
      </c>
      <c r="I189" s="13">
        <f t="shared" si="37"/>
        <v>-8.5162485270069734E-3</v>
      </c>
      <c r="J189" s="13">
        <f t="shared" si="38"/>
        <v>-6.8717609364419268E-3</v>
      </c>
      <c r="K189" s="13">
        <f t="shared" ca="1" si="30"/>
        <v>-1.7277236771314312E-2</v>
      </c>
      <c r="L189" s="13">
        <f t="shared" ca="1" si="39"/>
        <v>4.5198147832163093E-5</v>
      </c>
      <c r="M189" s="13">
        <f t="shared" ca="1" si="31"/>
        <v>3483.4105574447453</v>
      </c>
      <c r="N189" s="13">
        <f t="shared" ca="1" si="32"/>
        <v>543.07119534843559</v>
      </c>
      <c r="O189" s="13">
        <f t="shared" ca="1" si="33"/>
        <v>250127.26413223561</v>
      </c>
      <c r="P189" s="2">
        <f t="shared" ca="1" si="40"/>
        <v>6.7229567775022245E-3</v>
      </c>
      <c r="Q189" s="2"/>
      <c r="R189" s="2"/>
      <c r="S189" s="2"/>
      <c r="T189" s="2"/>
      <c r="U189" s="2"/>
      <c r="V189" s="2"/>
      <c r="W189" s="2"/>
      <c r="X189" s="2"/>
      <c r="Y189" s="2"/>
    </row>
    <row r="190" spans="1:25" x14ac:dyDescent="0.2">
      <c r="A190" s="2">
        <v>8072</v>
      </c>
      <c r="B190" s="2">
        <v>-1.7836639999586623E-2</v>
      </c>
      <c r="C190" s="2"/>
      <c r="D190" s="50">
        <f t="shared" si="41"/>
        <v>0.80720000000000003</v>
      </c>
      <c r="E190" s="50">
        <f t="shared" si="41"/>
        <v>-1.7836639999586623E-2</v>
      </c>
      <c r="F190" s="13">
        <f t="shared" si="34"/>
        <v>0.65157184000000001</v>
      </c>
      <c r="G190" s="13">
        <f t="shared" si="35"/>
        <v>0.52594878924800004</v>
      </c>
      <c r="H190" s="13">
        <f t="shared" si="36"/>
        <v>0.4245458626809856</v>
      </c>
      <c r="I190" s="13">
        <f t="shared" si="37"/>
        <v>-1.4397735807666323E-2</v>
      </c>
      <c r="J190" s="13">
        <f t="shared" si="38"/>
        <v>-1.1621852343948256E-2</v>
      </c>
      <c r="K190" s="13">
        <f t="shared" ca="1" si="30"/>
        <v>-1.7303453100151349E-2</v>
      </c>
      <c r="L190" s="13">
        <f t="shared" ca="1" si="39"/>
        <v>2.8428826972940128E-7</v>
      </c>
      <c r="M190" s="13">
        <f t="shared" ca="1" si="31"/>
        <v>3523.5687959196116</v>
      </c>
      <c r="N190" s="13">
        <f t="shared" ca="1" si="32"/>
        <v>504.94830630970995</v>
      </c>
      <c r="O190" s="13">
        <f t="shared" ca="1" si="33"/>
        <v>252067.36089834871</v>
      </c>
      <c r="P190" s="2">
        <f t="shared" ca="1" si="40"/>
        <v>-5.3318689943527425E-4</v>
      </c>
      <c r="Q190" s="2"/>
      <c r="R190" s="2"/>
      <c r="S190" s="2"/>
      <c r="T190" s="2"/>
      <c r="U190" s="2"/>
      <c r="V190" s="2"/>
      <c r="W190" s="2"/>
      <c r="X190" s="2"/>
      <c r="Y190" s="2"/>
    </row>
    <row r="191" spans="1:25" x14ac:dyDescent="0.2">
      <c r="A191" s="2">
        <v>8241</v>
      </c>
      <c r="B191" s="2">
        <v>-1.374292000400601E-2</v>
      </c>
      <c r="C191" s="2"/>
      <c r="D191" s="50">
        <f t="shared" si="41"/>
        <v>0.82410000000000005</v>
      </c>
      <c r="E191" s="50">
        <f t="shared" si="41"/>
        <v>-1.374292000400601E-2</v>
      </c>
      <c r="F191" s="13">
        <f t="shared" si="34"/>
        <v>0.67914081000000004</v>
      </c>
      <c r="G191" s="13">
        <f t="shared" si="35"/>
        <v>0.55967994152100009</v>
      </c>
      <c r="H191" s="13">
        <f t="shared" si="36"/>
        <v>0.46123223980745615</v>
      </c>
      <c r="I191" s="13">
        <f t="shared" si="37"/>
        <v>-1.1325540375301353E-2</v>
      </c>
      <c r="J191" s="13">
        <f t="shared" si="38"/>
        <v>-9.3333778232858461E-3</v>
      </c>
      <c r="K191" s="13">
        <f t="shared" ca="1" si="30"/>
        <v>-1.8802019580335699E-2</v>
      </c>
      <c r="L191" s="13">
        <f t="shared" ca="1" si="39"/>
        <v>2.5594488523219245E-5</v>
      </c>
      <c r="M191" s="13">
        <f t="shared" ca="1" si="31"/>
        <v>6186.0642334912873</v>
      </c>
      <c r="N191" s="13">
        <f t="shared" ca="1" si="32"/>
        <v>650.72536435644076</v>
      </c>
      <c r="O191" s="13">
        <f t="shared" ca="1" si="33"/>
        <v>375692.61967269005</v>
      </c>
      <c r="P191" s="2">
        <f t="shared" ca="1" si="40"/>
        <v>5.0590995763296898E-3</v>
      </c>
      <c r="Q191" s="2"/>
      <c r="R191" s="2"/>
      <c r="S191" s="2"/>
      <c r="T191" s="2"/>
      <c r="U191" s="2"/>
      <c r="V191" s="2"/>
      <c r="W191" s="2"/>
      <c r="X191" s="2"/>
      <c r="Y191" s="2"/>
    </row>
    <row r="192" spans="1:25" x14ac:dyDescent="0.2">
      <c r="A192" s="2">
        <v>8368</v>
      </c>
      <c r="B192" s="2">
        <v>-1.8696159997489303E-2</v>
      </c>
      <c r="C192" s="2"/>
      <c r="D192" s="50">
        <f t="shared" si="41"/>
        <v>0.83679999999999999</v>
      </c>
      <c r="E192" s="50">
        <f t="shared" si="41"/>
        <v>-1.8696159997489303E-2</v>
      </c>
      <c r="F192" s="13">
        <f t="shared" si="34"/>
        <v>0.70023424000000001</v>
      </c>
      <c r="G192" s="13">
        <f t="shared" si="35"/>
        <v>0.58595601203199998</v>
      </c>
      <c r="H192" s="13">
        <f t="shared" si="36"/>
        <v>0.49032799086837758</v>
      </c>
      <c r="I192" s="13">
        <f t="shared" si="37"/>
        <v>-1.5644946685899049E-2</v>
      </c>
      <c r="J192" s="13">
        <f t="shared" si="38"/>
        <v>-1.3091691386760324E-2</v>
      </c>
      <c r="K192" s="13">
        <f t="shared" ca="1" si="30"/>
        <v>-1.9956241823159755E-2</v>
      </c>
      <c r="L192" s="13">
        <f t="shared" ca="1" si="39"/>
        <v>1.587806207384979E-6</v>
      </c>
      <c r="M192" s="13">
        <f t="shared" ca="1" si="31"/>
        <v>8720.6006822271829</v>
      </c>
      <c r="N192" s="13">
        <f t="shared" ca="1" si="32"/>
        <v>3961.6609567483365</v>
      </c>
      <c r="O192" s="13">
        <f t="shared" ca="1" si="33"/>
        <v>488060.25074274529</v>
      </c>
      <c r="P192" s="2">
        <f t="shared" ca="1" si="40"/>
        <v>1.2600818256704518E-3</v>
      </c>
      <c r="Q192" s="2"/>
      <c r="R192" s="2"/>
      <c r="S192" s="2"/>
      <c r="T192" s="2"/>
      <c r="U192" s="2"/>
      <c r="V192" s="2"/>
      <c r="W192" s="2"/>
      <c r="X192" s="2"/>
      <c r="Y192" s="2"/>
    </row>
    <row r="193" spans="1:25" x14ac:dyDescent="0.2">
      <c r="A193" s="2">
        <v>8431</v>
      </c>
      <c r="B193" s="2">
        <v>-1.5625719999661669E-2</v>
      </c>
      <c r="C193" s="2"/>
      <c r="D193" s="50">
        <f t="shared" si="41"/>
        <v>0.84309999999999996</v>
      </c>
      <c r="E193" s="50">
        <f t="shared" si="41"/>
        <v>-1.5625719999661669E-2</v>
      </c>
      <c r="F193" s="13">
        <f t="shared" si="34"/>
        <v>0.71081760999999999</v>
      </c>
      <c r="G193" s="13">
        <f t="shared" si="35"/>
        <v>0.59929032699099993</v>
      </c>
      <c r="H193" s="13">
        <f t="shared" si="36"/>
        <v>0.50526167468611205</v>
      </c>
      <c r="I193" s="13">
        <f t="shared" si="37"/>
        <v>-1.3174044531714753E-2</v>
      </c>
      <c r="J193" s="13">
        <f t="shared" si="38"/>
        <v>-1.1107036944688708E-2</v>
      </c>
      <c r="K193" s="13">
        <f t="shared" ca="1" si="30"/>
        <v>-2.0537750143747223E-2</v>
      </c>
      <c r="L193" s="13">
        <f t="shared" ca="1" si="39"/>
        <v>2.4128040136405145E-5</v>
      </c>
      <c r="M193" s="13">
        <f t="shared" ca="1" si="31"/>
        <v>10154.058184054997</v>
      </c>
      <c r="N193" s="13">
        <f t="shared" ca="1" si="32"/>
        <v>6715.5977622141627</v>
      </c>
      <c r="O193" s="13">
        <f t="shared" ca="1" si="33"/>
        <v>550361.44993852242</v>
      </c>
      <c r="P193" s="2">
        <f t="shared" ca="1" si="40"/>
        <v>4.9120301440855538E-3</v>
      </c>
      <c r="Q193" s="2"/>
      <c r="R193" s="2"/>
      <c r="S193" s="2"/>
      <c r="T193" s="2"/>
      <c r="U193" s="2"/>
      <c r="V193" s="2"/>
      <c r="W193" s="2"/>
      <c r="X193" s="2"/>
      <c r="Y193" s="2"/>
    </row>
    <row r="194" spans="1:25" x14ac:dyDescent="0.2">
      <c r="A194" s="2">
        <v>8434</v>
      </c>
      <c r="B194" s="2">
        <v>-2.1908080001594499E-2</v>
      </c>
      <c r="C194" s="2"/>
      <c r="D194" s="50">
        <f t="shared" si="41"/>
        <v>0.84340000000000004</v>
      </c>
      <c r="E194" s="50">
        <f t="shared" si="41"/>
        <v>-2.1908080001594499E-2</v>
      </c>
      <c r="F194" s="13">
        <f t="shared" si="34"/>
        <v>0.71132356000000008</v>
      </c>
      <c r="G194" s="13">
        <f t="shared" si="35"/>
        <v>0.59993029050400004</v>
      </c>
      <c r="H194" s="13">
        <f t="shared" si="36"/>
        <v>0.50598120701107374</v>
      </c>
      <c r="I194" s="13">
        <f t="shared" si="37"/>
        <v>-1.8477274673344802E-2</v>
      </c>
      <c r="J194" s="13">
        <f t="shared" si="38"/>
        <v>-1.5583733459499007E-2</v>
      </c>
      <c r="K194" s="13">
        <f t="shared" ca="1" si="30"/>
        <v>-2.056558891870288E-2</v>
      </c>
      <c r="L194" s="13">
        <f t="shared" ca="1" si="39"/>
        <v>1.8022823076435102E-6</v>
      </c>
      <c r="M194" s="13">
        <f t="shared" ca="1" si="31"/>
        <v>10225.287966028351</v>
      </c>
      <c r="N194" s="13">
        <f t="shared" ca="1" si="32"/>
        <v>6865.9611484551078</v>
      </c>
      <c r="O194" s="13">
        <f t="shared" ca="1" si="33"/>
        <v>553439.95026889362</v>
      </c>
      <c r="P194" s="2">
        <f t="shared" ca="1" si="40"/>
        <v>-1.3424910828916184E-3</v>
      </c>
      <c r="Q194" s="2"/>
      <c r="R194" s="2"/>
      <c r="S194" s="2"/>
      <c r="T194" s="2"/>
      <c r="U194" s="2"/>
      <c r="V194" s="2"/>
      <c r="W194" s="2"/>
      <c r="X194" s="2"/>
      <c r="Y194" s="2"/>
    </row>
    <row r="195" spans="1:25" x14ac:dyDescent="0.2">
      <c r="A195" s="2">
        <v>8434</v>
      </c>
      <c r="B195" s="2">
        <v>-1.9908080001187045E-2</v>
      </c>
      <c r="C195" s="2"/>
      <c r="D195" s="50">
        <f t="shared" si="41"/>
        <v>0.84340000000000004</v>
      </c>
      <c r="E195" s="50">
        <f t="shared" si="41"/>
        <v>-1.9908080001187045E-2</v>
      </c>
      <c r="F195" s="13">
        <f t="shared" si="34"/>
        <v>0.71132356000000008</v>
      </c>
      <c r="G195" s="13">
        <f t="shared" si="35"/>
        <v>0.59993029050400004</v>
      </c>
      <c r="H195" s="13">
        <f t="shared" si="36"/>
        <v>0.50598120701107374</v>
      </c>
      <c r="I195" s="13">
        <f t="shared" si="37"/>
        <v>-1.6790474673001154E-2</v>
      </c>
      <c r="J195" s="13">
        <f t="shared" si="38"/>
        <v>-1.4161086339209174E-2</v>
      </c>
      <c r="K195" s="13">
        <f t="shared" ca="1" si="30"/>
        <v>-2.056558891870288E-2</v>
      </c>
      <c r="L195" s="13">
        <f t="shared" ca="1" si="39"/>
        <v>4.323179766128454E-7</v>
      </c>
      <c r="M195" s="13">
        <f t="shared" ca="1" si="31"/>
        <v>10225.287966028351</v>
      </c>
      <c r="N195" s="13">
        <f t="shared" ca="1" si="32"/>
        <v>6865.9611484551078</v>
      </c>
      <c r="O195" s="13">
        <f t="shared" ca="1" si="33"/>
        <v>553439.95026889362</v>
      </c>
      <c r="P195" s="2">
        <f t="shared" ca="1" si="40"/>
        <v>6.5750891751583523E-4</v>
      </c>
      <c r="Q195" s="2"/>
      <c r="R195" s="2"/>
      <c r="S195" s="2"/>
      <c r="T195" s="2"/>
      <c r="U195" s="2"/>
      <c r="V195" s="2"/>
      <c r="W195" s="2"/>
      <c r="X195" s="2"/>
      <c r="Y195" s="2"/>
    </row>
    <row r="196" spans="1:25" x14ac:dyDescent="0.2">
      <c r="A196" s="2">
        <v>8443</v>
      </c>
      <c r="B196" s="2">
        <v>-2.1755160007160157E-2</v>
      </c>
      <c r="C196" s="2"/>
      <c r="D196" s="50">
        <f t="shared" si="41"/>
        <v>0.84430000000000005</v>
      </c>
      <c r="E196" s="50">
        <f t="shared" si="41"/>
        <v>-2.1755160007160157E-2</v>
      </c>
      <c r="F196" s="13">
        <f t="shared" si="34"/>
        <v>0.71284249000000011</v>
      </c>
      <c r="G196" s="13">
        <f t="shared" si="35"/>
        <v>0.60185291430700016</v>
      </c>
      <c r="H196" s="13">
        <f t="shared" si="36"/>
        <v>0.50814441554940026</v>
      </c>
      <c r="I196" s="13">
        <f t="shared" si="37"/>
        <v>-1.8367881594045322E-2</v>
      </c>
      <c r="J196" s="13">
        <f t="shared" si="38"/>
        <v>-1.5508002429852466E-2</v>
      </c>
      <c r="K196" s="13">
        <f t="shared" ca="1" si="30"/>
        <v>-2.0649185917686233E-2</v>
      </c>
      <c r="L196" s="13">
        <f t="shared" ca="1" si="39"/>
        <v>1.2231786865876752E-6</v>
      </c>
      <c r="M196" s="13">
        <f t="shared" ca="1" si="31"/>
        <v>10440.609159646776</v>
      </c>
      <c r="N196" s="13">
        <f t="shared" ca="1" si="32"/>
        <v>7327.7166402712346</v>
      </c>
      <c r="O196" s="13">
        <f t="shared" ca="1" si="33"/>
        <v>562737.11962437094</v>
      </c>
      <c r="P196" s="2">
        <f t="shared" ca="1" si="40"/>
        <v>-1.1059740894739239E-3</v>
      </c>
      <c r="Q196" s="2"/>
      <c r="R196" s="2"/>
      <c r="S196" s="2"/>
      <c r="T196" s="2"/>
      <c r="U196" s="2"/>
      <c r="V196" s="2"/>
      <c r="W196" s="2"/>
      <c r="X196" s="2"/>
      <c r="Y196" s="2"/>
    </row>
    <row r="197" spans="1:25" x14ac:dyDescent="0.2">
      <c r="A197" s="2">
        <v>8443</v>
      </c>
      <c r="B197" s="2">
        <v>-1.5755160005937796E-2</v>
      </c>
      <c r="C197" s="2"/>
      <c r="D197" s="50">
        <f t="shared" si="41"/>
        <v>0.84430000000000005</v>
      </c>
      <c r="E197" s="50">
        <f t="shared" si="41"/>
        <v>-1.5755160005937796E-2</v>
      </c>
      <c r="F197" s="13">
        <f t="shared" si="34"/>
        <v>0.71284249000000011</v>
      </c>
      <c r="G197" s="13">
        <f t="shared" si="35"/>
        <v>0.60185291430700016</v>
      </c>
      <c r="H197" s="13">
        <f t="shared" si="36"/>
        <v>0.50814441554940026</v>
      </c>
      <c r="I197" s="13">
        <f t="shared" si="37"/>
        <v>-1.3302081593013281E-2</v>
      </c>
      <c r="J197" s="13">
        <f t="shared" si="38"/>
        <v>-1.1230947488981114E-2</v>
      </c>
      <c r="K197" s="13">
        <f t="shared" ca="1" si="30"/>
        <v>-2.0649185917686233E-2</v>
      </c>
      <c r="L197" s="13">
        <f t="shared" ca="1" si="39"/>
        <v>2.3951489624865119E-5</v>
      </c>
      <c r="M197" s="13">
        <f t="shared" ca="1" si="31"/>
        <v>10440.609159646776</v>
      </c>
      <c r="N197" s="13">
        <f t="shared" ca="1" si="32"/>
        <v>7327.7166402712346</v>
      </c>
      <c r="O197" s="13">
        <f t="shared" ca="1" si="33"/>
        <v>562737.11962437094</v>
      </c>
      <c r="P197" s="2">
        <f t="shared" ca="1" si="40"/>
        <v>4.8940259117484369E-3</v>
      </c>
      <c r="Q197" s="2"/>
      <c r="R197" s="2"/>
      <c r="S197" s="2"/>
      <c r="T197" s="2"/>
      <c r="U197" s="2"/>
      <c r="V197" s="2"/>
      <c r="W197" s="2"/>
      <c r="X197" s="2"/>
      <c r="Y197" s="2"/>
    </row>
    <row r="198" spans="1:25" x14ac:dyDescent="0.2">
      <c r="A198" s="2">
        <v>8446</v>
      </c>
      <c r="B198" s="2">
        <v>-2.0037520000187214E-2</v>
      </c>
      <c r="C198" s="2"/>
      <c r="D198" s="50">
        <f t="shared" si="41"/>
        <v>0.84460000000000002</v>
      </c>
      <c r="E198" s="50">
        <f t="shared" si="41"/>
        <v>-2.0037520000187214E-2</v>
      </c>
      <c r="F198" s="13">
        <f t="shared" si="34"/>
        <v>0.71334916000000004</v>
      </c>
      <c r="G198" s="13">
        <f t="shared" si="35"/>
        <v>0.60249470053600007</v>
      </c>
      <c r="H198" s="13">
        <f t="shared" si="36"/>
        <v>0.50886702407270568</v>
      </c>
      <c r="I198" s="13">
        <f t="shared" si="37"/>
        <v>-1.6923689392158121E-2</v>
      </c>
      <c r="J198" s="13">
        <f t="shared" si="38"/>
        <v>-1.429374806061675E-2</v>
      </c>
      <c r="K198" s="13">
        <f t="shared" ca="1" si="30"/>
        <v>-2.0677078475386142E-2</v>
      </c>
      <c r="L198" s="13">
        <f t="shared" ca="1" si="39"/>
        <v>4.090350431987768E-7</v>
      </c>
      <c r="M198" s="13">
        <f t="shared" ca="1" si="31"/>
        <v>10512.92763518309</v>
      </c>
      <c r="N198" s="13">
        <f t="shared" ca="1" si="32"/>
        <v>7485.2022894674137</v>
      </c>
      <c r="O198" s="13">
        <f t="shared" ca="1" si="33"/>
        <v>565856.77898515691</v>
      </c>
      <c r="P198" s="2">
        <f t="shared" ca="1" si="40"/>
        <v>6.3955847519892722E-4</v>
      </c>
      <c r="Q198" s="2"/>
      <c r="R198" s="2"/>
      <c r="S198" s="2"/>
      <c r="T198" s="2"/>
      <c r="U198" s="2"/>
      <c r="V198" s="2"/>
      <c r="W198" s="2"/>
      <c r="X198" s="2"/>
      <c r="Y198" s="2"/>
    </row>
    <row r="199" spans="1:25" x14ac:dyDescent="0.2">
      <c r="A199" s="2">
        <v>8464</v>
      </c>
      <c r="B199" s="2">
        <v>-2.0731680000608321E-2</v>
      </c>
      <c r="C199" s="2"/>
      <c r="D199" s="50">
        <f t="shared" si="41"/>
        <v>0.84640000000000004</v>
      </c>
      <c r="E199" s="50">
        <f t="shared" si="41"/>
        <v>-2.0731680000608321E-2</v>
      </c>
      <c r="F199" s="13">
        <f t="shared" si="34"/>
        <v>0.71639296000000008</v>
      </c>
      <c r="G199" s="13">
        <f t="shared" si="35"/>
        <v>0.60635500134400011</v>
      </c>
      <c r="H199" s="13">
        <f t="shared" si="36"/>
        <v>0.51321887313756176</v>
      </c>
      <c r="I199" s="13">
        <f t="shared" si="37"/>
        <v>-1.7547293952514885E-2</v>
      </c>
      <c r="J199" s="13">
        <f t="shared" si="38"/>
        <v>-1.4852029601408599E-2</v>
      </c>
      <c r="K199" s="13">
        <f t="shared" ca="1" si="30"/>
        <v>-2.0844716180993018E-2</v>
      </c>
      <c r="L199" s="13">
        <f t="shared" ca="1" si="39"/>
        <v>1.2777178075961792E-8</v>
      </c>
      <c r="M199" s="13">
        <f t="shared" ca="1" si="31"/>
        <v>10952.575015558432</v>
      </c>
      <c r="N199" s="13">
        <f t="shared" ca="1" si="32"/>
        <v>8467.824640100469</v>
      </c>
      <c r="O199" s="13">
        <f t="shared" ca="1" si="33"/>
        <v>584792.04970072396</v>
      </c>
      <c r="P199" s="2">
        <f t="shared" ca="1" si="40"/>
        <v>1.1303618038469715E-4</v>
      </c>
      <c r="Q199" s="2"/>
      <c r="R199" s="2"/>
      <c r="S199" s="2"/>
      <c r="T199" s="2"/>
      <c r="U199" s="2"/>
      <c r="V199" s="2"/>
      <c r="W199" s="2"/>
      <c r="X199" s="2"/>
      <c r="Y199" s="2"/>
    </row>
    <row r="200" spans="1:25" x14ac:dyDescent="0.2">
      <c r="A200" s="2">
        <v>8612</v>
      </c>
      <c r="B200" s="2">
        <v>-2.1661439997842535E-2</v>
      </c>
      <c r="C200" s="2"/>
      <c r="D200" s="50">
        <f t="shared" si="41"/>
        <v>0.86119999999999997</v>
      </c>
      <c r="E200" s="50">
        <f t="shared" si="41"/>
        <v>-2.1661439997842535E-2</v>
      </c>
      <c r="F200" s="13">
        <f t="shared" si="34"/>
        <v>0.7416654399999999</v>
      </c>
      <c r="G200" s="13">
        <f t="shared" si="35"/>
        <v>0.63872227692799988</v>
      </c>
      <c r="H200" s="13">
        <f t="shared" si="36"/>
        <v>0.5500676248903934</v>
      </c>
      <c r="I200" s="13">
        <f t="shared" si="37"/>
        <v>-1.8654832126141992E-2</v>
      </c>
      <c r="J200" s="13">
        <f t="shared" si="38"/>
        <v>-1.6065541427033484E-2</v>
      </c>
      <c r="K200" s="13">
        <f t="shared" ca="1" si="30"/>
        <v>-2.2241422516830991E-2</v>
      </c>
      <c r="L200" s="13">
        <f t="shared" ca="1" si="39"/>
        <v>3.3637972233219483E-7</v>
      </c>
      <c r="M200" s="13">
        <f t="shared" ca="1" si="31"/>
        <v>14946.44507919492</v>
      </c>
      <c r="N200" s="13">
        <f t="shared" ca="1" si="32"/>
        <v>19091.768998626332</v>
      </c>
      <c r="O200" s="13">
        <f t="shared" ca="1" si="33"/>
        <v>754969.53204203967</v>
      </c>
      <c r="P200" s="2">
        <f t="shared" ca="1" si="40"/>
        <v>5.799825189884561E-4</v>
      </c>
      <c r="Q200" s="2"/>
      <c r="R200" s="2"/>
      <c r="S200" s="2"/>
      <c r="T200" s="2"/>
      <c r="U200" s="2"/>
      <c r="V200" s="2"/>
      <c r="W200" s="2"/>
      <c r="X200" s="2"/>
      <c r="Y200" s="2"/>
    </row>
    <row r="201" spans="1:25" x14ac:dyDescent="0.2">
      <c r="A201" s="2">
        <v>8613</v>
      </c>
      <c r="B201" s="2">
        <v>-1.6755559998273384E-2</v>
      </c>
      <c r="C201" s="2"/>
      <c r="D201" s="50">
        <f t="shared" si="41"/>
        <v>0.86129999999999995</v>
      </c>
      <c r="E201" s="50">
        <f t="shared" si="41"/>
        <v>-1.6755559998273384E-2</v>
      </c>
      <c r="F201" s="13">
        <f t="shared" si="34"/>
        <v>0.74183768999999988</v>
      </c>
      <c r="G201" s="13">
        <f t="shared" si="35"/>
        <v>0.63894480239699991</v>
      </c>
      <c r="H201" s="13">
        <f t="shared" si="36"/>
        <v>0.55032315830453593</v>
      </c>
      <c r="I201" s="13">
        <f t="shared" si="37"/>
        <v>-1.4431563826512865E-2</v>
      </c>
      <c r="J201" s="13">
        <f t="shared" si="38"/>
        <v>-1.242990592377553E-2</v>
      </c>
      <c r="K201" s="13">
        <f t="shared" ca="1" si="30"/>
        <v>-2.2250971022204191E-2</v>
      </c>
      <c r="L201" s="13">
        <f t="shared" ca="1" si="39"/>
        <v>3.0199542321940245E-5</v>
      </c>
      <c r="M201" s="13">
        <f t="shared" ca="1" si="31"/>
        <v>14975.766204725764</v>
      </c>
      <c r="N201" s="13">
        <f t="shared" ca="1" si="32"/>
        <v>19179.552471096689</v>
      </c>
      <c r="O201" s="13">
        <f t="shared" ca="1" si="33"/>
        <v>756209.43672370724</v>
      </c>
      <c r="P201" s="2">
        <f t="shared" ca="1" si="40"/>
        <v>5.4954110239308074E-3</v>
      </c>
      <c r="Q201" s="2"/>
      <c r="R201" s="2"/>
      <c r="S201" s="2"/>
      <c r="T201" s="2"/>
      <c r="U201" s="2"/>
      <c r="V201" s="2"/>
      <c r="W201" s="2"/>
      <c r="X201" s="2"/>
      <c r="Y201" s="2"/>
    </row>
    <row r="202" spans="1:25" x14ac:dyDescent="0.2">
      <c r="A202" s="2">
        <v>8627</v>
      </c>
      <c r="B202" s="2">
        <v>-2.5073240001802333E-2</v>
      </c>
      <c r="C202" s="2"/>
      <c r="D202" s="50">
        <f t="shared" si="41"/>
        <v>0.86270000000000002</v>
      </c>
      <c r="E202" s="50">
        <f t="shared" si="41"/>
        <v>-2.5073240001802333E-2</v>
      </c>
      <c r="F202" s="13">
        <f t="shared" si="34"/>
        <v>0.74425129000000001</v>
      </c>
      <c r="G202" s="13">
        <f t="shared" si="35"/>
        <v>0.64206558788300006</v>
      </c>
      <c r="H202" s="13">
        <f t="shared" si="36"/>
        <v>0.55390998266666414</v>
      </c>
      <c r="I202" s="13">
        <f t="shared" si="37"/>
        <v>-2.1630684149554873E-2</v>
      </c>
      <c r="J202" s="13">
        <f t="shared" si="38"/>
        <v>-1.8660791215820989E-2</v>
      </c>
      <c r="K202" s="13">
        <f t="shared" ca="1" si="30"/>
        <v>-2.2384806963766449E-2</v>
      </c>
      <c r="L202" s="13">
        <f t="shared" ca="1" si="39"/>
        <v>7.227672200002853E-6</v>
      </c>
      <c r="M202" s="13">
        <f t="shared" ca="1" si="31"/>
        <v>15389.604783612069</v>
      </c>
      <c r="N202" s="13">
        <f t="shared" ca="1" si="32"/>
        <v>20431.860551254758</v>
      </c>
      <c r="O202" s="13">
        <f t="shared" ca="1" si="33"/>
        <v>773698.0693313817</v>
      </c>
      <c r="P202" s="2">
        <f t="shared" ca="1" si="40"/>
        <v>-2.688433038035884E-3</v>
      </c>
      <c r="Q202" s="2"/>
      <c r="R202" s="2"/>
      <c r="S202" s="2"/>
      <c r="T202" s="2"/>
      <c r="U202" s="2"/>
      <c r="V202" s="2"/>
      <c r="W202" s="2"/>
      <c r="X202" s="2"/>
      <c r="Y202" s="2"/>
    </row>
    <row r="203" spans="1:25" x14ac:dyDescent="0.2">
      <c r="A203" s="2">
        <v>8763</v>
      </c>
      <c r="B203" s="2">
        <v>-2.187355999922147E-2</v>
      </c>
      <c r="C203" s="2"/>
      <c r="D203" s="50">
        <f t="shared" si="41"/>
        <v>0.87629999999999997</v>
      </c>
      <c r="E203" s="50">
        <f t="shared" si="41"/>
        <v>-2.187355999922147E-2</v>
      </c>
      <c r="F203" s="13">
        <f t="shared" si="34"/>
        <v>0.76790168999999997</v>
      </c>
      <c r="G203" s="13">
        <f t="shared" si="35"/>
        <v>0.67291225094699991</v>
      </c>
      <c r="H203" s="13">
        <f t="shared" si="36"/>
        <v>0.58967300550485602</v>
      </c>
      <c r="I203" s="13">
        <f t="shared" si="37"/>
        <v>-1.9167800627317773E-2</v>
      </c>
      <c r="J203" s="13">
        <f t="shared" si="38"/>
        <v>-1.6796743689718563E-2</v>
      </c>
      <c r="K203" s="13">
        <f t="shared" ca="1" si="30"/>
        <v>-2.3700165983150612E-2</v>
      </c>
      <c r="L203" s="13">
        <f t="shared" ca="1" si="39"/>
        <v>3.3364894205257473E-6</v>
      </c>
      <c r="M203" s="13">
        <f t="shared" ca="1" si="31"/>
        <v>19739.121591935615</v>
      </c>
      <c r="N203" s="13">
        <f t="shared" ca="1" si="32"/>
        <v>34936.642294910038</v>
      </c>
      <c r="O203" s="13">
        <f t="shared" ca="1" si="33"/>
        <v>956490.32457158982</v>
      </c>
      <c r="P203" s="2">
        <f t="shared" ca="1" si="40"/>
        <v>1.8266059839291415E-3</v>
      </c>
      <c r="Q203" s="2"/>
      <c r="R203" s="2"/>
      <c r="S203" s="2"/>
      <c r="T203" s="2"/>
      <c r="U203" s="2"/>
      <c r="V203" s="2"/>
      <c r="W203" s="2"/>
      <c r="X203" s="2"/>
      <c r="Y203" s="2"/>
    </row>
    <row r="204" spans="1:25" x14ac:dyDescent="0.2">
      <c r="A204" s="2">
        <v>8795</v>
      </c>
      <c r="B204" s="2">
        <v>-2.0885400001134258E-2</v>
      </c>
      <c r="C204" s="2"/>
      <c r="D204" s="50">
        <f t="shared" ref="D204:E244" si="42">A204/A$18</f>
        <v>0.87949999999999995</v>
      </c>
      <c r="E204" s="50">
        <f t="shared" si="42"/>
        <v>-2.0885400001134258E-2</v>
      </c>
      <c r="F204" s="13">
        <f t="shared" si="34"/>
        <v>0.77352024999999991</v>
      </c>
      <c r="G204" s="13">
        <f t="shared" si="35"/>
        <v>0.68031105987499985</v>
      </c>
      <c r="H204" s="13">
        <f t="shared" si="36"/>
        <v>0.59833357716006241</v>
      </c>
      <c r="I204" s="13">
        <f t="shared" si="37"/>
        <v>-1.8368709300997578E-2</v>
      </c>
      <c r="J204" s="13">
        <f t="shared" si="38"/>
        <v>-1.6155279830227368E-2</v>
      </c>
      <c r="K204" s="13">
        <f t="shared" ref="K204:K244" ca="1" si="43">+E$4+E$5*D204+E$6*D204^2</f>
        <v>-2.4013678001244036E-2</v>
      </c>
      <c r="L204" s="13">
        <f t="shared" ca="1" si="39"/>
        <v>9.786123245970835E-6</v>
      </c>
      <c r="M204" s="13">
        <f t="shared" ref="M204:M244" ca="1" si="44">(M$1-M$2*D204+M$3*F204)^2</f>
        <v>20850.816778137603</v>
      </c>
      <c r="N204" s="13">
        <f t="shared" ref="N204:N244" ca="1" si="45">(-M$2+M$4*D204-M$5*F204)^2</f>
        <v>38989.245960956454</v>
      </c>
      <c r="O204" s="13">
        <f t="shared" ref="O204:O244" ca="1" si="46">+(M$3-D204*M$5+F204*M$6)^2</f>
        <v>1002989.2881543182</v>
      </c>
      <c r="P204" s="2">
        <f t="shared" ca="1" si="40"/>
        <v>3.1282780001097785E-3</v>
      </c>
      <c r="Q204" s="2"/>
      <c r="R204" s="2"/>
      <c r="S204" s="2"/>
      <c r="T204" s="2"/>
      <c r="U204" s="2"/>
      <c r="V204" s="2"/>
      <c r="W204" s="2"/>
      <c r="X204" s="2"/>
      <c r="Y204" s="2"/>
    </row>
    <row r="205" spans="1:25" x14ac:dyDescent="0.2">
      <c r="A205" s="2">
        <v>8818</v>
      </c>
      <c r="B205" s="2">
        <v>-3.0050159999518655E-2</v>
      </c>
      <c r="C205" s="2"/>
      <c r="D205" s="50">
        <f t="shared" si="42"/>
        <v>0.88180000000000003</v>
      </c>
      <c r="E205" s="50">
        <f t="shared" si="42"/>
        <v>-3.0050159999518655E-2</v>
      </c>
      <c r="F205" s="13">
        <f t="shared" ref="F205:F244" si="47">D205*D205</f>
        <v>0.77757124</v>
      </c>
      <c r="G205" s="13">
        <f t="shared" ref="G205:G244" si="48">D205*F205</f>
        <v>0.68566231943200007</v>
      </c>
      <c r="H205" s="13">
        <f t="shared" ref="H205:H244" si="49">F205*F205</f>
        <v>0.60461703327513761</v>
      </c>
      <c r="I205" s="13">
        <f t="shared" ref="I205:I244" si="50">E205*D205</f>
        <v>-2.6498231087575552E-2</v>
      </c>
      <c r="J205" s="13">
        <f t="shared" ref="J205:J244" si="51">I205*D205</f>
        <v>-2.3366140173024123E-2</v>
      </c>
      <c r="K205" s="13">
        <f t="shared" ca="1" si="43"/>
        <v>-2.4239959697186099E-2</v>
      </c>
      <c r="L205" s="13">
        <f t="shared" ref="L205:L244" ca="1" si="52">+(K205-E205)^2</f>
        <v>3.3758427553225332E-5</v>
      </c>
      <c r="M205" s="13">
        <f t="shared" ca="1" si="44"/>
        <v>21670.987863271301</v>
      </c>
      <c r="N205" s="13">
        <f t="shared" ca="1" si="45"/>
        <v>42058.374684140435</v>
      </c>
      <c r="O205" s="13">
        <f t="shared" ca="1" si="46"/>
        <v>1037253.5217196633</v>
      </c>
      <c r="P205" s="2">
        <f t="shared" ref="P205:P244" ca="1" si="53">+E205-K205</f>
        <v>-5.8102003023325563E-3</v>
      </c>
      <c r="Q205" s="2"/>
      <c r="R205" s="2"/>
      <c r="S205" s="2"/>
      <c r="T205" s="2"/>
      <c r="U205" s="2"/>
      <c r="V205" s="2"/>
      <c r="W205" s="2"/>
      <c r="X205" s="2"/>
      <c r="Y205" s="2"/>
    </row>
    <row r="206" spans="1:25" x14ac:dyDescent="0.2">
      <c r="A206" s="2">
        <v>8826</v>
      </c>
      <c r="B206" s="2">
        <v>-3.1803120000404306E-2</v>
      </c>
      <c r="C206" s="2"/>
      <c r="D206" s="50">
        <f t="shared" si="42"/>
        <v>0.88260000000000005</v>
      </c>
      <c r="E206" s="50">
        <f t="shared" si="42"/>
        <v>-3.1803120000404306E-2</v>
      </c>
      <c r="F206" s="13">
        <f t="shared" si="47"/>
        <v>0.77898276000000011</v>
      </c>
      <c r="G206" s="13">
        <f t="shared" si="48"/>
        <v>0.68753018397600019</v>
      </c>
      <c r="H206" s="13">
        <f t="shared" si="49"/>
        <v>0.60681414037721781</v>
      </c>
      <c r="I206" s="13">
        <f t="shared" si="50"/>
        <v>-2.8069433712356841E-2</v>
      </c>
      <c r="J206" s="13">
        <f t="shared" si="51"/>
        <v>-2.4774082194526148E-2</v>
      </c>
      <c r="K206" s="13">
        <f t="shared" ca="1" si="43"/>
        <v>-2.4318851625710215E-2</v>
      </c>
      <c r="L206" s="13">
        <f t="shared" ca="1" si="52"/>
        <v>5.6014273104446124E-5</v>
      </c>
      <c r="M206" s="13">
        <f t="shared" ca="1" si="44"/>
        <v>21960.433128688088</v>
      </c>
      <c r="N206" s="13">
        <f t="shared" ca="1" si="45"/>
        <v>43156.922522203844</v>
      </c>
      <c r="O206" s="13">
        <f t="shared" ca="1" si="46"/>
        <v>1049338.2468151813</v>
      </c>
      <c r="P206" s="2">
        <f t="shared" ca="1" si="53"/>
        <v>-7.4842683746940905E-3</v>
      </c>
      <c r="Q206" s="2"/>
      <c r="R206" s="2"/>
      <c r="S206" s="2"/>
      <c r="T206" s="2"/>
      <c r="U206" s="2"/>
      <c r="V206" s="2"/>
      <c r="W206" s="2"/>
      <c r="X206" s="2"/>
      <c r="Y206" s="2"/>
    </row>
    <row r="207" spans="1:25" x14ac:dyDescent="0.2">
      <c r="A207" s="2">
        <v>8826</v>
      </c>
      <c r="B207" s="2">
        <v>-2.3803120006050449E-2</v>
      </c>
      <c r="C207" s="2"/>
      <c r="D207" s="50">
        <f t="shared" si="42"/>
        <v>0.88260000000000005</v>
      </c>
      <c r="E207" s="50">
        <f t="shared" si="42"/>
        <v>-2.3803120006050449E-2</v>
      </c>
      <c r="F207" s="13">
        <f t="shared" si="47"/>
        <v>0.77898276000000011</v>
      </c>
      <c r="G207" s="13">
        <f t="shared" si="48"/>
        <v>0.68753018397600019</v>
      </c>
      <c r="H207" s="13">
        <f t="shared" si="49"/>
        <v>0.60681414037721781</v>
      </c>
      <c r="I207" s="13">
        <f t="shared" si="50"/>
        <v>-2.1008633717340127E-2</v>
      </c>
      <c r="J207" s="13">
        <f t="shared" si="51"/>
        <v>-1.8542220118924396E-2</v>
      </c>
      <c r="K207" s="13">
        <f t="shared" ca="1" si="43"/>
        <v>-2.4318851625710215E-2</v>
      </c>
      <c r="L207" s="13">
        <f t="shared" ca="1" si="52"/>
        <v>2.6597910351688595E-7</v>
      </c>
      <c r="M207" s="13">
        <f t="shared" ca="1" si="44"/>
        <v>21960.433128688088</v>
      </c>
      <c r="N207" s="13">
        <f t="shared" ca="1" si="45"/>
        <v>43156.922522203844</v>
      </c>
      <c r="O207" s="13">
        <f t="shared" ca="1" si="46"/>
        <v>1049338.2468151813</v>
      </c>
      <c r="P207" s="2">
        <f t="shared" ca="1" si="53"/>
        <v>5.1573161965976638E-4</v>
      </c>
      <c r="Q207" s="2"/>
      <c r="R207" s="2"/>
      <c r="S207" s="2"/>
      <c r="T207" s="2"/>
      <c r="U207" s="2"/>
      <c r="V207" s="2"/>
      <c r="W207" s="2"/>
      <c r="X207" s="2"/>
      <c r="Y207" s="2"/>
    </row>
    <row r="208" spans="1:25" x14ac:dyDescent="0.2">
      <c r="A208" s="2">
        <v>8829</v>
      </c>
      <c r="B208" s="2">
        <v>-2.5085480003326666E-2</v>
      </c>
      <c r="C208" s="2"/>
      <c r="D208" s="50">
        <f t="shared" si="42"/>
        <v>0.88290000000000002</v>
      </c>
      <c r="E208" s="50">
        <f t="shared" si="42"/>
        <v>-2.5085480003326666E-2</v>
      </c>
      <c r="F208" s="13">
        <f t="shared" si="47"/>
        <v>0.77951241000000004</v>
      </c>
      <c r="G208" s="13">
        <f t="shared" si="48"/>
        <v>0.68823150678900002</v>
      </c>
      <c r="H208" s="13">
        <f t="shared" si="49"/>
        <v>0.60763959734400819</v>
      </c>
      <c r="I208" s="13">
        <f t="shared" si="50"/>
        <v>-2.2147970294937112E-2</v>
      </c>
      <c r="J208" s="13">
        <f t="shared" si="51"/>
        <v>-1.9554442973399977E-2</v>
      </c>
      <c r="K208" s="13">
        <f t="shared" ca="1" si="43"/>
        <v>-2.4348460749331197E-2</v>
      </c>
      <c r="L208" s="13">
        <f t="shared" ca="1" si="52"/>
        <v>5.4319738076003765E-7</v>
      </c>
      <c r="M208" s="13">
        <f t="shared" ca="1" si="44"/>
        <v>22069.531483372521</v>
      </c>
      <c r="N208" s="13">
        <f t="shared" ca="1" si="45"/>
        <v>43573.03355675545</v>
      </c>
      <c r="O208" s="13">
        <f t="shared" ca="1" si="46"/>
        <v>1053892.3085639905</v>
      </c>
      <c r="P208" s="2">
        <f t="shared" ca="1" si="53"/>
        <v>-7.3701925399546897E-4</v>
      </c>
      <c r="Q208" s="2"/>
      <c r="R208" s="2"/>
      <c r="S208" s="2"/>
      <c r="T208" s="2"/>
      <c r="U208" s="2"/>
      <c r="V208" s="2"/>
      <c r="W208" s="2"/>
      <c r="X208" s="2"/>
      <c r="Y208" s="2"/>
    </row>
    <row r="209" spans="1:25" x14ac:dyDescent="0.2">
      <c r="A209" s="2">
        <v>8829</v>
      </c>
      <c r="B209" s="2">
        <v>-2.2085480006353464E-2</v>
      </c>
      <c r="C209" s="2"/>
      <c r="D209" s="50">
        <f t="shared" si="42"/>
        <v>0.88290000000000002</v>
      </c>
      <c r="E209" s="50">
        <f t="shared" si="42"/>
        <v>-2.2085480006353464E-2</v>
      </c>
      <c r="F209" s="13">
        <f t="shared" si="47"/>
        <v>0.77951241000000004</v>
      </c>
      <c r="G209" s="13">
        <f t="shared" si="48"/>
        <v>0.68823150678900002</v>
      </c>
      <c r="H209" s="13">
        <f t="shared" si="49"/>
        <v>0.60763959734400819</v>
      </c>
      <c r="I209" s="13">
        <f t="shared" si="50"/>
        <v>-1.9499270297609474E-2</v>
      </c>
      <c r="J209" s="13">
        <f t="shared" si="51"/>
        <v>-1.7215905745759406E-2</v>
      </c>
      <c r="K209" s="13">
        <f t="shared" ca="1" si="43"/>
        <v>-2.4348460749331197E-2</v>
      </c>
      <c r="L209" s="13">
        <f t="shared" ca="1" si="52"/>
        <v>5.1210818430880511E-6</v>
      </c>
      <c r="M209" s="13">
        <f t="shared" ca="1" si="44"/>
        <v>22069.531483372521</v>
      </c>
      <c r="N209" s="13">
        <f t="shared" ca="1" si="45"/>
        <v>43573.03355675545</v>
      </c>
      <c r="O209" s="13">
        <f t="shared" ca="1" si="46"/>
        <v>1053892.3085639905</v>
      </c>
      <c r="P209" s="2">
        <f t="shared" ca="1" si="53"/>
        <v>2.2629807429777327E-3</v>
      </c>
      <c r="Q209" s="2"/>
      <c r="R209" s="2"/>
      <c r="S209" s="2"/>
      <c r="T209" s="2"/>
      <c r="U209" s="2"/>
      <c r="V209" s="2"/>
      <c r="W209" s="2"/>
      <c r="X209" s="2"/>
      <c r="Y209" s="2"/>
    </row>
    <row r="210" spans="1:25" x14ac:dyDescent="0.2">
      <c r="A210" s="2">
        <v>8850</v>
      </c>
      <c r="B210" s="2">
        <v>-3.0061999997997191E-2</v>
      </c>
      <c r="C210" s="2"/>
      <c r="D210" s="50">
        <f t="shared" si="42"/>
        <v>0.88500000000000001</v>
      </c>
      <c r="E210" s="50">
        <f t="shared" si="42"/>
        <v>-3.0061999997997191E-2</v>
      </c>
      <c r="F210" s="13">
        <f t="shared" si="47"/>
        <v>0.78322500000000006</v>
      </c>
      <c r="G210" s="13">
        <f t="shared" si="48"/>
        <v>0.69315412500000007</v>
      </c>
      <c r="H210" s="13">
        <f t="shared" si="49"/>
        <v>0.61344140062500008</v>
      </c>
      <c r="I210" s="13">
        <f t="shared" si="50"/>
        <v>-2.6604869998227514E-2</v>
      </c>
      <c r="J210" s="13">
        <f t="shared" si="51"/>
        <v>-2.3545309948431351E-2</v>
      </c>
      <c r="K210" s="13">
        <f t="shared" ca="1" si="43"/>
        <v>-2.4556101093887985E-2</v>
      </c>
      <c r="L210" s="13">
        <f t="shared" ca="1" si="52"/>
        <v>3.0314922742270961E-5</v>
      </c>
      <c r="M210" s="13">
        <f t="shared" ca="1" si="44"/>
        <v>22841.742145742133</v>
      </c>
      <c r="N210" s="13">
        <f t="shared" ca="1" si="45"/>
        <v>46549.671604573843</v>
      </c>
      <c r="O210" s="13">
        <f t="shared" ca="1" si="46"/>
        <v>1086112.6641560481</v>
      </c>
      <c r="P210" s="2">
        <f t="shared" ca="1" si="53"/>
        <v>-5.5058989041092063E-3</v>
      </c>
      <c r="Q210" s="2"/>
      <c r="R210" s="2"/>
      <c r="S210" s="2"/>
      <c r="T210" s="2"/>
      <c r="U210" s="2"/>
      <c r="V210" s="2"/>
      <c r="W210" s="2"/>
      <c r="X210" s="2"/>
      <c r="Y210" s="2"/>
    </row>
    <row r="211" spans="1:25" x14ac:dyDescent="0.2">
      <c r="A211" s="2">
        <v>8954</v>
      </c>
      <c r="B211" s="2">
        <v>-2.8850479997345246E-2</v>
      </c>
      <c r="C211" s="2"/>
      <c r="D211" s="50">
        <f t="shared" si="42"/>
        <v>0.89539999999999997</v>
      </c>
      <c r="E211" s="50">
        <f t="shared" si="42"/>
        <v>-2.8850479997345246E-2</v>
      </c>
      <c r="F211" s="13">
        <f t="shared" si="47"/>
        <v>0.80174115999999995</v>
      </c>
      <c r="G211" s="13">
        <f t="shared" si="48"/>
        <v>0.71787903466399994</v>
      </c>
      <c r="H211" s="13">
        <f t="shared" si="49"/>
        <v>0.64278888763814557</v>
      </c>
      <c r="I211" s="13">
        <f t="shared" si="50"/>
        <v>-2.5832719789622934E-2</v>
      </c>
      <c r="J211" s="13">
        <f t="shared" si="51"/>
        <v>-2.3130617299628373E-2</v>
      </c>
      <c r="K211" s="13">
        <f t="shared" ca="1" si="43"/>
        <v>-2.5594125954486589E-2</v>
      </c>
      <c r="L211" s="13">
        <f t="shared" ca="1" si="52"/>
        <v>1.0603841652441921E-5</v>
      </c>
      <c r="M211" s="13">
        <f t="shared" ca="1" si="44"/>
        <v>26888.402756866733</v>
      </c>
      <c r="N211" s="13">
        <f t="shared" ca="1" si="45"/>
        <v>62979.226347611359</v>
      </c>
      <c r="O211" s="13">
        <f t="shared" ca="1" si="46"/>
        <v>1254654.9043543192</v>
      </c>
      <c r="P211" s="2">
        <f t="shared" ca="1" si="53"/>
        <v>-3.2563540428586571E-3</v>
      </c>
      <c r="Q211" s="2"/>
      <c r="R211" s="2"/>
      <c r="S211" s="2"/>
      <c r="T211" s="2"/>
      <c r="U211" s="2"/>
      <c r="V211" s="2"/>
      <c r="W211" s="2"/>
      <c r="X211" s="2"/>
      <c r="Y211" s="2"/>
    </row>
    <row r="212" spans="1:25" x14ac:dyDescent="0.2">
      <c r="A212" s="2">
        <v>9018</v>
      </c>
      <c r="B212" s="2">
        <v>-2.487415999348741E-2</v>
      </c>
      <c r="C212" s="2"/>
      <c r="D212" s="50">
        <f t="shared" si="42"/>
        <v>0.90180000000000005</v>
      </c>
      <c r="E212" s="50">
        <f t="shared" si="42"/>
        <v>-2.487415999348741E-2</v>
      </c>
      <c r="F212" s="13">
        <f t="shared" si="47"/>
        <v>0.81324324000000003</v>
      </c>
      <c r="G212" s="13">
        <f t="shared" si="48"/>
        <v>0.73338275383200002</v>
      </c>
      <c r="H212" s="13">
        <f t="shared" si="49"/>
        <v>0.6613645674056976</v>
      </c>
      <c r="I212" s="13">
        <f t="shared" si="50"/>
        <v>-2.2431517482126948E-2</v>
      </c>
      <c r="J212" s="13">
        <f t="shared" si="51"/>
        <v>-2.0228742465382081E-2</v>
      </c>
      <c r="K212" s="13">
        <f t="shared" ca="1" si="43"/>
        <v>-2.6240942040562425E-2</v>
      </c>
      <c r="L212" s="13">
        <f t="shared" ca="1" si="52"/>
        <v>1.8680931642065669E-6</v>
      </c>
      <c r="M212" s="13">
        <f t="shared" ca="1" si="44"/>
        <v>29565.723152418181</v>
      </c>
      <c r="N212" s="13">
        <f t="shared" ca="1" si="45"/>
        <v>74536.396059905543</v>
      </c>
      <c r="O212" s="13">
        <f t="shared" ca="1" si="46"/>
        <v>1365987.2322340701</v>
      </c>
      <c r="P212" s="2">
        <f t="shared" ca="1" si="53"/>
        <v>1.3667820470750144E-3</v>
      </c>
      <c r="Q212" s="2"/>
      <c r="R212" s="2"/>
      <c r="S212" s="2"/>
      <c r="T212" s="2"/>
      <c r="U212" s="2"/>
      <c r="V212" s="2"/>
      <c r="W212" s="2"/>
      <c r="X212" s="2"/>
      <c r="Y212" s="2"/>
    </row>
    <row r="213" spans="1:25" x14ac:dyDescent="0.2">
      <c r="A213" s="2">
        <v>9021</v>
      </c>
      <c r="B213" s="2">
        <v>-3.3156519995827693E-2</v>
      </c>
      <c r="C213" s="2"/>
      <c r="D213" s="50">
        <f t="shared" si="42"/>
        <v>0.90210000000000001</v>
      </c>
      <c r="E213" s="50">
        <f t="shared" si="42"/>
        <v>-3.3156519995827693E-2</v>
      </c>
      <c r="F213" s="13">
        <f t="shared" si="47"/>
        <v>0.81378441000000001</v>
      </c>
      <c r="G213" s="13">
        <f t="shared" si="48"/>
        <v>0.73411491626100001</v>
      </c>
      <c r="H213" s="13">
        <f t="shared" si="49"/>
        <v>0.66224506595904808</v>
      </c>
      <c r="I213" s="13">
        <f t="shared" si="50"/>
        <v>-2.9910496688236164E-2</v>
      </c>
      <c r="J213" s="13">
        <f t="shared" si="51"/>
        <v>-2.6982259062457842E-2</v>
      </c>
      <c r="K213" s="13">
        <f t="shared" ca="1" si="43"/>
        <v>-2.6271411688091627E-2</v>
      </c>
      <c r="L213" s="13">
        <f t="shared" ca="1" si="52"/>
        <v>4.7404716409256207E-5</v>
      </c>
      <c r="M213" s="13">
        <f t="shared" ca="1" si="44"/>
        <v>29694.773044465888</v>
      </c>
      <c r="N213" s="13">
        <f t="shared" ca="1" si="45"/>
        <v>75106.045431351362</v>
      </c>
      <c r="O213" s="13">
        <f t="shared" ca="1" si="46"/>
        <v>1371351.5331212955</v>
      </c>
      <c r="P213" s="2">
        <f t="shared" ca="1" si="53"/>
        <v>-6.8851083077360667E-3</v>
      </c>
      <c r="Q213" s="2"/>
      <c r="R213" s="2"/>
      <c r="S213" s="2"/>
      <c r="T213" s="2"/>
      <c r="U213" s="2"/>
      <c r="V213" s="2"/>
      <c r="W213" s="2"/>
      <c r="X213" s="2"/>
      <c r="Y213" s="2"/>
    </row>
    <row r="214" spans="1:25" x14ac:dyDescent="0.2">
      <c r="A214" s="2">
        <v>9031</v>
      </c>
      <c r="B214" s="2">
        <v>-3.7097720000019763E-2</v>
      </c>
      <c r="C214" s="2"/>
      <c r="D214" s="50">
        <f t="shared" si="42"/>
        <v>0.90310000000000001</v>
      </c>
      <c r="E214" s="50">
        <f t="shared" si="42"/>
        <v>-3.7097720000019763E-2</v>
      </c>
      <c r="F214" s="13">
        <f t="shared" si="47"/>
        <v>0.81558961000000008</v>
      </c>
      <c r="G214" s="13">
        <f t="shared" si="48"/>
        <v>0.73655897679100013</v>
      </c>
      <c r="H214" s="13">
        <f t="shared" si="49"/>
        <v>0.6651864119399522</v>
      </c>
      <c r="I214" s="13">
        <f t="shared" si="50"/>
        <v>-3.3502950932017848E-2</v>
      </c>
      <c r="J214" s="13">
        <f t="shared" si="51"/>
        <v>-3.025651498670532E-2</v>
      </c>
      <c r="K214" s="13">
        <f t="shared" ca="1" si="43"/>
        <v>-2.6373074287588359E-2</v>
      </c>
      <c r="L214" s="13">
        <f t="shared" ca="1" si="52"/>
        <v>1.1501802565717329E-4</v>
      </c>
      <c r="M214" s="13">
        <f t="shared" ca="1" si="44"/>
        <v>30127.251321635464</v>
      </c>
      <c r="N214" s="13">
        <f t="shared" ca="1" si="45"/>
        <v>77023.179653042927</v>
      </c>
      <c r="O214" s="13">
        <f t="shared" ca="1" si="46"/>
        <v>1389327.6604622009</v>
      </c>
      <c r="P214" s="2">
        <f t="shared" ca="1" si="53"/>
        <v>-1.0724645712431403E-2</v>
      </c>
      <c r="Q214" s="2"/>
      <c r="R214" s="2"/>
      <c r="S214" s="2"/>
      <c r="T214" s="2"/>
      <c r="U214" s="2"/>
      <c r="V214" s="2"/>
      <c r="W214" s="2"/>
      <c r="X214" s="2"/>
      <c r="Y214" s="2"/>
    </row>
    <row r="215" spans="1:25" x14ac:dyDescent="0.2">
      <c r="A215" s="2">
        <v>9191</v>
      </c>
      <c r="B215" s="2">
        <v>-3.2156920002307743E-2</v>
      </c>
      <c r="C215" s="2"/>
      <c r="D215" s="50">
        <f t="shared" si="42"/>
        <v>0.91910000000000003</v>
      </c>
      <c r="E215" s="50">
        <f t="shared" si="42"/>
        <v>-3.2156920002307743E-2</v>
      </c>
      <c r="F215" s="13">
        <f t="shared" si="47"/>
        <v>0.84474481000000001</v>
      </c>
      <c r="G215" s="13">
        <f t="shared" si="48"/>
        <v>0.77640495487100003</v>
      </c>
      <c r="H215" s="13">
        <f t="shared" si="49"/>
        <v>0.71359379402193612</v>
      </c>
      <c r="I215" s="13">
        <f t="shared" si="50"/>
        <v>-2.9555425174121047E-2</v>
      </c>
      <c r="J215" s="13">
        <f t="shared" si="51"/>
        <v>-2.7164391277534655E-2</v>
      </c>
      <c r="K215" s="13">
        <f t="shared" ca="1" si="43"/>
        <v>-2.8019993805146512E-2</v>
      </c>
      <c r="L215" s="13">
        <f t="shared" ca="1" si="52"/>
        <v>1.7114158360758882E-5</v>
      </c>
      <c r="M215" s="13">
        <f t="shared" ca="1" si="44"/>
        <v>37538.029312943312</v>
      </c>
      <c r="N215" s="13">
        <f t="shared" ca="1" si="45"/>
        <v>111647.60896652588</v>
      </c>
      <c r="O215" s="13">
        <f t="shared" ca="1" si="46"/>
        <v>1697302.6705149165</v>
      </c>
      <c r="P215" s="2">
        <f t="shared" ca="1" si="53"/>
        <v>-4.1369261971612309E-3</v>
      </c>
      <c r="Q215" s="2"/>
      <c r="R215" s="2"/>
      <c r="S215" s="2"/>
      <c r="T215" s="2"/>
      <c r="U215" s="2"/>
      <c r="V215" s="2"/>
      <c r="W215" s="2"/>
      <c r="X215" s="2"/>
      <c r="Y215" s="2"/>
    </row>
    <row r="216" spans="1:25" x14ac:dyDescent="0.2">
      <c r="A216" s="2">
        <v>9199</v>
      </c>
      <c r="B216" s="2">
        <v>-2.9909879995102528E-2</v>
      </c>
      <c r="C216" s="2"/>
      <c r="D216" s="50">
        <f t="shared" si="42"/>
        <v>0.91990000000000005</v>
      </c>
      <c r="E216" s="50">
        <f t="shared" si="42"/>
        <v>-2.9909879995102528E-2</v>
      </c>
      <c r="F216" s="13">
        <f t="shared" si="47"/>
        <v>0.84621601000000013</v>
      </c>
      <c r="G216" s="13">
        <f t="shared" si="48"/>
        <v>0.77843410759900011</v>
      </c>
      <c r="H216" s="13">
        <f t="shared" si="49"/>
        <v>0.71608153558032028</v>
      </c>
      <c r="I216" s="13">
        <f t="shared" si="50"/>
        <v>-2.7514098607494819E-2</v>
      </c>
      <c r="J216" s="13">
        <f t="shared" si="51"/>
        <v>-2.5310219309034484E-2</v>
      </c>
      <c r="K216" s="13">
        <f t="shared" ca="1" si="43"/>
        <v>-2.8103343725584019E-2</v>
      </c>
      <c r="L216" s="13">
        <f t="shared" ca="1" si="52"/>
        <v>3.2635732930858514E-6</v>
      </c>
      <c r="M216" s="13">
        <f t="shared" ca="1" si="44"/>
        <v>37933.213005419741</v>
      </c>
      <c r="N216" s="13">
        <f t="shared" ca="1" si="45"/>
        <v>113580.21697444488</v>
      </c>
      <c r="O216" s="13">
        <f t="shared" ca="1" si="46"/>
        <v>1713730.5475041158</v>
      </c>
      <c r="P216" s="2">
        <f t="shared" ca="1" si="53"/>
        <v>-1.8065362695185092E-3</v>
      </c>
      <c r="Q216" s="2"/>
      <c r="R216" s="2"/>
      <c r="S216" s="2"/>
      <c r="T216" s="2"/>
      <c r="U216" s="2"/>
      <c r="V216" s="2"/>
      <c r="W216" s="2"/>
      <c r="X216" s="2"/>
      <c r="Y216" s="2"/>
    </row>
    <row r="217" spans="1:25" x14ac:dyDescent="0.2">
      <c r="A217" s="2">
        <v>9220</v>
      </c>
      <c r="B217" s="2">
        <v>-3.3886400000483263E-2</v>
      </c>
      <c r="C217" s="2"/>
      <c r="D217" s="50">
        <f t="shared" si="42"/>
        <v>0.92200000000000004</v>
      </c>
      <c r="E217" s="50">
        <f t="shared" si="42"/>
        <v>-3.3886400000483263E-2</v>
      </c>
      <c r="F217" s="13">
        <f t="shared" si="47"/>
        <v>0.85008400000000006</v>
      </c>
      <c r="G217" s="13">
        <f t="shared" si="48"/>
        <v>0.78377744800000004</v>
      </c>
      <c r="H217" s="13">
        <f t="shared" si="49"/>
        <v>0.72264280705600015</v>
      </c>
      <c r="I217" s="13">
        <f t="shared" si="50"/>
        <v>-3.1243260800445569E-2</v>
      </c>
      <c r="J217" s="13">
        <f t="shared" si="51"/>
        <v>-2.8806286458010817E-2</v>
      </c>
      <c r="K217" s="13">
        <f t="shared" ca="1" si="43"/>
        <v>-2.8322592179110991E-2</v>
      </c>
      <c r="L217" s="13">
        <f t="shared" ca="1" si="52"/>
        <v>3.0955957473163279E-5</v>
      </c>
      <c r="M217" s="13">
        <f t="shared" ca="1" si="44"/>
        <v>38981.919849741666</v>
      </c>
      <c r="N217" s="13">
        <f t="shared" ca="1" si="45"/>
        <v>118747.57810283982</v>
      </c>
      <c r="O217" s="13">
        <f t="shared" ca="1" si="46"/>
        <v>1757331.3248959978</v>
      </c>
      <c r="P217" s="2">
        <f t="shared" ca="1" si="53"/>
        <v>-5.5638078213722728E-3</v>
      </c>
      <c r="Q217" s="2"/>
      <c r="R217" s="2"/>
      <c r="S217" s="2"/>
      <c r="T217" s="2"/>
      <c r="U217" s="2"/>
      <c r="V217" s="2"/>
      <c r="W217" s="2"/>
      <c r="X217" s="2"/>
      <c r="Y217" s="2"/>
    </row>
    <row r="218" spans="1:25" x14ac:dyDescent="0.2">
      <c r="A218" s="2">
        <v>9220</v>
      </c>
      <c r="B218" s="2">
        <v>-2.7886399999260902E-2</v>
      </c>
      <c r="C218" s="2"/>
      <c r="D218" s="50">
        <f t="shared" si="42"/>
        <v>0.92200000000000004</v>
      </c>
      <c r="E218" s="50">
        <f t="shared" si="42"/>
        <v>-2.7886399999260902E-2</v>
      </c>
      <c r="F218" s="13">
        <f t="shared" si="47"/>
        <v>0.85008400000000006</v>
      </c>
      <c r="G218" s="13">
        <f t="shared" si="48"/>
        <v>0.78377744800000004</v>
      </c>
      <c r="H218" s="13">
        <f t="shared" si="49"/>
        <v>0.72264280705600015</v>
      </c>
      <c r="I218" s="13">
        <f t="shared" si="50"/>
        <v>-2.5711260799318552E-2</v>
      </c>
      <c r="J218" s="13">
        <f t="shared" si="51"/>
        <v>-2.3705782456971705E-2</v>
      </c>
      <c r="K218" s="13">
        <f t="shared" ca="1" si="43"/>
        <v>-2.8322592179110991E-2</v>
      </c>
      <c r="L218" s="13">
        <f t="shared" ca="1" si="52"/>
        <v>1.9026361776237164E-7</v>
      </c>
      <c r="M218" s="13">
        <f t="shared" ca="1" si="44"/>
        <v>38981.919849741666</v>
      </c>
      <c r="N218" s="13">
        <f t="shared" ca="1" si="45"/>
        <v>118747.57810283982</v>
      </c>
      <c r="O218" s="13">
        <f t="shared" ca="1" si="46"/>
        <v>1757331.3248959978</v>
      </c>
      <c r="P218" s="2">
        <f t="shared" ca="1" si="53"/>
        <v>4.3619217985008812E-4</v>
      </c>
      <c r="Q218" s="2"/>
      <c r="R218" s="2"/>
      <c r="S218" s="2"/>
      <c r="T218" s="2"/>
      <c r="U218" s="2"/>
      <c r="V218" s="2"/>
      <c r="W218" s="2"/>
      <c r="X218" s="2"/>
      <c r="Y218" s="2"/>
    </row>
    <row r="219" spans="1:25" x14ac:dyDescent="0.2">
      <c r="A219" s="2">
        <v>9355</v>
      </c>
      <c r="B219" s="2">
        <v>-3.7562600002274849E-2</v>
      </c>
      <c r="C219" s="2"/>
      <c r="D219" s="50">
        <f t="shared" si="42"/>
        <v>0.9355</v>
      </c>
      <c r="E219" s="50">
        <f t="shared" si="42"/>
        <v>-3.7562600002274849E-2</v>
      </c>
      <c r="F219" s="13">
        <f t="shared" si="47"/>
        <v>0.87516024999999997</v>
      </c>
      <c r="G219" s="13">
        <f t="shared" si="48"/>
        <v>0.81871241387499993</v>
      </c>
      <c r="H219" s="13">
        <f t="shared" si="49"/>
        <v>0.76590546318006247</v>
      </c>
      <c r="I219" s="13">
        <f t="shared" si="50"/>
        <v>-3.5139812302128121E-2</v>
      </c>
      <c r="J219" s="13">
        <f t="shared" si="51"/>
        <v>-3.2873294408640855E-2</v>
      </c>
      <c r="K219" s="13">
        <f t="shared" ca="1" si="43"/>
        <v>-2.9747777975910078E-2</v>
      </c>
      <c r="L219" s="13">
        <f t="shared" ca="1" si="52"/>
        <v>6.107144330375598E-5</v>
      </c>
      <c r="M219" s="13">
        <f t="shared" ca="1" si="44"/>
        <v>46121.611666593417</v>
      </c>
      <c r="N219" s="13">
        <f t="shared" ca="1" si="45"/>
        <v>155318.01212675043</v>
      </c>
      <c r="O219" s="13">
        <f t="shared" ca="1" si="46"/>
        <v>2054480.860035572</v>
      </c>
      <c r="P219" s="2">
        <f t="shared" ca="1" si="53"/>
        <v>-7.8148220263647705E-3</v>
      </c>
      <c r="Q219" s="2"/>
      <c r="R219" s="2"/>
      <c r="S219" s="2"/>
      <c r="T219" s="2"/>
      <c r="U219" s="2"/>
      <c r="V219" s="2"/>
      <c r="W219" s="2"/>
      <c r="X219" s="2"/>
      <c r="Y219" s="2"/>
    </row>
    <row r="220" spans="1:25" x14ac:dyDescent="0.2">
      <c r="A220" s="2">
        <v>9391</v>
      </c>
      <c r="B220" s="2">
        <v>-3.1980920000933111E-2</v>
      </c>
      <c r="C220" s="2"/>
      <c r="D220" s="50">
        <f t="shared" si="42"/>
        <v>0.93910000000000005</v>
      </c>
      <c r="E220" s="50">
        <f t="shared" si="42"/>
        <v>-3.1980920000933111E-2</v>
      </c>
      <c r="F220" s="13">
        <f t="shared" si="47"/>
        <v>0.8819088100000001</v>
      </c>
      <c r="G220" s="13">
        <f t="shared" si="48"/>
        <v>0.82820056347100013</v>
      </c>
      <c r="H220" s="13">
        <f t="shared" si="49"/>
        <v>0.77776314915561628</v>
      </c>
      <c r="I220" s="13">
        <f t="shared" si="50"/>
        <v>-3.0033281972876285E-2</v>
      </c>
      <c r="J220" s="13">
        <f t="shared" si="51"/>
        <v>-2.8204255100728121E-2</v>
      </c>
      <c r="K220" s="13">
        <f t="shared" ca="1" si="43"/>
        <v>-3.0132425946357705E-2</v>
      </c>
      <c r="L220" s="13">
        <f t="shared" ca="1" si="52"/>
        <v>3.4169302698006234E-6</v>
      </c>
      <c r="M220" s="13">
        <f t="shared" ca="1" si="44"/>
        <v>48143.767487510711</v>
      </c>
      <c r="N220" s="13">
        <f t="shared" ca="1" si="45"/>
        <v>166081.60880570274</v>
      </c>
      <c r="O220" s="13">
        <f t="shared" ca="1" si="46"/>
        <v>2138766.9365554075</v>
      </c>
      <c r="P220" s="2">
        <f t="shared" ca="1" si="53"/>
        <v>-1.8484940545754058E-3</v>
      </c>
      <c r="Q220" s="2"/>
      <c r="R220" s="2"/>
      <c r="S220" s="2"/>
      <c r="T220" s="2"/>
      <c r="U220" s="2"/>
      <c r="V220" s="2"/>
      <c r="W220" s="2"/>
      <c r="X220" s="2"/>
      <c r="Y220" s="2"/>
    </row>
    <row r="221" spans="1:25" x14ac:dyDescent="0.2">
      <c r="A221" s="2">
        <v>9891</v>
      </c>
      <c r="B221" s="2">
        <v>-3.7040919996798038E-2</v>
      </c>
      <c r="C221" s="2"/>
      <c r="D221" s="50">
        <f t="shared" si="42"/>
        <v>0.98909999999999998</v>
      </c>
      <c r="E221" s="50">
        <f t="shared" si="42"/>
        <v>-3.7040919996798038E-2</v>
      </c>
      <c r="F221" s="13">
        <f t="shared" si="47"/>
        <v>0.97831880999999998</v>
      </c>
      <c r="G221" s="13">
        <f t="shared" si="48"/>
        <v>0.96765513497099997</v>
      </c>
      <c r="H221" s="13">
        <f t="shared" si="49"/>
        <v>0.9571076939998161</v>
      </c>
      <c r="I221" s="13">
        <f t="shared" si="50"/>
        <v>-3.663717396883294E-2</v>
      </c>
      <c r="J221" s="13">
        <f t="shared" si="51"/>
        <v>-3.6237828772572658E-2</v>
      </c>
      <c r="K221" s="13">
        <f t="shared" ca="1" si="43"/>
        <v>-3.5674950195110855E-2</v>
      </c>
      <c r="L221" s="13">
        <f t="shared" ca="1" si="52"/>
        <v>1.8658734991213234E-6</v>
      </c>
      <c r="M221" s="13">
        <f t="shared" ca="1" si="44"/>
        <v>81670.383552394138</v>
      </c>
      <c r="N221" s="13">
        <f t="shared" ca="1" si="45"/>
        <v>364609.16550234909</v>
      </c>
      <c r="O221" s="13">
        <f t="shared" ca="1" si="46"/>
        <v>3547569.7057781206</v>
      </c>
      <c r="P221" s="2">
        <f t="shared" ca="1" si="53"/>
        <v>-1.3659698016871835E-3</v>
      </c>
      <c r="Q221" s="2"/>
      <c r="R221" s="2"/>
      <c r="S221" s="2"/>
      <c r="T221" s="2"/>
      <c r="U221" s="2"/>
      <c r="V221" s="2"/>
      <c r="W221" s="2"/>
      <c r="X221" s="2"/>
      <c r="Y221" s="2"/>
    </row>
    <row r="222" spans="1:25" x14ac:dyDescent="0.2">
      <c r="A222" s="2">
        <v>9968</v>
      </c>
      <c r="B222" s="2">
        <v>-4.6788159997959156E-2</v>
      </c>
      <c r="C222" s="2"/>
      <c r="D222" s="50">
        <f t="shared" si="42"/>
        <v>0.99680000000000002</v>
      </c>
      <c r="E222" s="50">
        <f t="shared" si="42"/>
        <v>-4.6788159997959156E-2</v>
      </c>
      <c r="F222" s="13">
        <f t="shared" si="47"/>
        <v>0.99361024000000009</v>
      </c>
      <c r="G222" s="13">
        <f t="shared" si="48"/>
        <v>0.99043068723200012</v>
      </c>
      <c r="H222" s="13">
        <f t="shared" si="49"/>
        <v>0.9872613090328578</v>
      </c>
      <c r="I222" s="13">
        <f t="shared" si="50"/>
        <v>-4.6638437885965688E-2</v>
      </c>
      <c r="J222" s="13">
        <f t="shared" si="51"/>
        <v>-4.6489194884730599E-2</v>
      </c>
      <c r="K222" s="13">
        <f t="shared" ca="1" si="43"/>
        <v>-3.6561686617542215E-2</v>
      </c>
      <c r="L222" s="13">
        <f t="shared" ca="1" si="52"/>
        <v>1.0458075780037629E-4</v>
      </c>
      <c r="M222" s="13">
        <f t="shared" ca="1" si="44"/>
        <v>87780.781630827682</v>
      </c>
      <c r="N222" s="13">
        <f t="shared" ca="1" si="45"/>
        <v>404095.45433837245</v>
      </c>
      <c r="O222" s="13">
        <f t="shared" ca="1" si="46"/>
        <v>3806886.3551135841</v>
      </c>
      <c r="P222" s="2">
        <f t="shared" ca="1" si="53"/>
        <v>-1.0226473380416941E-2</v>
      </c>
      <c r="Q222" s="2"/>
      <c r="R222" s="2"/>
      <c r="S222" s="2"/>
      <c r="T222" s="2"/>
      <c r="U222" s="2"/>
      <c r="V222" s="2"/>
      <c r="W222" s="2"/>
      <c r="X222" s="2"/>
      <c r="Y222" s="2"/>
    </row>
    <row r="223" spans="1:25" x14ac:dyDescent="0.2">
      <c r="A223" s="2">
        <v>10116</v>
      </c>
      <c r="B223" s="2">
        <v>-4.821792000439018E-2</v>
      </c>
      <c r="C223" s="2"/>
      <c r="D223" s="50">
        <f t="shared" si="42"/>
        <v>1.0116000000000001</v>
      </c>
      <c r="E223" s="50">
        <f t="shared" si="42"/>
        <v>-4.821792000439018E-2</v>
      </c>
      <c r="F223" s="13">
        <f t="shared" si="47"/>
        <v>1.0233345600000001</v>
      </c>
      <c r="G223" s="13">
        <f t="shared" si="48"/>
        <v>1.0352052408960002</v>
      </c>
      <c r="H223" s="13">
        <f t="shared" si="49"/>
        <v>1.0472136216903938</v>
      </c>
      <c r="I223" s="13">
        <f t="shared" si="50"/>
        <v>-4.877724787644111E-2</v>
      </c>
      <c r="J223" s="13">
        <f t="shared" si="51"/>
        <v>-4.9343063951807827E-2</v>
      </c>
      <c r="K223" s="13">
        <f t="shared" ca="1" si="43"/>
        <v>-3.8290937637021724E-2</v>
      </c>
      <c r="L223" s="13">
        <f t="shared" ca="1" si="52"/>
        <v>9.8544978922044239E-5</v>
      </c>
      <c r="M223" s="13">
        <f t="shared" ca="1" si="44"/>
        <v>100276.30346333263</v>
      </c>
      <c r="N223" s="13">
        <f t="shared" ca="1" si="45"/>
        <v>487391.49564988347</v>
      </c>
      <c r="O223" s="13">
        <f t="shared" ca="1" si="46"/>
        <v>4339686.908504907</v>
      </c>
      <c r="P223" s="2">
        <f t="shared" ca="1" si="53"/>
        <v>-9.926982367368456E-3</v>
      </c>
      <c r="Q223" s="2"/>
      <c r="R223" s="2"/>
      <c r="S223" s="2"/>
      <c r="T223" s="2"/>
      <c r="U223" s="2"/>
      <c r="V223" s="2"/>
      <c r="W223" s="2"/>
      <c r="X223" s="2"/>
      <c r="Y223" s="2"/>
    </row>
    <row r="224" spans="1:25" x14ac:dyDescent="0.2">
      <c r="A224" s="2">
        <v>10136</v>
      </c>
      <c r="B224" s="2">
        <v>-4.8300320006092079E-2</v>
      </c>
      <c r="C224" s="2"/>
      <c r="D224" s="50">
        <f t="shared" si="42"/>
        <v>1.0136000000000001</v>
      </c>
      <c r="E224" s="50">
        <f t="shared" si="42"/>
        <v>-4.8300320006092079E-2</v>
      </c>
      <c r="F224" s="13">
        <f t="shared" si="47"/>
        <v>1.02738496</v>
      </c>
      <c r="G224" s="13">
        <f t="shared" si="48"/>
        <v>1.041357395456</v>
      </c>
      <c r="H224" s="13">
        <f t="shared" si="49"/>
        <v>1.0555198560342016</v>
      </c>
      <c r="I224" s="13">
        <f t="shared" si="50"/>
        <v>-4.8957204358174931E-2</v>
      </c>
      <c r="J224" s="13">
        <f t="shared" si="51"/>
        <v>-4.9623022337446115E-2</v>
      </c>
      <c r="K224" s="13">
        <f t="shared" ca="1" si="43"/>
        <v>-3.8527130068620609E-2</v>
      </c>
      <c r="L224" s="13">
        <f t="shared" ca="1" si="52"/>
        <v>9.5515241553893596E-5</v>
      </c>
      <c r="M224" s="13">
        <f t="shared" ca="1" si="44"/>
        <v>102042.0668888057</v>
      </c>
      <c r="N224" s="13">
        <f t="shared" ca="1" si="45"/>
        <v>499419.78471631726</v>
      </c>
      <c r="O224" s="13">
        <f t="shared" ca="1" si="46"/>
        <v>4415247.1953960704</v>
      </c>
      <c r="P224" s="2">
        <f t="shared" ca="1" si="53"/>
        <v>-9.7731899374714701E-3</v>
      </c>
      <c r="Q224" s="2"/>
      <c r="R224" s="2"/>
      <c r="S224" s="2"/>
      <c r="T224" s="2"/>
      <c r="U224" s="2"/>
      <c r="V224" s="2"/>
      <c r="W224" s="2"/>
      <c r="X224" s="2"/>
      <c r="Y224" s="2"/>
    </row>
    <row r="225" spans="1:25" x14ac:dyDescent="0.2">
      <c r="A225" s="2">
        <v>10351</v>
      </c>
      <c r="B225" s="2">
        <v>-5.0536119997559581E-2</v>
      </c>
      <c r="C225" s="2"/>
      <c r="D225" s="50">
        <f t="shared" si="42"/>
        <v>1.0350999999999999</v>
      </c>
      <c r="E225" s="50">
        <f t="shared" si="42"/>
        <v>-5.0536119997559581E-2</v>
      </c>
      <c r="F225" s="13">
        <f t="shared" si="47"/>
        <v>1.0714320099999999</v>
      </c>
      <c r="G225" s="13">
        <f t="shared" si="48"/>
        <v>1.1090392735509997</v>
      </c>
      <c r="H225" s="13">
        <f t="shared" si="49"/>
        <v>1.1479665520526399</v>
      </c>
      <c r="I225" s="13">
        <f t="shared" si="50"/>
        <v>-5.2309937809473919E-2</v>
      </c>
      <c r="J225" s="13">
        <f t="shared" si="51"/>
        <v>-5.4146016626586448E-2</v>
      </c>
      <c r="K225" s="13">
        <f t="shared" ca="1" si="43"/>
        <v>-4.1103940002113072E-2</v>
      </c>
      <c r="L225" s="13">
        <f t="shared" ca="1" si="52"/>
        <v>8.8966019466501302E-5</v>
      </c>
      <c r="M225" s="13">
        <f t="shared" ca="1" si="44"/>
        <v>122218.24113573732</v>
      </c>
      <c r="N225" s="13">
        <f t="shared" ca="1" si="45"/>
        <v>640941.89568833401</v>
      </c>
      <c r="O225" s="13">
        <f t="shared" ca="1" si="46"/>
        <v>5283250.4593926752</v>
      </c>
      <c r="P225" s="2">
        <f t="shared" ca="1" si="53"/>
        <v>-9.4321799954465088E-3</v>
      </c>
      <c r="Q225" s="2"/>
      <c r="R225" s="2"/>
      <c r="S225" s="2"/>
      <c r="T225" s="2"/>
      <c r="U225" s="2"/>
      <c r="V225" s="2"/>
      <c r="W225" s="2"/>
      <c r="X225" s="2"/>
      <c r="Y225" s="2"/>
    </row>
    <row r="226" spans="1:25" x14ac:dyDescent="0.2">
      <c r="A226" s="2">
        <v>10722</v>
      </c>
      <c r="B226" s="2">
        <v>-5.9954639997158665E-2</v>
      </c>
      <c r="C226" s="2"/>
      <c r="D226" s="50">
        <f t="shared" si="42"/>
        <v>1.0722</v>
      </c>
      <c r="E226" s="50">
        <f t="shared" si="42"/>
        <v>-5.9954639997158665E-2</v>
      </c>
      <c r="F226" s="13">
        <f t="shared" si="47"/>
        <v>1.1496128400000001</v>
      </c>
      <c r="G226" s="13">
        <f t="shared" si="48"/>
        <v>1.232614887048</v>
      </c>
      <c r="H226" s="13">
        <f t="shared" si="49"/>
        <v>1.3216096818928658</v>
      </c>
      <c r="I226" s="13">
        <f t="shared" si="50"/>
        <v>-6.4283365004953519E-2</v>
      </c>
      <c r="J226" s="13">
        <f t="shared" si="51"/>
        <v>-6.8924623958311171E-2</v>
      </c>
      <c r="K226" s="13">
        <f t="shared" ca="1" si="43"/>
        <v>-4.5712833772966421E-2</v>
      </c>
      <c r="L226" s="13">
        <f t="shared" ca="1" si="52"/>
        <v>2.0282904452744094E-4</v>
      </c>
      <c r="M226" s="13">
        <f t="shared" ca="1" si="44"/>
        <v>162405.53990230247</v>
      </c>
      <c r="N226" s="13">
        <f t="shared" ca="1" si="45"/>
        <v>941997.56697561778</v>
      </c>
      <c r="O226" s="13">
        <f t="shared" ca="1" si="46"/>
        <v>7036195.4841718543</v>
      </c>
      <c r="P226" s="2">
        <f t="shared" ca="1" si="53"/>
        <v>-1.4241806224192244E-2</v>
      </c>
      <c r="Q226" s="2"/>
      <c r="R226" s="2"/>
      <c r="S226" s="2"/>
      <c r="T226" s="2"/>
      <c r="U226" s="2"/>
      <c r="V226" s="2"/>
      <c r="W226" s="2"/>
      <c r="X226" s="2"/>
      <c r="Y226" s="2"/>
    </row>
    <row r="227" spans="1:25" x14ac:dyDescent="0.2">
      <c r="A227" s="2">
        <v>10926.5</v>
      </c>
      <c r="B227" s="2">
        <v>-6.6202179994434118E-2</v>
      </c>
      <c r="C227" s="2"/>
      <c r="D227" s="50">
        <f t="shared" si="42"/>
        <v>1.0926499999999999</v>
      </c>
      <c r="E227" s="50">
        <f t="shared" si="42"/>
        <v>-6.6202179994434118E-2</v>
      </c>
      <c r="F227" s="13">
        <f t="shared" si="47"/>
        <v>1.1938840224999998</v>
      </c>
      <c r="G227" s="13">
        <f t="shared" si="48"/>
        <v>1.3044973771846247</v>
      </c>
      <c r="H227" s="13">
        <f t="shared" si="49"/>
        <v>1.4253590591807801</v>
      </c>
      <c r="I227" s="13">
        <f t="shared" si="50"/>
        <v>-7.2335811970918429E-2</v>
      </c>
      <c r="J227" s="13">
        <f t="shared" si="51"/>
        <v>-7.9037724950024008E-2</v>
      </c>
      <c r="K227" s="13">
        <f t="shared" ca="1" si="43"/>
        <v>-4.834122784000159E-2</v>
      </c>
      <c r="L227" s="13">
        <f t="shared" ca="1" si="52"/>
        <v>3.1901361186292799E-4</v>
      </c>
      <c r="M227" s="13">
        <f t="shared" ca="1" si="44"/>
        <v>187632.67744049476</v>
      </c>
      <c r="N227" s="13">
        <f t="shared" ca="1" si="45"/>
        <v>1141836.5258633685</v>
      </c>
      <c r="O227" s="13">
        <f t="shared" ca="1" si="46"/>
        <v>8151677.2732571634</v>
      </c>
      <c r="P227" s="2">
        <f t="shared" ca="1" si="53"/>
        <v>-1.7860952154432529E-2</v>
      </c>
      <c r="Q227" s="2"/>
      <c r="R227" s="2"/>
      <c r="S227" s="2"/>
      <c r="T227" s="2"/>
      <c r="U227" s="2"/>
      <c r="V227" s="2"/>
      <c r="W227" s="2"/>
      <c r="X227" s="2"/>
      <c r="Y227" s="2"/>
    </row>
    <row r="228" spans="1:25" x14ac:dyDescent="0.2">
      <c r="A228" s="2"/>
      <c r="B228" s="2"/>
      <c r="C228" s="2"/>
      <c r="D228" s="50">
        <f t="shared" si="42"/>
        <v>0</v>
      </c>
      <c r="E228" s="50">
        <f t="shared" si="42"/>
        <v>0</v>
      </c>
      <c r="F228" s="13">
        <f t="shared" si="47"/>
        <v>0</v>
      </c>
      <c r="G228" s="13">
        <f t="shared" si="48"/>
        <v>0</v>
      </c>
      <c r="H228" s="13">
        <f t="shared" si="49"/>
        <v>0</v>
      </c>
      <c r="I228" s="13">
        <f t="shared" si="50"/>
        <v>0</v>
      </c>
      <c r="J228" s="13">
        <f t="shared" si="51"/>
        <v>0</v>
      </c>
      <c r="K228" s="13">
        <f t="shared" ca="1" si="43"/>
        <v>4.5827578981335318E-3</v>
      </c>
      <c r="L228" s="13">
        <f t="shared" ca="1" si="52"/>
        <v>2.1001669952905267E-5</v>
      </c>
      <c r="M228" s="13">
        <f t="shared" ca="1" si="44"/>
        <v>198857.81685899987</v>
      </c>
      <c r="N228" s="13">
        <f t="shared" ca="1" si="45"/>
        <v>14643.274107810839</v>
      </c>
      <c r="O228" s="13">
        <f t="shared" ca="1" si="46"/>
        <v>391360.56556045089</v>
      </c>
      <c r="P228" s="2">
        <f t="shared" ca="1" si="53"/>
        <v>-4.5827578981335318E-3</v>
      </c>
      <c r="Q228" s="2"/>
      <c r="R228" s="2"/>
      <c r="S228" s="2"/>
      <c r="T228" s="2"/>
      <c r="U228" s="2"/>
      <c r="V228" s="2"/>
      <c r="W228" s="2"/>
      <c r="X228" s="2"/>
      <c r="Y228" s="2"/>
    </row>
    <row r="229" spans="1:25" x14ac:dyDescent="0.2">
      <c r="A229" s="2"/>
      <c r="B229" s="2"/>
      <c r="C229" s="2"/>
      <c r="D229" s="50">
        <f t="shared" si="42"/>
        <v>0</v>
      </c>
      <c r="E229" s="50">
        <f t="shared" si="42"/>
        <v>0</v>
      </c>
      <c r="F229" s="13">
        <f t="shared" si="47"/>
        <v>0</v>
      </c>
      <c r="G229" s="13">
        <f t="shared" si="48"/>
        <v>0</v>
      </c>
      <c r="H229" s="13">
        <f t="shared" si="49"/>
        <v>0</v>
      </c>
      <c r="I229" s="13">
        <f t="shared" si="50"/>
        <v>0</v>
      </c>
      <c r="J229" s="13">
        <f t="shared" si="51"/>
        <v>0</v>
      </c>
      <c r="K229" s="13">
        <f t="shared" ca="1" si="43"/>
        <v>4.5827578981335318E-3</v>
      </c>
      <c r="L229" s="13">
        <f t="shared" ca="1" si="52"/>
        <v>2.1001669952905267E-5</v>
      </c>
      <c r="M229" s="13">
        <f t="shared" ca="1" si="44"/>
        <v>198857.81685899987</v>
      </c>
      <c r="N229" s="13">
        <f t="shared" ca="1" si="45"/>
        <v>14643.274107810839</v>
      </c>
      <c r="O229" s="13">
        <f t="shared" ca="1" si="46"/>
        <v>391360.56556045089</v>
      </c>
      <c r="P229" s="2">
        <f t="shared" ca="1" si="53"/>
        <v>-4.5827578981335318E-3</v>
      </c>
      <c r="Q229" s="2"/>
      <c r="R229" s="2"/>
      <c r="S229" s="2"/>
      <c r="T229" s="2"/>
      <c r="U229" s="2"/>
      <c r="V229" s="2"/>
      <c r="W229" s="2"/>
      <c r="X229" s="2"/>
      <c r="Y229" s="2"/>
    </row>
    <row r="230" spans="1:25" x14ac:dyDescent="0.2">
      <c r="A230" s="2"/>
      <c r="B230" s="2"/>
      <c r="C230" s="2"/>
      <c r="D230" s="50">
        <f t="shared" si="42"/>
        <v>0</v>
      </c>
      <c r="E230" s="50">
        <f t="shared" si="42"/>
        <v>0</v>
      </c>
      <c r="F230" s="13">
        <f t="shared" si="47"/>
        <v>0</v>
      </c>
      <c r="G230" s="13">
        <f t="shared" si="48"/>
        <v>0</v>
      </c>
      <c r="H230" s="13">
        <f t="shared" si="49"/>
        <v>0</v>
      </c>
      <c r="I230" s="13">
        <f t="shared" si="50"/>
        <v>0</v>
      </c>
      <c r="J230" s="13">
        <f t="shared" si="51"/>
        <v>0</v>
      </c>
      <c r="K230" s="13">
        <f t="shared" ca="1" si="43"/>
        <v>4.5827578981335318E-3</v>
      </c>
      <c r="L230" s="13">
        <f t="shared" ca="1" si="52"/>
        <v>2.1001669952905267E-5</v>
      </c>
      <c r="M230" s="13">
        <f t="shared" ca="1" si="44"/>
        <v>198857.81685899987</v>
      </c>
      <c r="N230" s="13">
        <f t="shared" ca="1" si="45"/>
        <v>14643.274107810839</v>
      </c>
      <c r="O230" s="13">
        <f t="shared" ca="1" si="46"/>
        <v>391360.56556045089</v>
      </c>
      <c r="P230" s="2">
        <f t="shared" ca="1" si="53"/>
        <v>-4.5827578981335318E-3</v>
      </c>
      <c r="Q230" s="2"/>
      <c r="R230" s="2"/>
      <c r="S230" s="2"/>
      <c r="T230" s="2"/>
      <c r="U230" s="2"/>
      <c r="V230" s="2"/>
      <c r="W230" s="2"/>
      <c r="X230" s="2"/>
      <c r="Y230" s="2"/>
    </row>
    <row r="231" spans="1:25" x14ac:dyDescent="0.2">
      <c r="A231" s="2"/>
      <c r="B231" s="2"/>
      <c r="C231" s="2"/>
      <c r="D231" s="50">
        <f t="shared" si="42"/>
        <v>0</v>
      </c>
      <c r="E231" s="50">
        <f t="shared" si="42"/>
        <v>0</v>
      </c>
      <c r="F231" s="13">
        <f t="shared" si="47"/>
        <v>0</v>
      </c>
      <c r="G231" s="13">
        <f t="shared" si="48"/>
        <v>0</v>
      </c>
      <c r="H231" s="13">
        <f t="shared" si="49"/>
        <v>0</v>
      </c>
      <c r="I231" s="13">
        <f t="shared" si="50"/>
        <v>0</v>
      </c>
      <c r="J231" s="13">
        <f t="shared" si="51"/>
        <v>0</v>
      </c>
      <c r="K231" s="13">
        <f t="shared" ca="1" si="43"/>
        <v>4.5827578981335318E-3</v>
      </c>
      <c r="L231" s="13">
        <f t="shared" ca="1" si="52"/>
        <v>2.1001669952905267E-5</v>
      </c>
      <c r="M231" s="13">
        <f t="shared" ca="1" si="44"/>
        <v>198857.81685899987</v>
      </c>
      <c r="N231" s="13">
        <f t="shared" ca="1" si="45"/>
        <v>14643.274107810839</v>
      </c>
      <c r="O231" s="13">
        <f t="shared" ca="1" si="46"/>
        <v>391360.56556045089</v>
      </c>
      <c r="P231" s="2">
        <f t="shared" ca="1" si="53"/>
        <v>-4.5827578981335318E-3</v>
      </c>
      <c r="Q231" s="2"/>
      <c r="R231" s="2"/>
      <c r="S231" s="2"/>
      <c r="T231" s="2"/>
      <c r="U231" s="2"/>
      <c r="V231" s="2"/>
      <c r="W231" s="2"/>
      <c r="X231" s="2"/>
      <c r="Y231" s="2"/>
    </row>
    <row r="232" spans="1:25" x14ac:dyDescent="0.2">
      <c r="A232" s="2"/>
      <c r="B232" s="2"/>
      <c r="C232" s="2"/>
      <c r="D232" s="50">
        <f t="shared" si="42"/>
        <v>0</v>
      </c>
      <c r="E232" s="50">
        <f t="shared" si="42"/>
        <v>0</v>
      </c>
      <c r="F232" s="13">
        <f t="shared" si="47"/>
        <v>0</v>
      </c>
      <c r="G232" s="13">
        <f t="shared" si="48"/>
        <v>0</v>
      </c>
      <c r="H232" s="13">
        <f t="shared" si="49"/>
        <v>0</v>
      </c>
      <c r="I232" s="13">
        <f t="shared" si="50"/>
        <v>0</v>
      </c>
      <c r="J232" s="13">
        <f t="shared" si="51"/>
        <v>0</v>
      </c>
      <c r="K232" s="13">
        <f t="shared" ca="1" si="43"/>
        <v>4.5827578981335318E-3</v>
      </c>
      <c r="L232" s="13">
        <f t="shared" ca="1" si="52"/>
        <v>2.1001669952905267E-5</v>
      </c>
      <c r="M232" s="13">
        <f t="shared" ca="1" si="44"/>
        <v>198857.81685899987</v>
      </c>
      <c r="N232" s="13">
        <f t="shared" ca="1" si="45"/>
        <v>14643.274107810839</v>
      </c>
      <c r="O232" s="13">
        <f t="shared" ca="1" si="46"/>
        <v>391360.56556045089</v>
      </c>
      <c r="P232" s="2">
        <f t="shared" ca="1" si="53"/>
        <v>-4.5827578981335318E-3</v>
      </c>
      <c r="Q232" s="2"/>
      <c r="R232" s="2"/>
      <c r="S232" s="2"/>
      <c r="T232" s="2"/>
      <c r="U232" s="2"/>
      <c r="V232" s="2"/>
      <c r="W232" s="2"/>
      <c r="X232" s="2"/>
      <c r="Y232" s="2"/>
    </row>
    <row r="233" spans="1:25" x14ac:dyDescent="0.2">
      <c r="A233" s="2"/>
      <c r="B233" s="2"/>
      <c r="C233" s="2"/>
      <c r="D233" s="50">
        <f t="shared" si="42"/>
        <v>0</v>
      </c>
      <c r="E233" s="50">
        <f t="shared" si="42"/>
        <v>0</v>
      </c>
      <c r="F233" s="13">
        <f t="shared" si="47"/>
        <v>0</v>
      </c>
      <c r="G233" s="13">
        <f t="shared" si="48"/>
        <v>0</v>
      </c>
      <c r="H233" s="13">
        <f t="shared" si="49"/>
        <v>0</v>
      </c>
      <c r="I233" s="13">
        <f t="shared" si="50"/>
        <v>0</v>
      </c>
      <c r="J233" s="13">
        <f t="shared" si="51"/>
        <v>0</v>
      </c>
      <c r="K233" s="13">
        <f t="shared" ca="1" si="43"/>
        <v>4.5827578981335318E-3</v>
      </c>
      <c r="L233" s="13">
        <f t="shared" ca="1" si="52"/>
        <v>2.1001669952905267E-5</v>
      </c>
      <c r="M233" s="13">
        <f t="shared" ca="1" si="44"/>
        <v>198857.81685899987</v>
      </c>
      <c r="N233" s="13">
        <f t="shared" ca="1" si="45"/>
        <v>14643.274107810839</v>
      </c>
      <c r="O233" s="13">
        <f t="shared" ca="1" si="46"/>
        <v>391360.56556045089</v>
      </c>
      <c r="P233" s="2">
        <f t="shared" ca="1" si="53"/>
        <v>-4.5827578981335318E-3</v>
      </c>
      <c r="Q233" s="2"/>
      <c r="R233" s="2"/>
      <c r="S233" s="2"/>
      <c r="T233" s="2"/>
      <c r="U233" s="2"/>
      <c r="V233" s="2"/>
      <c r="W233" s="2"/>
      <c r="X233" s="2"/>
      <c r="Y233" s="2"/>
    </row>
    <row r="234" spans="1:25" x14ac:dyDescent="0.2">
      <c r="A234" s="2"/>
      <c r="B234" s="2"/>
      <c r="C234" s="2"/>
      <c r="D234" s="50">
        <f t="shared" si="42"/>
        <v>0</v>
      </c>
      <c r="E234" s="50">
        <f t="shared" si="42"/>
        <v>0</v>
      </c>
      <c r="F234" s="13">
        <f t="shared" si="47"/>
        <v>0</v>
      </c>
      <c r="G234" s="13">
        <f t="shared" si="48"/>
        <v>0</v>
      </c>
      <c r="H234" s="13">
        <f t="shared" si="49"/>
        <v>0</v>
      </c>
      <c r="I234" s="13">
        <f t="shared" si="50"/>
        <v>0</v>
      </c>
      <c r="J234" s="13">
        <f t="shared" si="51"/>
        <v>0</v>
      </c>
      <c r="K234" s="13">
        <f t="shared" ca="1" si="43"/>
        <v>4.5827578981335318E-3</v>
      </c>
      <c r="L234" s="13">
        <f t="shared" ca="1" si="52"/>
        <v>2.1001669952905267E-5</v>
      </c>
      <c r="M234" s="13">
        <f t="shared" ca="1" si="44"/>
        <v>198857.81685899987</v>
      </c>
      <c r="N234" s="13">
        <f t="shared" ca="1" si="45"/>
        <v>14643.274107810839</v>
      </c>
      <c r="O234" s="13">
        <f t="shared" ca="1" si="46"/>
        <v>391360.56556045089</v>
      </c>
      <c r="P234" s="2">
        <f t="shared" ca="1" si="53"/>
        <v>-4.5827578981335318E-3</v>
      </c>
      <c r="Q234" s="2"/>
      <c r="R234" s="2"/>
      <c r="S234" s="2"/>
      <c r="T234" s="2"/>
      <c r="U234" s="2"/>
      <c r="V234" s="2"/>
      <c r="W234" s="2"/>
      <c r="X234" s="2"/>
      <c r="Y234" s="2"/>
    </row>
    <row r="235" spans="1:25" x14ac:dyDescent="0.2">
      <c r="A235" s="2"/>
      <c r="B235" s="2"/>
      <c r="C235" s="2"/>
      <c r="D235" s="50">
        <f t="shared" si="42"/>
        <v>0</v>
      </c>
      <c r="E235" s="50">
        <f t="shared" si="42"/>
        <v>0</v>
      </c>
      <c r="F235" s="13">
        <f t="shared" si="47"/>
        <v>0</v>
      </c>
      <c r="G235" s="13">
        <f t="shared" si="48"/>
        <v>0</v>
      </c>
      <c r="H235" s="13">
        <f t="shared" si="49"/>
        <v>0</v>
      </c>
      <c r="I235" s="13">
        <f t="shared" si="50"/>
        <v>0</v>
      </c>
      <c r="J235" s="13">
        <f t="shared" si="51"/>
        <v>0</v>
      </c>
      <c r="K235" s="13">
        <f t="shared" ca="1" si="43"/>
        <v>4.5827578981335318E-3</v>
      </c>
      <c r="L235" s="13">
        <f t="shared" ca="1" si="52"/>
        <v>2.1001669952905267E-5</v>
      </c>
      <c r="M235" s="13">
        <f t="shared" ca="1" si="44"/>
        <v>198857.81685899987</v>
      </c>
      <c r="N235" s="13">
        <f t="shared" ca="1" si="45"/>
        <v>14643.274107810839</v>
      </c>
      <c r="O235" s="13">
        <f t="shared" ca="1" si="46"/>
        <v>391360.56556045089</v>
      </c>
      <c r="P235" s="2">
        <f t="shared" ca="1" si="53"/>
        <v>-4.5827578981335318E-3</v>
      </c>
      <c r="Q235" s="2"/>
      <c r="R235" s="2"/>
      <c r="S235" s="2"/>
      <c r="T235" s="2"/>
      <c r="U235" s="2"/>
      <c r="V235" s="2"/>
      <c r="W235" s="2"/>
      <c r="X235" s="2"/>
      <c r="Y235" s="2"/>
    </row>
    <row r="236" spans="1:25" x14ac:dyDescent="0.2">
      <c r="A236" s="2"/>
      <c r="B236" s="2"/>
      <c r="C236" s="2"/>
      <c r="D236" s="50">
        <f t="shared" si="42"/>
        <v>0</v>
      </c>
      <c r="E236" s="50">
        <f t="shared" si="42"/>
        <v>0</v>
      </c>
      <c r="F236" s="13">
        <f t="shared" si="47"/>
        <v>0</v>
      </c>
      <c r="G236" s="13">
        <f t="shared" si="48"/>
        <v>0</v>
      </c>
      <c r="H236" s="13">
        <f t="shared" si="49"/>
        <v>0</v>
      </c>
      <c r="I236" s="13">
        <f t="shared" si="50"/>
        <v>0</v>
      </c>
      <c r="J236" s="13">
        <f t="shared" si="51"/>
        <v>0</v>
      </c>
      <c r="K236" s="13">
        <f t="shared" ca="1" si="43"/>
        <v>4.5827578981335318E-3</v>
      </c>
      <c r="L236" s="13">
        <f t="shared" ca="1" si="52"/>
        <v>2.1001669952905267E-5</v>
      </c>
      <c r="M236" s="13">
        <f t="shared" ca="1" si="44"/>
        <v>198857.81685899987</v>
      </c>
      <c r="N236" s="13">
        <f t="shared" ca="1" si="45"/>
        <v>14643.274107810839</v>
      </c>
      <c r="O236" s="13">
        <f t="shared" ca="1" si="46"/>
        <v>391360.56556045089</v>
      </c>
      <c r="P236" s="2">
        <f t="shared" ca="1" si="53"/>
        <v>-4.5827578981335318E-3</v>
      </c>
      <c r="Q236" s="2"/>
      <c r="R236" s="2"/>
      <c r="S236" s="2"/>
      <c r="T236" s="2"/>
      <c r="U236" s="2"/>
      <c r="V236" s="2"/>
      <c r="W236" s="2"/>
      <c r="X236" s="2"/>
      <c r="Y236" s="2"/>
    </row>
    <row r="237" spans="1:25" x14ac:dyDescent="0.2">
      <c r="A237" s="2"/>
      <c r="B237" s="2"/>
      <c r="C237" s="2"/>
      <c r="D237" s="50">
        <f t="shared" si="42"/>
        <v>0</v>
      </c>
      <c r="E237" s="50">
        <f t="shared" si="42"/>
        <v>0</v>
      </c>
      <c r="F237" s="13">
        <f t="shared" si="47"/>
        <v>0</v>
      </c>
      <c r="G237" s="13">
        <f t="shared" si="48"/>
        <v>0</v>
      </c>
      <c r="H237" s="13">
        <f t="shared" si="49"/>
        <v>0</v>
      </c>
      <c r="I237" s="13">
        <f t="shared" si="50"/>
        <v>0</v>
      </c>
      <c r="J237" s="13">
        <f t="shared" si="51"/>
        <v>0</v>
      </c>
      <c r="K237" s="13">
        <f t="shared" ca="1" si="43"/>
        <v>4.5827578981335318E-3</v>
      </c>
      <c r="L237" s="13">
        <f t="shared" ca="1" si="52"/>
        <v>2.1001669952905267E-5</v>
      </c>
      <c r="M237" s="13">
        <f t="shared" ca="1" si="44"/>
        <v>198857.81685899987</v>
      </c>
      <c r="N237" s="13">
        <f t="shared" ca="1" si="45"/>
        <v>14643.274107810839</v>
      </c>
      <c r="O237" s="13">
        <f t="shared" ca="1" si="46"/>
        <v>391360.56556045089</v>
      </c>
      <c r="P237" s="2">
        <f t="shared" ca="1" si="53"/>
        <v>-4.5827578981335318E-3</v>
      </c>
      <c r="Q237" s="2"/>
      <c r="R237" s="2"/>
      <c r="S237" s="2"/>
      <c r="T237" s="2"/>
      <c r="U237" s="2"/>
      <c r="V237" s="2"/>
      <c r="W237" s="2"/>
      <c r="X237" s="2"/>
      <c r="Y237" s="2"/>
    </row>
    <row r="238" spans="1:25" x14ac:dyDescent="0.2">
      <c r="A238" s="2"/>
      <c r="B238" s="2"/>
      <c r="C238" s="2"/>
      <c r="D238" s="50">
        <f t="shared" si="42"/>
        <v>0</v>
      </c>
      <c r="E238" s="50">
        <f t="shared" si="42"/>
        <v>0</v>
      </c>
      <c r="F238" s="13">
        <f t="shared" si="47"/>
        <v>0</v>
      </c>
      <c r="G238" s="13">
        <f t="shared" si="48"/>
        <v>0</v>
      </c>
      <c r="H238" s="13">
        <f t="shared" si="49"/>
        <v>0</v>
      </c>
      <c r="I238" s="13">
        <f t="shared" si="50"/>
        <v>0</v>
      </c>
      <c r="J238" s="13">
        <f t="shared" si="51"/>
        <v>0</v>
      </c>
      <c r="K238" s="13">
        <f t="shared" ca="1" si="43"/>
        <v>4.5827578981335318E-3</v>
      </c>
      <c r="L238" s="13">
        <f t="shared" ca="1" si="52"/>
        <v>2.1001669952905267E-5</v>
      </c>
      <c r="M238" s="13">
        <f t="shared" ca="1" si="44"/>
        <v>198857.81685899987</v>
      </c>
      <c r="N238" s="13">
        <f t="shared" ca="1" si="45"/>
        <v>14643.274107810839</v>
      </c>
      <c r="O238" s="13">
        <f t="shared" ca="1" si="46"/>
        <v>391360.56556045089</v>
      </c>
      <c r="P238" s="2">
        <f t="shared" ca="1" si="53"/>
        <v>-4.5827578981335318E-3</v>
      </c>
      <c r="Q238" s="2"/>
      <c r="R238" s="2"/>
      <c r="S238" s="2"/>
      <c r="T238" s="2"/>
      <c r="U238" s="2"/>
      <c r="V238" s="2"/>
      <c r="W238" s="2"/>
      <c r="X238" s="2"/>
      <c r="Y238" s="2"/>
    </row>
    <row r="239" spans="1:25" x14ac:dyDescent="0.2">
      <c r="A239" s="2"/>
      <c r="B239" s="2"/>
      <c r="C239" s="2"/>
      <c r="D239" s="50">
        <f t="shared" si="42"/>
        <v>0</v>
      </c>
      <c r="E239" s="50">
        <f t="shared" si="42"/>
        <v>0</v>
      </c>
      <c r="F239" s="13">
        <f t="shared" si="47"/>
        <v>0</v>
      </c>
      <c r="G239" s="13">
        <f t="shared" si="48"/>
        <v>0</v>
      </c>
      <c r="H239" s="13">
        <f t="shared" si="49"/>
        <v>0</v>
      </c>
      <c r="I239" s="13">
        <f t="shared" si="50"/>
        <v>0</v>
      </c>
      <c r="J239" s="13">
        <f t="shared" si="51"/>
        <v>0</v>
      </c>
      <c r="K239" s="13">
        <f t="shared" ca="1" si="43"/>
        <v>4.5827578981335318E-3</v>
      </c>
      <c r="L239" s="13">
        <f t="shared" ca="1" si="52"/>
        <v>2.1001669952905267E-5</v>
      </c>
      <c r="M239" s="13">
        <f t="shared" ca="1" si="44"/>
        <v>198857.81685899987</v>
      </c>
      <c r="N239" s="13">
        <f t="shared" ca="1" si="45"/>
        <v>14643.274107810839</v>
      </c>
      <c r="O239" s="13">
        <f t="shared" ca="1" si="46"/>
        <v>391360.56556045089</v>
      </c>
      <c r="P239" s="2">
        <f t="shared" ca="1" si="53"/>
        <v>-4.5827578981335318E-3</v>
      </c>
      <c r="Q239" s="2"/>
      <c r="R239" s="2"/>
      <c r="S239" s="2"/>
      <c r="T239" s="2"/>
      <c r="U239" s="2"/>
      <c r="V239" s="2"/>
      <c r="W239" s="2"/>
      <c r="X239" s="2"/>
      <c r="Y239" s="2"/>
    </row>
    <row r="240" spans="1:25" x14ac:dyDescent="0.2">
      <c r="A240" s="2"/>
      <c r="B240" s="2"/>
      <c r="C240" s="2"/>
      <c r="D240" s="50">
        <f t="shared" si="42"/>
        <v>0</v>
      </c>
      <c r="E240" s="50">
        <f t="shared" si="42"/>
        <v>0</v>
      </c>
      <c r="F240" s="13">
        <f t="shared" si="47"/>
        <v>0</v>
      </c>
      <c r="G240" s="13">
        <f t="shared" si="48"/>
        <v>0</v>
      </c>
      <c r="H240" s="13">
        <f t="shared" si="49"/>
        <v>0</v>
      </c>
      <c r="I240" s="13">
        <f t="shared" si="50"/>
        <v>0</v>
      </c>
      <c r="J240" s="13">
        <f t="shared" si="51"/>
        <v>0</v>
      </c>
      <c r="K240" s="13">
        <f t="shared" ca="1" si="43"/>
        <v>4.5827578981335318E-3</v>
      </c>
      <c r="L240" s="13">
        <f t="shared" ca="1" si="52"/>
        <v>2.1001669952905267E-5</v>
      </c>
      <c r="M240" s="13">
        <f t="shared" ca="1" si="44"/>
        <v>198857.81685899987</v>
      </c>
      <c r="N240" s="13">
        <f t="shared" ca="1" si="45"/>
        <v>14643.274107810839</v>
      </c>
      <c r="O240" s="13">
        <f t="shared" ca="1" si="46"/>
        <v>391360.56556045089</v>
      </c>
      <c r="P240" s="2">
        <f t="shared" ca="1" si="53"/>
        <v>-4.5827578981335318E-3</v>
      </c>
      <c r="Q240" s="2"/>
      <c r="R240" s="2"/>
      <c r="S240" s="2"/>
      <c r="T240" s="2"/>
      <c r="U240" s="2"/>
      <c r="V240" s="2"/>
      <c r="W240" s="2"/>
      <c r="X240" s="2"/>
      <c r="Y240" s="2"/>
    </row>
    <row r="241" spans="1:25" x14ac:dyDescent="0.2">
      <c r="A241" s="2"/>
      <c r="B241" s="2"/>
      <c r="C241" s="2"/>
      <c r="D241" s="50">
        <f t="shared" si="42"/>
        <v>0</v>
      </c>
      <c r="E241" s="50">
        <f t="shared" si="42"/>
        <v>0</v>
      </c>
      <c r="F241" s="13">
        <f t="shared" si="47"/>
        <v>0</v>
      </c>
      <c r="G241" s="13">
        <f t="shared" si="48"/>
        <v>0</v>
      </c>
      <c r="H241" s="13">
        <f t="shared" si="49"/>
        <v>0</v>
      </c>
      <c r="I241" s="13">
        <f t="shared" si="50"/>
        <v>0</v>
      </c>
      <c r="J241" s="13">
        <f t="shared" si="51"/>
        <v>0</v>
      </c>
      <c r="K241" s="13">
        <f t="shared" ca="1" si="43"/>
        <v>4.5827578981335318E-3</v>
      </c>
      <c r="L241" s="13">
        <f t="shared" ca="1" si="52"/>
        <v>2.1001669952905267E-5</v>
      </c>
      <c r="M241" s="13">
        <f t="shared" ca="1" si="44"/>
        <v>198857.81685899987</v>
      </c>
      <c r="N241" s="13">
        <f t="shared" ca="1" si="45"/>
        <v>14643.274107810839</v>
      </c>
      <c r="O241" s="13">
        <f t="shared" ca="1" si="46"/>
        <v>391360.56556045089</v>
      </c>
      <c r="P241" s="2">
        <f t="shared" ca="1" si="53"/>
        <v>-4.5827578981335318E-3</v>
      </c>
      <c r="Q241" s="2"/>
      <c r="R241" s="2"/>
      <c r="S241" s="2"/>
      <c r="T241" s="2"/>
      <c r="U241" s="2"/>
      <c r="V241" s="2"/>
      <c r="W241" s="2"/>
      <c r="X241" s="2"/>
      <c r="Y241" s="2"/>
    </row>
    <row r="242" spans="1:25" x14ac:dyDescent="0.2">
      <c r="A242" s="2"/>
      <c r="B242" s="2"/>
      <c r="C242" s="2"/>
      <c r="D242" s="50">
        <f t="shared" si="42"/>
        <v>0</v>
      </c>
      <c r="E242" s="50">
        <f t="shared" si="42"/>
        <v>0</v>
      </c>
      <c r="F242" s="13">
        <f t="shared" si="47"/>
        <v>0</v>
      </c>
      <c r="G242" s="13">
        <f t="shared" si="48"/>
        <v>0</v>
      </c>
      <c r="H242" s="13">
        <f t="shared" si="49"/>
        <v>0</v>
      </c>
      <c r="I242" s="13">
        <f t="shared" si="50"/>
        <v>0</v>
      </c>
      <c r="J242" s="13">
        <f t="shared" si="51"/>
        <v>0</v>
      </c>
      <c r="K242" s="13">
        <f t="shared" ca="1" si="43"/>
        <v>4.5827578981335318E-3</v>
      </c>
      <c r="L242" s="13">
        <f t="shared" ca="1" si="52"/>
        <v>2.1001669952905267E-5</v>
      </c>
      <c r="M242" s="13">
        <f t="shared" ca="1" si="44"/>
        <v>198857.81685899987</v>
      </c>
      <c r="N242" s="13">
        <f t="shared" ca="1" si="45"/>
        <v>14643.274107810839</v>
      </c>
      <c r="O242" s="13">
        <f t="shared" ca="1" si="46"/>
        <v>391360.56556045089</v>
      </c>
      <c r="P242" s="2">
        <f t="shared" ca="1" si="53"/>
        <v>-4.5827578981335318E-3</v>
      </c>
      <c r="Q242" s="2"/>
      <c r="R242" s="2"/>
      <c r="S242" s="2"/>
      <c r="T242" s="2"/>
      <c r="U242" s="2"/>
      <c r="V242" s="2"/>
      <c r="W242" s="2"/>
      <c r="X242" s="2"/>
      <c r="Y242" s="2"/>
    </row>
    <row r="243" spans="1:25" x14ac:dyDescent="0.2">
      <c r="A243" s="2"/>
      <c r="B243" s="2"/>
      <c r="C243" s="2"/>
      <c r="D243" s="50">
        <f t="shared" si="42"/>
        <v>0</v>
      </c>
      <c r="E243" s="50">
        <f t="shared" si="42"/>
        <v>0</v>
      </c>
      <c r="F243" s="13">
        <f t="shared" si="47"/>
        <v>0</v>
      </c>
      <c r="G243" s="13">
        <f t="shared" si="48"/>
        <v>0</v>
      </c>
      <c r="H243" s="13">
        <f t="shared" si="49"/>
        <v>0</v>
      </c>
      <c r="I243" s="13">
        <f t="shared" si="50"/>
        <v>0</v>
      </c>
      <c r="J243" s="13">
        <f t="shared" si="51"/>
        <v>0</v>
      </c>
      <c r="K243" s="13">
        <f t="shared" ca="1" si="43"/>
        <v>4.5827578981335318E-3</v>
      </c>
      <c r="L243" s="13">
        <f t="shared" ca="1" si="52"/>
        <v>2.1001669952905267E-5</v>
      </c>
      <c r="M243" s="13">
        <f t="shared" ca="1" si="44"/>
        <v>198857.81685899987</v>
      </c>
      <c r="N243" s="13">
        <f t="shared" ca="1" si="45"/>
        <v>14643.274107810839</v>
      </c>
      <c r="O243" s="13">
        <f t="shared" ca="1" si="46"/>
        <v>391360.56556045089</v>
      </c>
      <c r="P243" s="2">
        <f t="shared" ca="1" si="53"/>
        <v>-4.5827578981335318E-3</v>
      </c>
      <c r="Q243" s="2"/>
      <c r="R243" s="2"/>
      <c r="S243" s="2"/>
      <c r="T243" s="2"/>
      <c r="U243" s="2"/>
      <c r="V243" s="2"/>
      <c r="W243" s="2"/>
      <c r="X243" s="2"/>
      <c r="Y243" s="2"/>
    </row>
    <row r="244" spans="1:25" x14ac:dyDescent="0.2">
      <c r="A244" s="2"/>
      <c r="B244" s="2"/>
      <c r="C244" s="2"/>
      <c r="D244" s="50">
        <f t="shared" si="42"/>
        <v>0</v>
      </c>
      <c r="E244" s="50">
        <f t="shared" si="42"/>
        <v>0</v>
      </c>
      <c r="F244" s="13">
        <f t="shared" si="47"/>
        <v>0</v>
      </c>
      <c r="G244" s="13">
        <f t="shared" si="48"/>
        <v>0</v>
      </c>
      <c r="H244" s="13">
        <f t="shared" si="49"/>
        <v>0</v>
      </c>
      <c r="I244" s="13">
        <f t="shared" si="50"/>
        <v>0</v>
      </c>
      <c r="J244" s="13">
        <f t="shared" si="51"/>
        <v>0</v>
      </c>
      <c r="K244" s="13">
        <f t="shared" ca="1" si="43"/>
        <v>4.5827578981335318E-3</v>
      </c>
      <c r="L244" s="13">
        <f t="shared" ca="1" si="52"/>
        <v>2.1001669952905267E-5</v>
      </c>
      <c r="M244" s="13">
        <f t="shared" ca="1" si="44"/>
        <v>198857.81685899987</v>
      </c>
      <c r="N244" s="13">
        <f t="shared" ca="1" si="45"/>
        <v>14643.274107810839</v>
      </c>
      <c r="O244" s="13">
        <f t="shared" ca="1" si="46"/>
        <v>391360.56556045089</v>
      </c>
      <c r="P244" s="2">
        <f t="shared" ca="1" si="53"/>
        <v>-4.5827578981335318E-3</v>
      </c>
      <c r="Q244" s="2"/>
      <c r="R244" s="2"/>
      <c r="S244" s="2"/>
      <c r="T244" s="2"/>
      <c r="U244" s="2"/>
      <c r="V244" s="2"/>
      <c r="W244" s="2"/>
      <c r="X244" s="2"/>
      <c r="Y244" s="2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topLeftCell="A19" workbookViewId="0">
      <selection activeCell="A39" sqref="A39:A51"/>
    </sheetView>
  </sheetViews>
  <sheetFormatPr defaultRowHeight="12.75" x14ac:dyDescent="0.2"/>
  <cols>
    <col min="1" max="1" width="10.5703125" style="5" customWidth="1"/>
    <col min="2" max="2" width="5.5703125" style="5" customWidth="1"/>
    <col min="3" max="3" width="7" style="5" customWidth="1"/>
    <col min="4" max="4" width="3.5703125" style="5" customWidth="1"/>
    <col min="5" max="5" width="3.7109375" style="5" customWidth="1"/>
    <col min="6" max="6" width="11.5703125" style="5" customWidth="1"/>
    <col min="7" max="16384" width="9.140625" style="5"/>
  </cols>
  <sheetData>
    <row r="1" spans="1:6" x14ac:dyDescent="0.2">
      <c r="A1" s="4">
        <v>42787.764000000003</v>
      </c>
      <c r="B1" s="5">
        <v>4778</v>
      </c>
      <c r="C1" s="6">
        <v>-2E-3</v>
      </c>
      <c r="D1" s="5">
        <v>16</v>
      </c>
      <c r="E1" s="5" t="s">
        <v>14</v>
      </c>
      <c r="F1" s="7" t="s">
        <v>42</v>
      </c>
    </row>
    <row r="2" spans="1:6" x14ac:dyDescent="0.2">
      <c r="A2" s="4">
        <v>42789.671999999999</v>
      </c>
      <c r="B2" s="5">
        <v>4779</v>
      </c>
      <c r="C2" s="6">
        <v>0</v>
      </c>
      <c r="D2" s="5">
        <v>15</v>
      </c>
      <c r="E2" s="5" t="s">
        <v>14</v>
      </c>
      <c r="F2" s="7" t="s">
        <v>42</v>
      </c>
    </row>
    <row r="3" spans="1:6" x14ac:dyDescent="0.2">
      <c r="A3" s="4">
        <v>42789.671999999999</v>
      </c>
      <c r="B3" s="5">
        <v>4779</v>
      </c>
      <c r="C3" s="6">
        <v>0</v>
      </c>
      <c r="D3" s="5">
        <v>14</v>
      </c>
      <c r="E3" s="5" t="s">
        <v>14</v>
      </c>
      <c r="F3" s="7" t="s">
        <v>37</v>
      </c>
    </row>
    <row r="4" spans="1:6" x14ac:dyDescent="0.2">
      <c r="A4" s="4">
        <v>42789.675000000003</v>
      </c>
      <c r="B4" s="5">
        <v>4779</v>
      </c>
      <c r="C4" s="6">
        <v>3.0000000000000001E-3</v>
      </c>
      <c r="D4" s="5">
        <v>10</v>
      </c>
      <c r="E4" s="5" t="s">
        <v>8</v>
      </c>
      <c r="F4" s="7" t="s">
        <v>16</v>
      </c>
    </row>
    <row r="5" spans="1:6" x14ac:dyDescent="0.2">
      <c r="A5" s="4">
        <v>43172.796999999999</v>
      </c>
      <c r="B5" s="5">
        <v>4980</v>
      </c>
      <c r="C5" s="6">
        <v>0</v>
      </c>
      <c r="D5" s="5">
        <v>14</v>
      </c>
      <c r="E5" s="5" t="s">
        <v>14</v>
      </c>
      <c r="F5" s="7" t="s">
        <v>37</v>
      </c>
    </row>
    <row r="6" spans="1:6" x14ac:dyDescent="0.2">
      <c r="A6" s="4">
        <v>44270.703000000001</v>
      </c>
      <c r="B6" s="5">
        <v>5556</v>
      </c>
      <c r="C6" s="8" t="s">
        <v>3</v>
      </c>
      <c r="D6" s="5">
        <v>15</v>
      </c>
      <c r="E6" s="5" t="s">
        <v>14</v>
      </c>
      <c r="F6" s="7" t="s">
        <v>37</v>
      </c>
    </row>
    <row r="7" spans="1:6" x14ac:dyDescent="0.2">
      <c r="A7" s="4">
        <v>44573.777000000002</v>
      </c>
      <c r="B7" s="5">
        <v>5715</v>
      </c>
      <c r="C7" s="6">
        <v>1E-3</v>
      </c>
      <c r="D7" s="5" t="s">
        <v>24</v>
      </c>
      <c r="E7" s="5" t="s">
        <v>14</v>
      </c>
      <c r="F7" s="7" t="s">
        <v>37</v>
      </c>
    </row>
    <row r="8" spans="1:6" x14ac:dyDescent="0.2">
      <c r="A8" s="4">
        <v>44676.703000000001</v>
      </c>
      <c r="B8" s="5">
        <v>5769</v>
      </c>
      <c r="C8" s="6">
        <v>-2E-3</v>
      </c>
      <c r="D8" s="5">
        <v>17</v>
      </c>
      <c r="E8" s="5" t="s">
        <v>14</v>
      </c>
      <c r="F8" s="7" t="s">
        <v>37</v>
      </c>
    </row>
    <row r="9" spans="1:6" x14ac:dyDescent="0.2">
      <c r="A9" s="4">
        <v>44958.807000000001</v>
      </c>
      <c r="B9" s="5">
        <v>5917</v>
      </c>
      <c r="C9" s="6">
        <v>0</v>
      </c>
      <c r="D9" s="5">
        <v>19</v>
      </c>
      <c r="E9" s="5" t="s">
        <v>14</v>
      </c>
      <c r="F9" s="7" t="s">
        <v>37</v>
      </c>
    </row>
    <row r="10" spans="1:6" x14ac:dyDescent="0.2">
      <c r="A10" s="4">
        <v>45021.71</v>
      </c>
      <c r="B10" s="5">
        <v>5950</v>
      </c>
      <c r="C10" s="6">
        <v>2E-3</v>
      </c>
      <c r="D10" s="5">
        <v>15</v>
      </c>
      <c r="E10" s="5" t="s">
        <v>14</v>
      </c>
      <c r="F10" s="7" t="s">
        <v>37</v>
      </c>
    </row>
    <row r="11" spans="1:6" x14ac:dyDescent="0.2">
      <c r="A11" s="4">
        <v>45732.684000000001</v>
      </c>
      <c r="B11" s="5">
        <v>6323</v>
      </c>
      <c r="C11" s="6">
        <v>3.0000000000000001E-3</v>
      </c>
      <c r="D11" s="5">
        <v>12</v>
      </c>
      <c r="E11" s="5" t="s">
        <v>10</v>
      </c>
      <c r="F11" s="7" t="s">
        <v>43</v>
      </c>
    </row>
    <row r="12" spans="1:6" x14ac:dyDescent="0.2">
      <c r="A12" s="4">
        <v>45753.65</v>
      </c>
      <c r="B12" s="5">
        <v>6334</v>
      </c>
      <c r="C12" s="6">
        <v>2E-3</v>
      </c>
      <c r="D12" s="5">
        <v>10</v>
      </c>
      <c r="E12" s="5" t="s">
        <v>10</v>
      </c>
      <c r="F12" s="7" t="s">
        <v>43</v>
      </c>
    </row>
    <row r="13" spans="1:6" x14ac:dyDescent="0.2">
      <c r="A13" s="4">
        <v>45753.65</v>
      </c>
      <c r="B13" s="5">
        <v>6334</v>
      </c>
      <c r="C13" s="6">
        <v>2E-3</v>
      </c>
      <c r="D13" s="5">
        <v>19</v>
      </c>
      <c r="E13" s="5" t="s">
        <v>14</v>
      </c>
      <c r="F13" s="7" t="s">
        <v>37</v>
      </c>
    </row>
    <row r="14" spans="1:6" x14ac:dyDescent="0.2">
      <c r="A14" s="4">
        <v>46077.688000000002</v>
      </c>
      <c r="B14" s="5">
        <v>6504</v>
      </c>
      <c r="C14" s="8" t="s">
        <v>2</v>
      </c>
      <c r="D14" s="5">
        <v>14</v>
      </c>
      <c r="E14" s="5" t="s">
        <v>32</v>
      </c>
      <c r="F14" s="7" t="s">
        <v>6</v>
      </c>
    </row>
    <row r="15" spans="1:6" x14ac:dyDescent="0.2">
      <c r="A15" s="4">
        <v>46159.642</v>
      </c>
      <c r="B15" s="5">
        <v>6547</v>
      </c>
      <c r="C15" s="6">
        <v>-4.0000000000000001E-3</v>
      </c>
      <c r="D15" s="5">
        <v>8</v>
      </c>
      <c r="E15" s="5" t="s">
        <v>35</v>
      </c>
      <c r="F15" s="7" t="s">
        <v>9</v>
      </c>
    </row>
    <row r="16" spans="1:6" x14ac:dyDescent="0.2">
      <c r="A16" s="4">
        <v>46418.875999999997</v>
      </c>
      <c r="B16" s="5">
        <v>6683</v>
      </c>
      <c r="C16" s="6">
        <v>1E-3</v>
      </c>
      <c r="D16" s="5">
        <v>17</v>
      </c>
      <c r="E16" s="5" t="s">
        <v>32</v>
      </c>
      <c r="F16" s="7" t="s">
        <v>6</v>
      </c>
    </row>
    <row r="17" spans="1:6" x14ac:dyDescent="0.2">
      <c r="A17" s="4">
        <v>46420.785000000003</v>
      </c>
      <c r="B17" s="5">
        <v>6684</v>
      </c>
      <c r="C17" s="6">
        <v>4.0000000000000001E-3</v>
      </c>
      <c r="D17" s="5">
        <v>15</v>
      </c>
      <c r="E17" s="5" t="s">
        <v>14</v>
      </c>
      <c r="F17" s="7" t="s">
        <v>37</v>
      </c>
    </row>
    <row r="18" spans="1:6" x14ac:dyDescent="0.2">
      <c r="A18" s="4">
        <v>46441.749000000003</v>
      </c>
      <c r="B18" s="5">
        <v>6695</v>
      </c>
      <c r="C18" s="6">
        <v>1E-3</v>
      </c>
      <c r="D18" s="5">
        <v>14</v>
      </c>
      <c r="E18" s="5" t="s">
        <v>10</v>
      </c>
      <c r="F18" s="7" t="s">
        <v>43</v>
      </c>
    </row>
    <row r="19" spans="1:6" x14ac:dyDescent="0.2">
      <c r="A19" s="4">
        <v>46441.749000000003</v>
      </c>
      <c r="B19" s="5">
        <v>6695</v>
      </c>
      <c r="C19" s="6">
        <v>1E-3</v>
      </c>
      <c r="D19" s="5">
        <v>15</v>
      </c>
      <c r="E19" s="5" t="s">
        <v>34</v>
      </c>
      <c r="F19" s="7" t="s">
        <v>17</v>
      </c>
    </row>
    <row r="20" spans="1:6" x14ac:dyDescent="0.2">
      <c r="A20" s="4">
        <v>46443.654999999999</v>
      </c>
      <c r="B20" s="5">
        <v>6696</v>
      </c>
      <c r="C20" s="6">
        <v>1E-3</v>
      </c>
      <c r="D20" s="5">
        <v>12</v>
      </c>
      <c r="E20" s="5" t="s">
        <v>34</v>
      </c>
      <c r="F20" s="7" t="s">
        <v>18</v>
      </c>
    </row>
    <row r="21" spans="1:6" x14ac:dyDescent="0.2">
      <c r="A21" s="4">
        <v>46845.837</v>
      </c>
      <c r="B21" s="5">
        <v>6907</v>
      </c>
      <c r="C21" s="6">
        <v>-3.0000000000000001E-3</v>
      </c>
      <c r="D21" s="5">
        <v>16</v>
      </c>
      <c r="E21" s="5" t="s">
        <v>32</v>
      </c>
      <c r="F21" s="7" t="s">
        <v>6</v>
      </c>
    </row>
    <row r="22" spans="1:6" x14ac:dyDescent="0.2">
      <c r="A22" s="4">
        <v>46868.72</v>
      </c>
      <c r="B22" s="5">
        <v>6919</v>
      </c>
      <c r="C22" s="8" t="s">
        <v>11</v>
      </c>
      <c r="D22" s="5">
        <v>12</v>
      </c>
      <c r="E22" s="5" t="s">
        <v>34</v>
      </c>
      <c r="F22" s="7" t="s">
        <v>17</v>
      </c>
    </row>
    <row r="23" spans="1:6" x14ac:dyDescent="0.2">
      <c r="A23" s="4">
        <v>47152.718999999997</v>
      </c>
      <c r="B23" s="5">
        <v>7058</v>
      </c>
      <c r="C23" s="6">
        <v>-2E-3</v>
      </c>
      <c r="D23" s="5">
        <v>10</v>
      </c>
      <c r="E23" s="5" t="s">
        <v>25</v>
      </c>
      <c r="F23" s="7" t="s">
        <v>7</v>
      </c>
    </row>
    <row r="24" spans="1:6" x14ac:dyDescent="0.2">
      <c r="A24" s="9">
        <v>47211.805999999997</v>
      </c>
      <c r="B24" s="5">
        <v>7099</v>
      </c>
      <c r="C24" s="6">
        <v>-4.0000000000000001E-3</v>
      </c>
      <c r="D24" s="5">
        <v>15</v>
      </c>
      <c r="E24" s="5" t="s">
        <v>32</v>
      </c>
      <c r="F24" s="7" t="s">
        <v>6</v>
      </c>
    </row>
    <row r="25" spans="1:6" x14ac:dyDescent="0.2">
      <c r="A25" s="4">
        <v>47234.673999999999</v>
      </c>
      <c r="B25" s="5" t="s">
        <v>4</v>
      </c>
      <c r="C25" s="6">
        <v>-8.9999999999999993E-3</v>
      </c>
      <c r="D25" s="5">
        <v>14</v>
      </c>
      <c r="E25" s="5" t="s">
        <v>25</v>
      </c>
      <c r="F25" s="7" t="s">
        <v>38</v>
      </c>
    </row>
    <row r="26" spans="1:6" x14ac:dyDescent="0.2">
      <c r="A26" s="4">
        <v>47255.646999999997</v>
      </c>
      <c r="B26" s="5" t="s">
        <v>5</v>
      </c>
      <c r="C26" s="6">
        <v>-3.0000000000000001E-3</v>
      </c>
      <c r="D26" s="5" t="s">
        <v>24</v>
      </c>
      <c r="E26" s="5" t="s">
        <v>25</v>
      </c>
      <c r="F26" s="7" t="s">
        <v>38</v>
      </c>
    </row>
    <row r="27" spans="1:6" x14ac:dyDescent="0.2">
      <c r="A27" s="4">
        <v>47539.658000000003</v>
      </c>
      <c r="B27" s="5">
        <v>7271</v>
      </c>
      <c r="C27" s="6">
        <v>0</v>
      </c>
      <c r="D27" s="5">
        <v>15</v>
      </c>
      <c r="E27" s="5" t="s">
        <v>14</v>
      </c>
      <c r="F27" s="7" t="s">
        <v>37</v>
      </c>
    </row>
    <row r="28" spans="1:6" x14ac:dyDescent="0.2">
      <c r="A28" s="4">
        <v>47556.807999999997</v>
      </c>
      <c r="B28" s="5">
        <v>7280</v>
      </c>
      <c r="C28" s="6">
        <v>-5.0000000000000001E-3</v>
      </c>
      <c r="D28" s="5">
        <v>17</v>
      </c>
      <c r="E28" s="5" t="s">
        <v>34</v>
      </c>
      <c r="F28" s="7" t="s">
        <v>17</v>
      </c>
    </row>
    <row r="29" spans="1:6" x14ac:dyDescent="0.2">
      <c r="A29" s="4">
        <v>47560.517999999996</v>
      </c>
      <c r="B29" s="5">
        <v>7282</v>
      </c>
      <c r="C29" s="6">
        <v>-7.0000000000000001E-3</v>
      </c>
      <c r="D29" s="5" t="s">
        <v>22</v>
      </c>
      <c r="E29" s="5" t="s">
        <v>25</v>
      </c>
      <c r="F29" s="7" t="s">
        <v>38</v>
      </c>
    </row>
    <row r="30" spans="1:6" x14ac:dyDescent="0.2">
      <c r="A30" s="4">
        <v>48633.747000000003</v>
      </c>
      <c r="B30" s="5">
        <v>7845</v>
      </c>
      <c r="C30" s="6">
        <v>-8.9999999999999993E-3</v>
      </c>
      <c r="D30" s="5">
        <v>15</v>
      </c>
      <c r="E30" s="5" t="s">
        <v>14</v>
      </c>
      <c r="F30" s="7" t="s">
        <v>37</v>
      </c>
    </row>
    <row r="31" spans="1:6" x14ac:dyDescent="0.2">
      <c r="A31" s="4">
        <v>48654.707000000002</v>
      </c>
      <c r="B31" s="5">
        <v>7856</v>
      </c>
      <c r="C31" s="6">
        <v>-1.7000000000000001E-2</v>
      </c>
      <c r="D31" s="5">
        <v>12</v>
      </c>
      <c r="E31" s="5" t="s">
        <v>14</v>
      </c>
      <c r="F31" s="7" t="s">
        <v>36</v>
      </c>
    </row>
    <row r="32" spans="1:6" x14ac:dyDescent="0.2">
      <c r="A32" s="9">
        <v>48717.608999999997</v>
      </c>
      <c r="B32" s="5">
        <v>7889</v>
      </c>
      <c r="C32" s="6">
        <v>-1.6E-2</v>
      </c>
      <c r="D32" s="5" t="s">
        <v>23</v>
      </c>
      <c r="E32" s="5" t="s">
        <v>35</v>
      </c>
      <c r="F32" s="7" t="s">
        <v>9</v>
      </c>
    </row>
    <row r="33" spans="1:6" x14ac:dyDescent="0.2">
      <c r="A33" s="4">
        <v>48976.841</v>
      </c>
      <c r="B33" s="5">
        <v>8025</v>
      </c>
      <c r="C33" s="6">
        <v>-1.2E-2</v>
      </c>
      <c r="D33" s="5">
        <v>19</v>
      </c>
      <c r="E33" s="5" t="s">
        <v>14</v>
      </c>
      <c r="F33" s="7" t="s">
        <v>37</v>
      </c>
    </row>
    <row r="34" spans="1:6" x14ac:dyDescent="0.2">
      <c r="A34" s="9">
        <v>49060.711000000003</v>
      </c>
      <c r="B34" s="5">
        <v>8069</v>
      </c>
      <c r="C34" s="6">
        <v>-1.0999999999999999E-2</v>
      </c>
      <c r="D34" s="5">
        <v>17</v>
      </c>
      <c r="E34" s="5" t="s">
        <v>14</v>
      </c>
      <c r="F34" s="7" t="s">
        <v>37</v>
      </c>
    </row>
    <row r="35" spans="1:6" x14ac:dyDescent="0.2">
      <c r="A35" s="4">
        <v>49388.555999999997</v>
      </c>
      <c r="B35" s="5">
        <v>8241</v>
      </c>
      <c r="C35" s="6">
        <v>-1.4E-2</v>
      </c>
      <c r="D35" s="5" t="s">
        <v>22</v>
      </c>
      <c r="E35" s="5" t="s">
        <v>14</v>
      </c>
      <c r="F35" s="7" t="s">
        <v>37</v>
      </c>
    </row>
    <row r="36" spans="1:6" x14ac:dyDescent="0.2">
      <c r="A36" s="7"/>
    </row>
    <row r="39" spans="1:6" x14ac:dyDescent="0.2">
      <c r="A39" s="5">
        <v>49750.712</v>
      </c>
      <c r="B39" s="5">
        <v>8431</v>
      </c>
      <c r="C39" s="5">
        <v>-1.6E-2</v>
      </c>
      <c r="D39" s="5">
        <v>15</v>
      </c>
      <c r="E39" s="5" t="s">
        <v>34</v>
      </c>
      <c r="F39" s="5" t="s">
        <v>17</v>
      </c>
    </row>
    <row r="40" spans="1:6" x14ac:dyDescent="0.2">
      <c r="A40" s="5">
        <v>49773.578999999998</v>
      </c>
      <c r="B40" s="5">
        <v>8443</v>
      </c>
      <c r="C40" s="5">
        <v>-2.1999999999999999E-2</v>
      </c>
      <c r="D40" s="5">
        <v>10</v>
      </c>
      <c r="E40" s="5" t="s">
        <v>25</v>
      </c>
      <c r="F40" s="5" t="s">
        <v>7</v>
      </c>
    </row>
    <row r="41" spans="1:6" x14ac:dyDescent="0.2">
      <c r="A41" s="5">
        <v>49773.584999999999</v>
      </c>
      <c r="B41" s="5">
        <v>8443</v>
      </c>
      <c r="C41" s="5">
        <v>-1.6E-2</v>
      </c>
      <c r="D41" s="5">
        <v>15</v>
      </c>
      <c r="E41" s="5" t="s">
        <v>8</v>
      </c>
      <c r="F41" s="5" t="s">
        <v>61</v>
      </c>
    </row>
    <row r="42" spans="1:6" x14ac:dyDescent="0.2">
      <c r="A42" s="5">
        <v>49813.608</v>
      </c>
      <c r="B42" s="5">
        <v>8464</v>
      </c>
      <c r="C42" s="5">
        <v>-2.1000000000000001E-2</v>
      </c>
      <c r="D42" s="5">
        <v>15</v>
      </c>
      <c r="E42" s="5" t="s">
        <v>25</v>
      </c>
      <c r="F42" s="5" t="s">
        <v>7</v>
      </c>
    </row>
    <row r="43" spans="1:6" x14ac:dyDescent="0.2">
      <c r="A43" s="5">
        <v>50095.709000000003</v>
      </c>
      <c r="B43" s="5">
        <v>8612</v>
      </c>
      <c r="C43" s="5">
        <v>-2.1999999999999999E-2</v>
      </c>
      <c r="D43" s="5">
        <v>13</v>
      </c>
      <c r="E43" s="5" t="s">
        <v>8</v>
      </c>
      <c r="F43" s="5" t="s">
        <v>61</v>
      </c>
    </row>
    <row r="44" spans="1:6" x14ac:dyDescent="0.2">
      <c r="A44" s="5">
        <v>50097.62</v>
      </c>
      <c r="B44" s="5">
        <v>8613</v>
      </c>
      <c r="C44" s="5">
        <v>-1.7000000000000001E-2</v>
      </c>
      <c r="D44" s="5">
        <v>11</v>
      </c>
      <c r="E44" s="5" t="s">
        <v>8</v>
      </c>
      <c r="F44" s="5" t="s">
        <v>61</v>
      </c>
    </row>
    <row r="45" spans="1:6" x14ac:dyDescent="0.2">
      <c r="A45" s="5">
        <v>50503.603000000003</v>
      </c>
      <c r="B45" s="5">
        <v>8826</v>
      </c>
      <c r="C45" s="5">
        <v>-3.2000000000000001E-2</v>
      </c>
      <c r="D45" s="5">
        <v>18</v>
      </c>
      <c r="E45" s="5" t="s">
        <v>14</v>
      </c>
      <c r="F45" s="5" t="s">
        <v>37</v>
      </c>
    </row>
    <row r="46" spans="1:6" x14ac:dyDescent="0.2">
      <c r="A46" s="5">
        <v>50503.610999999997</v>
      </c>
      <c r="B46" s="5">
        <v>8826</v>
      </c>
      <c r="C46" s="5">
        <v>-2.4E-2</v>
      </c>
      <c r="D46" s="5">
        <v>18</v>
      </c>
      <c r="E46" s="5" t="s">
        <v>34</v>
      </c>
      <c r="F46" s="5" t="s">
        <v>62</v>
      </c>
    </row>
    <row r="47" spans="1:6" x14ac:dyDescent="0.2">
      <c r="A47" s="5">
        <v>50869.58</v>
      </c>
      <c r="B47" s="5">
        <v>9018</v>
      </c>
      <c r="C47" s="5">
        <v>-2.5000000000000001E-2</v>
      </c>
      <c r="D47" s="5">
        <v>11</v>
      </c>
      <c r="E47" s="5" t="s">
        <v>25</v>
      </c>
      <c r="F47" s="5" t="s">
        <v>7</v>
      </c>
    </row>
    <row r="48" spans="1:6" x14ac:dyDescent="0.2">
      <c r="A48" s="5">
        <v>51214.578000000001</v>
      </c>
      <c r="B48" s="5">
        <v>9199</v>
      </c>
      <c r="C48" s="5">
        <v>-0.03</v>
      </c>
      <c r="D48" s="5">
        <v>14</v>
      </c>
      <c r="E48" s="5" t="s">
        <v>34</v>
      </c>
      <c r="F48" s="5" t="s">
        <v>62</v>
      </c>
    </row>
    <row r="49" spans="1:6" x14ac:dyDescent="0.2">
      <c r="A49" s="5">
        <v>51254.601999999999</v>
      </c>
      <c r="B49" s="5">
        <v>9220</v>
      </c>
      <c r="C49" s="5">
        <v>-3.4000000000000002E-2</v>
      </c>
      <c r="D49" s="5">
        <v>13</v>
      </c>
      <c r="E49" s="5" t="s">
        <v>34</v>
      </c>
      <c r="F49" s="5" t="s">
        <v>62</v>
      </c>
    </row>
    <row r="50" spans="1:6" x14ac:dyDescent="0.2">
      <c r="A50" s="5">
        <v>51254.608</v>
      </c>
      <c r="B50" s="5">
        <v>9220</v>
      </c>
      <c r="C50" s="5">
        <v>-2.8000000000000001E-2</v>
      </c>
      <c r="D50" s="5">
        <v>7</v>
      </c>
      <c r="E50" s="5" t="s">
        <v>25</v>
      </c>
      <c r="F50" s="5" t="s">
        <v>7</v>
      </c>
    </row>
    <row r="51" spans="1:6" x14ac:dyDescent="0.2">
      <c r="A51" s="5">
        <v>51580.546000000002</v>
      </c>
      <c r="B51" s="5">
        <v>9391</v>
      </c>
      <c r="C51" s="5">
        <v>-3.2000000000000001E-2</v>
      </c>
      <c r="D51" s="5">
        <v>17</v>
      </c>
      <c r="E51" s="5" t="s">
        <v>8</v>
      </c>
      <c r="F51" s="5" t="s">
        <v>61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Q_fit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2002-07-31T20:34:49Z</dcterms:created>
  <dcterms:modified xsi:type="dcterms:W3CDTF">2023-12-31T03:58:58Z</dcterms:modified>
</cp:coreProperties>
</file>