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91644EF-2BFF-4720-9EDE-DE15877E559B}" xr6:coauthVersionLast="47" xr6:coauthVersionMax="47" xr10:uidLastSave="{00000000-0000-0000-0000-000000000000}"/>
  <bookViews>
    <workbookView xWindow="14565" yWindow="1080" windowWidth="1359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J25" i="1" l="1"/>
  <c r="G24" i="1"/>
  <c r="G25" i="1"/>
  <c r="E25" i="1"/>
  <c r="F25" i="1" s="1"/>
  <c r="Q25" i="1"/>
  <c r="E24" i="1"/>
  <c r="F24" i="1"/>
  <c r="R24" i="1"/>
  <c r="Q24" i="1"/>
  <c r="F11" i="1"/>
  <c r="E14" i="1"/>
  <c r="E15" i="1" s="1"/>
  <c r="E23" i="1"/>
  <c r="F23" i="1"/>
  <c r="G23" i="1"/>
  <c r="I23" i="1"/>
  <c r="Q23" i="1"/>
  <c r="E22" i="1"/>
  <c r="F22" i="1"/>
  <c r="G22" i="1"/>
  <c r="I22" i="1"/>
  <c r="Q22" i="1"/>
  <c r="G11" i="1"/>
  <c r="E21" i="1"/>
  <c r="F21" i="1"/>
  <c r="G21" i="1"/>
  <c r="H21" i="1"/>
  <c r="C17" i="1"/>
  <c r="Q21" i="1"/>
  <c r="C12" i="1"/>
  <c r="C16" i="1" l="1"/>
  <c r="D18" i="1" s="1"/>
  <c r="C11" i="1"/>
  <c r="O25" i="1" l="1"/>
  <c r="O24" i="1"/>
  <c r="O22" i="1"/>
  <c r="C15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<sst xmlns="http://schemas.openxmlformats.org/spreadsheetml/2006/main" count="55" uniqueCount="51">
  <si>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</si>
  <si>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</si>
  <si>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</si>
  <si>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</si>
  <si>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</si>
  <si>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</si>
  <si>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</si>
  <si>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</si>
  <si>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</si>
  <si>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</si>
  <si>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</si>
  <si>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</si>
  <si>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</si>
  <si>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</si>
  <si>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</si>
  <si>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</si>
  <si>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</si>
  <si>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</si>
  <si>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</si>
  <si>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</si>
  <si>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</si>
  <si>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</si>
  <si>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</si>
  <si>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</si>
  <si>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</si>
  <si>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</si>
  <si>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</si>
  <si>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</si>
  <si>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</si>
  <si>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</si>
  <si>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</si>
  <si>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</si>
  <si>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</si>
  <si>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</si>
  <si>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</si>
  <si>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</si>
  <si>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</si>
  <si>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</si>
  <si>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IBVS 5060</t>
  </si>
  <si>
    <t>not avail.</t>
  </si>
  <si>
    <t>OEJV 0107</t>
  </si>
  <si>
    <t>I</t>
  </si>
  <si>
    <t>OEJV</t>
  </si>
  <si>
    <t>V0680 Mon / GSC 0748-0218</t>
  </si>
  <si>
    <t>OEJV 0160</t>
  </si>
  <si>
    <t>Add cycle</t>
  </si>
  <si>
    <t>Old Cycle</t>
  </si>
  <si>
    <t>IBVS 5984</t>
  </si>
  <si>
    <t>JBAV, 76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</si>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</sst>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V680 Mon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2C-4CC9-8527-AB9DAB916E7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-3.659999999217689E-2</c:v>
                </c:pt>
                <c:pt idx="2">
                  <c:v>-5.4579999996349216E-2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2C-4CC9-8527-AB9DAB916E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-1.1673999999911757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2C-4CC9-8527-AB9DAB916E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2C-4CC9-8527-AB9DAB916E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2C-4CC9-8527-AB9DAB916E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2C-4CC9-8527-AB9DAB916E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2C-4CC9-8527-AB9DAB916E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217</c:v>
                </c:pt>
                <c:pt idx="2">
                  <c:v>338</c:v>
                </c:pt>
                <c:pt idx="3">
                  <c:v>-203</c:v>
                </c:pt>
                <c:pt idx="4">
                  <c:v>-203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-0.54262746571764675</c:v>
                </c:pt>
                <c:pt idx="1">
                  <c:v>-7.7960081095019729E-2</c:v>
                </c:pt>
                <c:pt idx="2">
                  <c:v>0.18114016563003954</c:v>
                </c:pt>
                <c:pt idx="3">
                  <c:v>-0.97731630939687841</c:v>
                </c:pt>
                <c:pt idx="4">
                  <c:v>-0.97731630939687841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2C-4CC9-8527-AB9DAB91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876440"/>
        <c:axId val="1"/>
      </c:scatterChart>
      <c:valAx>
        <c:axId val="564876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876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0D402C-5A65-98BC-E8C3-581EDA416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23</v>
      </c>
      <c r="B2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52990.716999999997</v>
      </c>
      <c r="D7" s="29" t="s">
        <v>28</v>
      </c>
    </row>
    <row r="8" spans="1:7" x14ac:dyDescent="0.2">
      <c r="A8" t="s">
        <v>3</v>
      </c>
      <c r="C8">
        <v>8.5381</v>
      </c>
      <c r="D8" s="30">
        <v>5060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-0.54262746571764675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2.1413243530996637E-3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45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60173.766845833328</v>
      </c>
    </row>
    <row r="15" spans="1:7" x14ac:dyDescent="0.2">
      <c r="A15" s="14" t="s">
        <v>17</v>
      </c>
      <c r="B15" s="12"/>
      <c r="C15" s="15">
        <f ca="1">(C7+C11)+(C8+C12)*INT(MAX(F21:F3533))</f>
        <v>55876.775940165629</v>
      </c>
      <c r="D15" s="16" t="s">
        <v>46</v>
      </c>
      <c r="E15" s="17">
        <f ca="1">ROUND(2*(E14-$C$7)/$C$8,0)/2+E13</f>
        <v>842.5</v>
      </c>
    </row>
    <row r="16" spans="1:7" x14ac:dyDescent="0.2">
      <c r="A16" s="18" t="s">
        <v>4</v>
      </c>
      <c r="B16" s="12"/>
      <c r="C16" s="19">
        <f ca="1">+C8+C12</f>
        <v>8.540241324353099</v>
      </c>
      <c r="D16" s="16" t="s">
        <v>33</v>
      </c>
      <c r="E16" s="26">
        <f ca="1">ROUND(2*(E14-$C$15)/$C$16,0)/2+E13</f>
        <v>504</v>
      </c>
    </row>
    <row r="17" spans="1:18" ht="13.5" thickBot="1" x14ac:dyDescent="0.25">
      <c r="A17" s="16" t="s">
        <v>29</v>
      </c>
      <c r="B17" s="12"/>
      <c r="C17" s="12">
        <f>COUNT(C21:C2191)</f>
        <v>5</v>
      </c>
      <c r="D17" s="16" t="s">
        <v>34</v>
      </c>
      <c r="E17" s="20">
        <f ca="1">+$C$15+$C$16*E16-15018.5-$C$9/24</f>
        <v>45162.953400972925</v>
      </c>
    </row>
    <row r="18" spans="1:18" ht="14.25" thickTop="1" thickBot="1" x14ac:dyDescent="0.25">
      <c r="A18" s="18" t="s">
        <v>5</v>
      </c>
      <c r="B18" s="12"/>
      <c r="C18" s="21">
        <f ca="1">+C15</f>
        <v>55876.775940165629</v>
      </c>
      <c r="D18" s="22">
        <f ca="1">+C16</f>
        <v>8.540241324353099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42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8" x14ac:dyDescent="0.2">
      <c r="A21" t="s">
        <v>38</v>
      </c>
      <c r="C21" s="10">
        <v>52990.716999999997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-0.54262746571764675</v>
      </c>
      <c r="Q21" s="2">
        <f>+C21-15018.5</f>
        <v>37972.216999999997</v>
      </c>
    </row>
    <row r="22" spans="1:18" x14ac:dyDescent="0.2">
      <c r="A22" s="34" t="s">
        <v>40</v>
      </c>
      <c r="B22" s="35" t="s">
        <v>41</v>
      </c>
      <c r="C22" s="36">
        <v>54843.448100000001</v>
      </c>
      <c r="D22" s="36">
        <v>5.0000000000000001E-4</v>
      </c>
      <c r="E22">
        <f>+(C22-C$7)/C$8</f>
        <v>216.99571333200649</v>
      </c>
      <c r="F22">
        <f>ROUND(2*E22,0)/2</f>
        <v>217</v>
      </c>
      <c r="G22">
        <f>+C22-(C$7+F22*C$8)</f>
        <v>-3.659999999217689E-2</v>
      </c>
      <c r="I22">
        <f>+G22</f>
        <v>-3.659999999217689E-2</v>
      </c>
      <c r="O22">
        <f ca="1">+C$11+C$12*$F22</f>
        <v>-7.7960081095019729E-2</v>
      </c>
      <c r="Q22" s="2">
        <f>+C22-15018.5</f>
        <v>39824.948100000001</v>
      </c>
    </row>
    <row r="23" spans="1:18" x14ac:dyDescent="0.2">
      <c r="A23" s="31" t="s">
        <v>44</v>
      </c>
      <c r="B23" s="32" t="s">
        <v>41</v>
      </c>
      <c r="C23" s="33">
        <v>55876.540220000003</v>
      </c>
      <c r="D23" s="33">
        <v>2.0000000000000001E-4</v>
      </c>
      <c r="E23">
        <f>+(C23-C$7)/C$8</f>
        <v>337.99360747707402</v>
      </c>
      <c r="F23">
        <f>ROUND(2*E23,0)/2</f>
        <v>338</v>
      </c>
      <c r="G23">
        <f>+C23-(C$7+F23*C$8)</f>
        <v>-5.4579999996349216E-2</v>
      </c>
      <c r="I23">
        <f>+G23</f>
        <v>-5.4579999996349216E-2</v>
      </c>
      <c r="O23">
        <f ca="1">+C$11+C$12*$F23</f>
        <v>0.18114016563003954</v>
      </c>
      <c r="Q23" s="2">
        <f>+C23-15018.5</f>
        <v>40858.040220000003</v>
      </c>
    </row>
    <row r="24" spans="1:18" x14ac:dyDescent="0.2">
      <c r="A24" s="37" t="s">
        <v>47</v>
      </c>
      <c r="B24" s="37"/>
      <c r="C24" s="38">
        <v>51256.347199999997</v>
      </c>
      <c r="D24" s="38">
        <v>6.9999999999999999E-4</v>
      </c>
      <c r="E24">
        <f>+(C24-C$7)/C$8</f>
        <v>-203.1329921176843</v>
      </c>
      <c r="F24">
        <f>ROUND(2*E24,0)/2</f>
        <v>-203</v>
      </c>
      <c r="G24">
        <f t="shared" ref="G24:G25" si="0">+C24-(C$7+F24*C$8)</f>
        <v>-1.1354999999966822</v>
      </c>
      <c r="O24">
        <f ca="1">+C$11+C$12*$F24</f>
        <v>-0.97731630939687841</v>
      </c>
      <c r="Q24" s="2">
        <f>+C24-15018.5</f>
        <v>36237.847199999997</v>
      </c>
      <c r="R24">
        <f>+C24-(C$7+F24*C$8)</f>
        <v>-1.1354999999966822</v>
      </c>
    </row>
    <row r="25" spans="1:18" x14ac:dyDescent="0.2">
      <c r="A25" s="39" t="s">
        <v>48</v>
      </c>
      <c r="B25" s="40" t="s">
        <v>49</v>
      </c>
      <c r="C25" s="41">
        <v>51256.315300000002</v>
      </c>
      <c r="D25" s="39">
        <v>6.8999999999999999E-3</v>
      </c>
      <c r="E25">
        <f>+(C25-C$7)/C$8</f>
        <v>-203.13672831191892</v>
      </c>
      <c r="F25">
        <f>ROUND(2*E25,0)/2</f>
        <v>-203</v>
      </c>
      <c r="G25">
        <f t="shared" si="0"/>
        <v>-1.1673999999911757</v>
      </c>
      <c r="J25">
        <f>+G25</f>
        <v>-1.1673999999911757</v>
      </c>
      <c r="O25">
        <f ca="1">+C$11+C$12*$F25</f>
        <v>-0.97731630939687841</v>
      </c>
      <c r="Q25" s="2">
        <f>+C25-15018.5</f>
        <v>36237.815300000002</v>
      </c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2023-08-17T06:24:15Z</dcterms:modified>
</cp:coreProperties>
</file>