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5EF55F8-3E0F-4B55-A70D-A75AE6DDE0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2" r:id="rId1"/>
    <sheet name="Active unsure" sheetId="1" r:id="rId2"/>
  </sheets>
  <calcPr calcId="181029"/>
</workbook>
</file>

<file path=xl/calcChain.xml><?xml version="1.0" encoding="utf-8"?>
<calcChain xmlns="http://schemas.openxmlformats.org/spreadsheetml/2006/main">
  <c r="E31" i="2" l="1"/>
  <c r="F31" i="2" s="1"/>
  <c r="G31" i="2" s="1"/>
  <c r="K31" i="2" s="1"/>
  <c r="Q31" i="2"/>
  <c r="I29" i="1"/>
  <c r="I30" i="1"/>
  <c r="E30" i="1"/>
  <c r="F30" i="1" s="1"/>
  <c r="G30" i="1" s="1"/>
  <c r="Q30" i="1"/>
  <c r="E30" i="2"/>
  <c r="F30" i="2" s="1"/>
  <c r="G30" i="2" s="1"/>
  <c r="K30" i="2" s="1"/>
  <c r="Q30" i="2"/>
  <c r="E29" i="2"/>
  <c r="F29" i="2" s="1"/>
  <c r="G29" i="2" s="1"/>
  <c r="K29" i="2" s="1"/>
  <c r="Q29" i="2"/>
  <c r="E29" i="1"/>
  <c r="F29" i="1"/>
  <c r="G29" i="1" s="1"/>
  <c r="Q29" i="1"/>
  <c r="E24" i="2"/>
  <c r="F24" i="2"/>
  <c r="G24" i="2"/>
  <c r="I24" i="2"/>
  <c r="Q24" i="2"/>
  <c r="E25" i="2"/>
  <c r="F25" i="2"/>
  <c r="G25" i="2"/>
  <c r="I25" i="2"/>
  <c r="Q25" i="2"/>
  <c r="E26" i="2"/>
  <c r="F26" i="2"/>
  <c r="G26" i="2"/>
  <c r="I26" i="2"/>
  <c r="Q26" i="2"/>
  <c r="E27" i="2"/>
  <c r="F27" i="2"/>
  <c r="G27" i="2"/>
  <c r="I27" i="2"/>
  <c r="Q27" i="2"/>
  <c r="G24" i="1"/>
  <c r="G25" i="1"/>
  <c r="G26" i="1"/>
  <c r="G27" i="1"/>
  <c r="G28" i="1"/>
  <c r="U28" i="1"/>
  <c r="I28" i="1"/>
  <c r="E28" i="1"/>
  <c r="F28" i="1"/>
  <c r="Q28" i="1"/>
  <c r="C9" i="1"/>
  <c r="D9" i="1"/>
  <c r="F16" i="1"/>
  <c r="F17" i="1" s="1"/>
  <c r="C17" i="1"/>
  <c r="E21" i="1"/>
  <c r="F21" i="1"/>
  <c r="G21" i="1"/>
  <c r="H21" i="1"/>
  <c r="Q21" i="1"/>
  <c r="E22" i="1"/>
  <c r="F22" i="1"/>
  <c r="G22" i="1"/>
  <c r="I22" i="1"/>
  <c r="Q22" i="1"/>
  <c r="R22" i="1"/>
  <c r="E23" i="1"/>
  <c r="F23" i="1"/>
  <c r="G23" i="1"/>
  <c r="J23" i="1"/>
  <c r="Q23" i="1"/>
  <c r="E24" i="1"/>
  <c r="F24" i="1"/>
  <c r="U24" i="1"/>
  <c r="I24" i="1"/>
  <c r="Q24" i="1"/>
  <c r="E25" i="1"/>
  <c r="F25" i="1"/>
  <c r="U25" i="1"/>
  <c r="I25" i="1"/>
  <c r="Q25" i="1"/>
  <c r="E26" i="1"/>
  <c r="F26" i="1"/>
  <c r="I26" i="1"/>
  <c r="Q26" i="1"/>
  <c r="U26" i="1"/>
  <c r="E27" i="1"/>
  <c r="F27" i="1"/>
  <c r="Q27" i="1"/>
  <c r="U27" i="1"/>
  <c r="I27" i="1"/>
  <c r="F11" i="2"/>
  <c r="G11" i="2"/>
  <c r="E14" i="2"/>
  <c r="E15" i="2" s="1"/>
  <c r="C17" i="2"/>
  <c r="E21" i="2"/>
  <c r="F21" i="2"/>
  <c r="G21" i="2"/>
  <c r="H21" i="2"/>
  <c r="Q21" i="2"/>
  <c r="E23" i="2"/>
  <c r="F23" i="2"/>
  <c r="G23" i="2"/>
  <c r="I23" i="2"/>
  <c r="Q23" i="2"/>
  <c r="R22" i="2"/>
  <c r="E22" i="2"/>
  <c r="F22" i="2"/>
  <c r="G22" i="2"/>
  <c r="J22" i="2"/>
  <c r="Q22" i="2"/>
  <c r="E28" i="2"/>
  <c r="F28" i="2"/>
  <c r="G28" i="2"/>
  <c r="K28" i="2"/>
  <c r="Q28" i="2"/>
  <c r="C12" i="1"/>
  <c r="C11" i="1"/>
  <c r="C12" i="2"/>
  <c r="O30" i="1" l="1"/>
  <c r="O29" i="1"/>
  <c r="C16" i="2"/>
  <c r="D18" i="2" s="1"/>
  <c r="C16" i="1"/>
  <c r="D18" i="1" s="1"/>
  <c r="O25" i="1"/>
  <c r="O23" i="1"/>
  <c r="O22" i="1"/>
  <c r="O21" i="1"/>
  <c r="O28" i="1"/>
  <c r="O24" i="1"/>
  <c r="O26" i="1"/>
  <c r="C15" i="1"/>
  <c r="F18" i="1" s="1"/>
  <c r="O27" i="1"/>
  <c r="C11" i="2"/>
  <c r="O31" i="2" l="1"/>
  <c r="O30" i="2"/>
  <c r="O29" i="2"/>
  <c r="O22" i="2"/>
  <c r="O28" i="2"/>
  <c r="O26" i="2"/>
  <c r="C15" i="2"/>
  <c r="O25" i="2"/>
  <c r="O21" i="2"/>
  <c r="O27" i="2"/>
  <c r="O24" i="2"/>
  <c r="O23" i="2"/>
  <c r="F19" i="1"/>
  <c r="C18" i="1"/>
  <c r="C18" i="2" l="1"/>
  <c r="E16" i="2"/>
  <c r="E17" i="2" s="1"/>
</calcChain>
</file>

<file path=xl/sharedStrings.xml><?xml version="1.0" encoding="utf-8"?>
<sst xmlns="http://schemas.openxmlformats.org/spreadsheetml/2006/main" count="134" uniqueCount="57">
  <si>
    <t>System Type:</t>
  </si>
  <si>
    <t>EW/KW</t>
  </si>
  <si>
    <t>Mon</t>
  </si>
  <si>
    <t>GCVS 4 Eph.</t>
  </si>
  <si>
    <t>not avail.</t>
  </si>
  <si>
    <t>My time zone &gt;&gt;&gt;&gt;&gt;</t>
  </si>
  <si>
    <t>(PST=8, PDT=MDT=7, MDT=CST=6, etc.)</t>
  </si>
  <si>
    <t>--- Working ----</t>
  </si>
  <si>
    <t>Epoch =</t>
  </si>
  <si>
    <t>IBVS 5570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</si>
  <si>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</si>
  <si>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</si>
  <si>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</si>
  <si>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</si>
  <si>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</si>
  <si>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</si>
  <si>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</si>
  <si>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</si>
  <si>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</si>
  <si>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</si>
  <si>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</si>
  <si>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</si>
  <si>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</si>
  <si>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</si>
  <si>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</si>
  <si>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</si>
  <si>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</si>
  <si>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</si>
  <si>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</si>
  <si>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</si>
  <si>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</si>
  <si>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</si>
  <si>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</si>
  <si>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</si>
  <si>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IBVS</t>
  </si>
  <si>
    <t>Nelson</t>
  </si>
  <si>
    <t>S4</t>
  </si>
  <si>
    <t>S5</t>
  </si>
  <si>
    <t>S6</t>
  </si>
  <si>
    <t>Misc</t>
  </si>
  <si>
    <t>Lin Fit</t>
  </si>
  <si>
    <t>Q. Fit</t>
  </si>
  <si>
    <t>Date</t>
  </si>
  <si>
    <t>BAD?</t>
  </si>
  <si>
    <t>IBVS 6018</t>
  </si>
  <si>
    <t>IBVS 5992</t>
  </si>
  <si>
    <t>II</t>
  </si>
  <si>
    <t>RHN 2020</t>
  </si>
  <si>
    <t>OEJV 0211</t>
  </si>
  <si>
    <t>I</t>
  </si>
  <si>
    <t>Local time</t>
  </si>
  <si>
    <t>JAVSO 49, 106</t>
  </si>
  <si>
    <t>JAAVSO, 50, 255</t>
  </si>
  <si>
    <t>V0958 Mon / GSC 0140-0964</t>
  </si>
  <si>
    <t>OEJV 234</t>
  </si>
  <si>
    <t>CCD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</si>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</sst>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$#,##0_);&quot;($&quot;#,##0\)"/>
    <numFmt numFmtId="165" formatCode="m/d/yyyy\ h:mm"/>
    <numFmt numFmtId="166" formatCode="0.00000"/>
    <numFmt numFmtId="167" formatCode="dd/mm/yyyy"/>
    <numFmt numFmtId="168" formatCode="0.0000"/>
  </numFmts>
  <fonts count="11" x14ac:knownFonts="1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6">
    <xf numFmtId="0" fontId="0" fillId="0" borderId="0">
      <alignment vertical="top"/>
    </xf>
    <xf numFmtId="3" fontId="9" fillId="0" borderId="0" applyFill="0" applyBorder="0" applyProtection="0">
      <alignment vertical="top"/>
    </xf>
    <xf numFmtId="164" fontId="9" fillId="0" borderId="0" applyFill="0" applyBorder="0" applyProtection="0">
      <alignment vertical="top"/>
    </xf>
    <xf numFmtId="0" fontId="9" fillId="0" borderId="0" applyFill="0" applyBorder="0" applyProtection="0">
      <alignment vertical="top"/>
    </xf>
    <xf numFmtId="2" fontId="9" fillId="0" borderId="0" applyFill="0" applyBorder="0" applyProtection="0">
      <alignment vertical="top"/>
    </xf>
    <xf numFmtId="0" fontId="9" fillId="0" borderId="0"/>
  </cellStyleXfs>
  <cellXfs count="73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0" fillId="0" borderId="1" xfId="0" applyBorder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>
      <alignment vertical="top"/>
    </xf>
    <xf numFmtId="0" fontId="4" fillId="0" borderId="0" xfId="0" applyFont="1">
      <alignment vertical="top"/>
    </xf>
    <xf numFmtId="0" fontId="5" fillId="0" borderId="0" xfId="0" applyFont="1">
      <alignment vertical="top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0" fillId="0" borderId="4" xfId="0" applyBorder="1" applyAlignment="1">
      <alignment horizontal="center"/>
    </xf>
    <xf numFmtId="0" fontId="6" fillId="0" borderId="0" xfId="0" applyFont="1">
      <alignment vertical="top"/>
    </xf>
    <xf numFmtId="0" fontId="2" fillId="0" borderId="0" xfId="0" applyFont="1">
      <alignment vertical="top"/>
    </xf>
    <xf numFmtId="0" fontId="6" fillId="0" borderId="0" xfId="0" applyFont="1" applyAlignment="1">
      <alignment horizontal="center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6" fillId="0" borderId="0" xfId="0" applyNumberFormat="1" applyFont="1">
      <alignment vertical="top"/>
    </xf>
    <xf numFmtId="0" fontId="2" fillId="0" borderId="4" xfId="0" applyFont="1" applyBorder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5" applyFont="1"/>
    <xf numFmtId="0" fontId="8" fillId="0" borderId="0" xfId="5" applyFont="1" applyAlignment="1">
      <alignment horizontal="center"/>
    </xf>
    <xf numFmtId="0" fontId="8" fillId="0" borderId="0" xfId="5" applyFont="1" applyAlignment="1">
      <alignment horizontal="left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166" fontId="10" fillId="0" borderId="0" xfId="0" applyNumberFormat="1" applyFont="1" applyAlignment="1">
      <alignment vertical="center" wrapText="1"/>
    </xf>
    <xf numFmtId="167" fontId="0" fillId="0" borderId="0" xfId="0" applyNumberFormat="1" applyAlignment="1"/>
    <xf numFmtId="0" fontId="10" fillId="0" borderId="0" xfId="0" applyFont="1" applyAlignment="1" applyProtection="1">
      <alignment vertical="center" wrapText="1"/>
      <protection locked="0"/>
    </xf>
    <xf numFmtId="0" fontId="10" fillId="0" borderId="0" xfId="0" applyFont="1" applyAlignment="1">
      <alignment horizontal="center"/>
    </xf>
    <xf numFmtId="168" fontId="10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165" fontId="6" fillId="0" borderId="0" xfId="0" applyNumberFormat="1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67" fontId="0" fillId="0" borderId="0" xfId="0" applyNumberFormat="1" applyAlignment="1">
      <alignment vertical="center"/>
    </xf>
    <xf numFmtId="0" fontId="8" fillId="0" borderId="0" xfId="5" applyFont="1" applyAlignment="1">
      <alignment vertical="center"/>
    </xf>
    <xf numFmtId="0" fontId="8" fillId="0" borderId="0" xfId="5" applyFont="1" applyAlignment="1">
      <alignment horizontal="center" vertical="center"/>
    </xf>
    <xf numFmtId="0" fontId="8" fillId="0" borderId="0" xfId="5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horizontal="left" vertical="center" wrapText="1"/>
    </xf>
    <xf numFmtId="166" fontId="10" fillId="0" borderId="0" xfId="0" applyNumberFormat="1" applyFont="1" applyAlignment="1">
      <alignment horizontal="left" vertical="center" wrapText="1"/>
    </xf>
  </cellXfs>
  <cellStyles count="6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Normal" xfId="0" builtinId="0"/>
    <cellStyle name="Normal_A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V0958 Mon / GSC 0140-0964 - O-C Diagr.</a:t>
            </a:r>
          </a:p>
        </c:rich>
      </c:tx>
      <c:layout>
        <c:manualLayout>
          <c:xMode val="edge"/>
          <c:yMode val="edge"/>
          <c:x val="0.34125836053554226"/>
          <c:y val="4.50450450450450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6732068347816"/>
          <c:y val="0.2372379329659727"/>
          <c:w val="0.8127791929641015"/>
          <c:h val="0.5495511611743418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1'!$F$21:$F$224</c:f>
              <c:numCache>
                <c:formatCode>General</c:formatCode>
                <c:ptCount val="204"/>
                <c:pt idx="0">
                  <c:v>0</c:v>
                </c:pt>
                <c:pt idx="1">
                  <c:v>13619.5</c:v>
                </c:pt>
                <c:pt idx="2">
                  <c:v>14689.5</c:v>
                </c:pt>
                <c:pt idx="3">
                  <c:v>20783</c:v>
                </c:pt>
                <c:pt idx="4">
                  <c:v>20863</c:v>
                </c:pt>
                <c:pt idx="5">
                  <c:v>20863.5</c:v>
                </c:pt>
                <c:pt idx="6">
                  <c:v>22245</c:v>
                </c:pt>
                <c:pt idx="7">
                  <c:v>24715.5</c:v>
                </c:pt>
                <c:pt idx="8">
                  <c:v>27178.5</c:v>
                </c:pt>
                <c:pt idx="9">
                  <c:v>27176</c:v>
                </c:pt>
                <c:pt idx="10">
                  <c:v>28385.5</c:v>
                </c:pt>
              </c:numCache>
            </c:numRef>
          </c:xVal>
          <c:yVal>
            <c:numRef>
              <c:f>'Active 1'!$H$21:$H$224</c:f>
              <c:numCache>
                <c:formatCode>General</c:formatCode>
                <c:ptCount val="204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FE-468A-B21E-A8D6AF590918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1'!$F$21:$F$224</c:f>
              <c:numCache>
                <c:formatCode>General</c:formatCode>
                <c:ptCount val="204"/>
                <c:pt idx="0">
                  <c:v>0</c:v>
                </c:pt>
                <c:pt idx="1">
                  <c:v>13619.5</c:v>
                </c:pt>
                <c:pt idx="2">
                  <c:v>14689.5</c:v>
                </c:pt>
                <c:pt idx="3">
                  <c:v>20783</c:v>
                </c:pt>
                <c:pt idx="4">
                  <c:v>20863</c:v>
                </c:pt>
                <c:pt idx="5">
                  <c:v>20863.5</c:v>
                </c:pt>
                <c:pt idx="6">
                  <c:v>22245</c:v>
                </c:pt>
                <c:pt idx="7">
                  <c:v>24715.5</c:v>
                </c:pt>
                <c:pt idx="8">
                  <c:v>27178.5</c:v>
                </c:pt>
                <c:pt idx="9">
                  <c:v>27176</c:v>
                </c:pt>
                <c:pt idx="10">
                  <c:v>28385.5</c:v>
                </c:pt>
              </c:numCache>
            </c:numRef>
          </c:xVal>
          <c:yVal>
            <c:numRef>
              <c:f>'Active 1'!$I$21:$I$224</c:f>
              <c:numCache>
                <c:formatCode>General</c:formatCode>
                <c:ptCount val="204"/>
                <c:pt idx="2">
                  <c:v>1.9381500002054963E-2</c:v>
                </c:pt>
                <c:pt idx="3">
                  <c:v>4.0120999939972535E-2</c:v>
                </c:pt>
                <c:pt idx="4">
                  <c:v>3.1900999769277405E-2</c:v>
                </c:pt>
                <c:pt idx="5">
                  <c:v>3.1949500102200545E-2</c:v>
                </c:pt>
                <c:pt idx="6">
                  <c:v>4.4926999995368533E-2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7FE-468A-B21E-A8D6AF590918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c:spPr>
          </c:marker>
          <c:xVal>
            <c:numRef>
              <c:f>'Active 1'!$F$21:$F$224</c:f>
              <c:numCache>
                <c:formatCode>General</c:formatCode>
                <c:ptCount val="204"/>
                <c:pt idx="0">
                  <c:v>0</c:v>
                </c:pt>
                <c:pt idx="1">
                  <c:v>13619.5</c:v>
                </c:pt>
                <c:pt idx="2">
                  <c:v>14689.5</c:v>
                </c:pt>
                <c:pt idx="3">
                  <c:v>20783</c:v>
                </c:pt>
                <c:pt idx="4">
                  <c:v>20863</c:v>
                </c:pt>
                <c:pt idx="5">
                  <c:v>20863.5</c:v>
                </c:pt>
                <c:pt idx="6">
                  <c:v>22245</c:v>
                </c:pt>
                <c:pt idx="7">
                  <c:v>24715.5</c:v>
                </c:pt>
                <c:pt idx="8">
                  <c:v>27178.5</c:v>
                </c:pt>
                <c:pt idx="9">
                  <c:v>27176</c:v>
                </c:pt>
                <c:pt idx="10">
                  <c:v>28385.5</c:v>
                </c:pt>
              </c:numCache>
            </c:numRef>
          </c:xVal>
          <c:yVal>
            <c:numRef>
              <c:f>'Active 1'!$J$21:$J$224</c:f>
              <c:numCache>
                <c:formatCode>General</c:formatCode>
                <c:ptCount val="204"/>
                <c:pt idx="1">
                  <c:v>1.829149999684887E-2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7FE-468A-B21E-A8D6AF590918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1'!$F$21:$F$224</c:f>
              <c:numCache>
                <c:formatCode>General</c:formatCode>
                <c:ptCount val="204"/>
                <c:pt idx="0">
                  <c:v>0</c:v>
                </c:pt>
                <c:pt idx="1">
                  <c:v>13619.5</c:v>
                </c:pt>
                <c:pt idx="2">
                  <c:v>14689.5</c:v>
                </c:pt>
                <c:pt idx="3">
                  <c:v>20783</c:v>
                </c:pt>
                <c:pt idx="4">
                  <c:v>20863</c:v>
                </c:pt>
                <c:pt idx="5">
                  <c:v>20863.5</c:v>
                </c:pt>
                <c:pt idx="6">
                  <c:v>22245</c:v>
                </c:pt>
                <c:pt idx="7">
                  <c:v>24715.5</c:v>
                </c:pt>
                <c:pt idx="8">
                  <c:v>27178.5</c:v>
                </c:pt>
                <c:pt idx="9">
                  <c:v>27176</c:v>
                </c:pt>
                <c:pt idx="10">
                  <c:v>28385.5</c:v>
                </c:pt>
              </c:numCache>
            </c:numRef>
          </c:xVal>
          <c:yVal>
            <c:numRef>
              <c:f>'Active 1'!$K$21:$K$224</c:f>
              <c:numCache>
                <c:formatCode>General</c:formatCode>
                <c:ptCount val="204"/>
                <c:pt idx="7">
                  <c:v>5.5460062438214663E-2</c:v>
                </c:pt>
                <c:pt idx="8">
                  <c:v>6.1614500002178829E-2</c:v>
                </c:pt>
                <c:pt idx="9">
                  <c:v>6.2771999997494277E-2</c:v>
                </c:pt>
                <c:pt idx="10">
                  <c:v>6.5993500000331551E-2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7FE-468A-B21E-A8D6AF590918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1'!$F$21:$F$224</c:f>
              <c:numCache>
                <c:formatCode>General</c:formatCode>
                <c:ptCount val="204"/>
                <c:pt idx="0">
                  <c:v>0</c:v>
                </c:pt>
                <c:pt idx="1">
                  <c:v>13619.5</c:v>
                </c:pt>
                <c:pt idx="2">
                  <c:v>14689.5</c:v>
                </c:pt>
                <c:pt idx="3">
                  <c:v>20783</c:v>
                </c:pt>
                <c:pt idx="4">
                  <c:v>20863</c:v>
                </c:pt>
                <c:pt idx="5">
                  <c:v>20863.5</c:v>
                </c:pt>
                <c:pt idx="6">
                  <c:v>22245</c:v>
                </c:pt>
                <c:pt idx="7">
                  <c:v>24715.5</c:v>
                </c:pt>
                <c:pt idx="8">
                  <c:v>27178.5</c:v>
                </c:pt>
                <c:pt idx="9">
                  <c:v>27176</c:v>
                </c:pt>
                <c:pt idx="10">
                  <c:v>28385.5</c:v>
                </c:pt>
              </c:numCache>
            </c:numRef>
          </c:xVal>
          <c:yVal>
            <c:numRef>
              <c:f>'Active 1'!$L$21:$L$224</c:f>
              <c:numCache>
                <c:formatCode>General</c:formatCode>
                <c:ptCount val="2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7FE-468A-B21E-A8D6AF590918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1'!$F$21:$F$224</c:f>
              <c:numCache>
                <c:formatCode>General</c:formatCode>
                <c:ptCount val="204"/>
                <c:pt idx="0">
                  <c:v>0</c:v>
                </c:pt>
                <c:pt idx="1">
                  <c:v>13619.5</c:v>
                </c:pt>
                <c:pt idx="2">
                  <c:v>14689.5</c:v>
                </c:pt>
                <c:pt idx="3">
                  <c:v>20783</c:v>
                </c:pt>
                <c:pt idx="4">
                  <c:v>20863</c:v>
                </c:pt>
                <c:pt idx="5">
                  <c:v>20863.5</c:v>
                </c:pt>
                <c:pt idx="6">
                  <c:v>22245</c:v>
                </c:pt>
                <c:pt idx="7">
                  <c:v>24715.5</c:v>
                </c:pt>
                <c:pt idx="8">
                  <c:v>27178.5</c:v>
                </c:pt>
                <c:pt idx="9">
                  <c:v>27176</c:v>
                </c:pt>
                <c:pt idx="10">
                  <c:v>28385.5</c:v>
                </c:pt>
              </c:numCache>
            </c:numRef>
          </c:xVal>
          <c:yVal>
            <c:numRef>
              <c:f>'Active 1'!$M$21:$M$224</c:f>
              <c:numCache>
                <c:formatCode>General</c:formatCode>
                <c:ptCount val="2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7FE-468A-B21E-A8D6AF590918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1'!$F$21:$F$224</c:f>
              <c:numCache>
                <c:formatCode>General</c:formatCode>
                <c:ptCount val="204"/>
                <c:pt idx="0">
                  <c:v>0</c:v>
                </c:pt>
                <c:pt idx="1">
                  <c:v>13619.5</c:v>
                </c:pt>
                <c:pt idx="2">
                  <c:v>14689.5</c:v>
                </c:pt>
                <c:pt idx="3">
                  <c:v>20783</c:v>
                </c:pt>
                <c:pt idx="4">
                  <c:v>20863</c:v>
                </c:pt>
                <c:pt idx="5">
                  <c:v>20863.5</c:v>
                </c:pt>
                <c:pt idx="6">
                  <c:v>22245</c:v>
                </c:pt>
                <c:pt idx="7">
                  <c:v>24715.5</c:v>
                </c:pt>
                <c:pt idx="8">
                  <c:v>27178.5</c:v>
                </c:pt>
                <c:pt idx="9">
                  <c:v>27176</c:v>
                </c:pt>
                <c:pt idx="10">
                  <c:v>28385.5</c:v>
                </c:pt>
              </c:numCache>
            </c:numRef>
          </c:xVal>
          <c:yVal>
            <c:numRef>
              <c:f>'Active 1'!$N$21:$N$224</c:f>
              <c:numCache>
                <c:formatCode>General</c:formatCode>
                <c:ptCount val="2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7FE-468A-B21E-A8D6AF590918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1'!$F$21:$F$224</c:f>
              <c:numCache>
                <c:formatCode>General</c:formatCode>
                <c:ptCount val="204"/>
                <c:pt idx="0">
                  <c:v>0</c:v>
                </c:pt>
                <c:pt idx="1">
                  <c:v>13619.5</c:v>
                </c:pt>
                <c:pt idx="2">
                  <c:v>14689.5</c:v>
                </c:pt>
                <c:pt idx="3">
                  <c:v>20783</c:v>
                </c:pt>
                <c:pt idx="4">
                  <c:v>20863</c:v>
                </c:pt>
                <c:pt idx="5">
                  <c:v>20863.5</c:v>
                </c:pt>
                <c:pt idx="6">
                  <c:v>22245</c:v>
                </c:pt>
                <c:pt idx="7">
                  <c:v>24715.5</c:v>
                </c:pt>
                <c:pt idx="8">
                  <c:v>27178.5</c:v>
                </c:pt>
                <c:pt idx="9">
                  <c:v>27176</c:v>
                </c:pt>
                <c:pt idx="10">
                  <c:v>28385.5</c:v>
                </c:pt>
              </c:numCache>
            </c:numRef>
          </c:xVal>
          <c:yVal>
            <c:numRef>
              <c:f>'Active 1'!$O$21:$O$224</c:f>
              <c:numCache>
                <c:formatCode>General</c:formatCode>
                <c:ptCount val="204"/>
                <c:pt idx="0">
                  <c:v>-1.0091319299945695E-2</c:v>
                </c:pt>
                <c:pt idx="1">
                  <c:v>2.3470665051711456E-2</c:v>
                </c:pt>
                <c:pt idx="2">
                  <c:v>2.6107422881020401E-2</c:v>
                </c:pt>
                <c:pt idx="3">
                  <c:v>4.1123389079986798E-2</c:v>
                </c:pt>
                <c:pt idx="4">
                  <c:v>4.1320529852271574E-2</c:v>
                </c:pt>
                <c:pt idx="5">
                  <c:v>4.1321761982098359E-2</c:v>
                </c:pt>
                <c:pt idx="6">
                  <c:v>4.4726136693491167E-2</c:v>
                </c:pt>
                <c:pt idx="7">
                  <c:v>5.081409016761055E-2</c:v>
                </c:pt>
                <c:pt idx="8">
                  <c:v>5.6883561694328247E-2</c:v>
                </c:pt>
                <c:pt idx="9">
                  <c:v>5.6877401045194342E-2</c:v>
                </c:pt>
                <c:pt idx="10">
                  <c:v>5.9857923096174867E-2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7FE-468A-B21E-A8D6AF590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8026520"/>
        <c:axId val="1"/>
      </c:scatterChart>
      <c:valAx>
        <c:axId val="828026520"/>
        <c:scaling>
          <c:orientation val="minMax"/>
          <c:max val="3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57386325966315"/>
              <c:y val="0.867870390075114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6463595839524518E-2"/>
              <c:y val="0.420421681524043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802652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396746654810792"/>
          <c:y val="0.90090342310814753"/>
          <c:w val="0.67310596576616633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0140-0964 - O-C Diagr.</a:t>
            </a:r>
          </a:p>
        </c:rich>
      </c:tx>
      <c:layout>
        <c:manualLayout>
          <c:xMode val="edge"/>
          <c:yMode val="edge"/>
          <c:x val="0.33533834586466166"/>
          <c:y val="4.50450450450450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33834586466165"/>
          <c:y val="0.2372379329659727"/>
          <c:w val="0.81654135338345868"/>
          <c:h val="0.5495511611743418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unsure'!$H$20:$H$20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unsure'!$F$21:$F$27</c:f>
              <c:numCache>
                <c:formatCode>General</c:formatCode>
                <c:ptCount val="7"/>
                <c:pt idx="0">
                  <c:v>0</c:v>
                </c:pt>
                <c:pt idx="1">
                  <c:v>14689.5</c:v>
                </c:pt>
                <c:pt idx="2">
                  <c:v>13619.5</c:v>
                </c:pt>
                <c:pt idx="3">
                  <c:v>24715.5</c:v>
                </c:pt>
                <c:pt idx="4">
                  <c:v>20783</c:v>
                </c:pt>
                <c:pt idx="5">
                  <c:v>20863</c:v>
                </c:pt>
                <c:pt idx="6">
                  <c:v>20863.5</c:v>
                </c:pt>
              </c:numCache>
            </c:numRef>
          </c:xVal>
          <c:yVal>
            <c:numRef>
              <c:f>'Active unsure'!$H$21:$H$27</c:f>
              <c:numCache>
                <c:formatCode>General</c:formatCode>
                <c:ptCount val="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92-4F30-9769-5B555E45F500}"/>
            </c:ext>
          </c:extLst>
        </c:ser>
        <c:ser>
          <c:idx val="1"/>
          <c:order val="1"/>
          <c:tx>
            <c:strRef>
              <c:f>'Active unsure'!$I$20:$I$20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unsure'!$F$21:$F$27</c:f>
              <c:numCache>
                <c:formatCode>General</c:formatCode>
                <c:ptCount val="7"/>
                <c:pt idx="0">
                  <c:v>0</c:v>
                </c:pt>
                <c:pt idx="1">
                  <c:v>14689.5</c:v>
                </c:pt>
                <c:pt idx="2">
                  <c:v>13619.5</c:v>
                </c:pt>
                <c:pt idx="3">
                  <c:v>24715.5</c:v>
                </c:pt>
                <c:pt idx="4">
                  <c:v>20783</c:v>
                </c:pt>
                <c:pt idx="5">
                  <c:v>20863</c:v>
                </c:pt>
                <c:pt idx="6">
                  <c:v>20863.5</c:v>
                </c:pt>
              </c:numCache>
            </c:numRef>
          </c:xVal>
          <c:yVal>
            <c:numRef>
              <c:f>'Active unsure'!$I$21:$I$27</c:f>
              <c:numCache>
                <c:formatCode>General</c:formatCode>
                <c:ptCount val="7"/>
                <c:pt idx="1">
                  <c:v>1.9381500002054963E-2</c:v>
                </c:pt>
                <c:pt idx="3">
                  <c:v>5.5460062438214663E-2</c:v>
                </c:pt>
                <c:pt idx="4">
                  <c:v>4.0120999939972535E-2</c:v>
                </c:pt>
                <c:pt idx="5">
                  <c:v>3.1900999769277405E-2</c:v>
                </c:pt>
                <c:pt idx="6">
                  <c:v>3.1949500102200545E-2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92-4F30-9769-5B555E45F500}"/>
            </c:ext>
          </c:extLst>
        </c:ser>
        <c:ser>
          <c:idx val="2"/>
          <c:order val="2"/>
          <c:tx>
            <c:strRef>
              <c:f>'Active unsure'!$J$20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c:spPr>
          </c:marker>
          <c:xVal>
            <c:numRef>
              <c:f>'Active unsure'!$F$21:$F$27</c:f>
              <c:numCache>
                <c:formatCode>General</c:formatCode>
                <c:ptCount val="7"/>
                <c:pt idx="0">
                  <c:v>0</c:v>
                </c:pt>
                <c:pt idx="1">
                  <c:v>14689.5</c:v>
                </c:pt>
                <c:pt idx="2">
                  <c:v>13619.5</c:v>
                </c:pt>
                <c:pt idx="3">
                  <c:v>24715.5</c:v>
                </c:pt>
                <c:pt idx="4">
                  <c:v>20783</c:v>
                </c:pt>
                <c:pt idx="5">
                  <c:v>20863</c:v>
                </c:pt>
                <c:pt idx="6">
                  <c:v>20863.5</c:v>
                </c:pt>
              </c:numCache>
            </c:numRef>
          </c:xVal>
          <c:yVal>
            <c:numRef>
              <c:f>'Active unsure'!$J$21:$J$27</c:f>
              <c:numCache>
                <c:formatCode>General</c:formatCode>
                <c:ptCount val="7"/>
                <c:pt idx="2">
                  <c:v>1.829149999684887E-2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192-4F30-9769-5B555E45F500}"/>
            </c:ext>
          </c:extLst>
        </c:ser>
        <c:ser>
          <c:idx val="3"/>
          <c:order val="3"/>
          <c:tx>
            <c:strRef>
              <c:f>'Active unsure'!$K$20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unsure'!$F$21:$F$27</c:f>
              <c:numCache>
                <c:formatCode>General</c:formatCode>
                <c:ptCount val="7"/>
                <c:pt idx="0">
                  <c:v>0</c:v>
                </c:pt>
                <c:pt idx="1">
                  <c:v>14689.5</c:v>
                </c:pt>
                <c:pt idx="2">
                  <c:v>13619.5</c:v>
                </c:pt>
                <c:pt idx="3">
                  <c:v>24715.5</c:v>
                </c:pt>
                <c:pt idx="4">
                  <c:v>20783</c:v>
                </c:pt>
                <c:pt idx="5">
                  <c:v>20863</c:v>
                </c:pt>
                <c:pt idx="6">
                  <c:v>20863.5</c:v>
                </c:pt>
              </c:numCache>
            </c:numRef>
          </c:xVal>
          <c:yVal>
            <c:numRef>
              <c:f>'Active unsure'!$K$21:$K$27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192-4F30-9769-5B555E45F500}"/>
            </c:ext>
          </c:extLst>
        </c:ser>
        <c:ser>
          <c:idx val="4"/>
          <c:order val="4"/>
          <c:tx>
            <c:strRef>
              <c:f>'Active unsure'!$L$20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unsure'!$F$21:$F$27</c:f>
              <c:numCache>
                <c:formatCode>General</c:formatCode>
                <c:ptCount val="7"/>
                <c:pt idx="0">
                  <c:v>0</c:v>
                </c:pt>
                <c:pt idx="1">
                  <c:v>14689.5</c:v>
                </c:pt>
                <c:pt idx="2">
                  <c:v>13619.5</c:v>
                </c:pt>
                <c:pt idx="3">
                  <c:v>24715.5</c:v>
                </c:pt>
                <c:pt idx="4">
                  <c:v>20783</c:v>
                </c:pt>
                <c:pt idx="5">
                  <c:v>20863</c:v>
                </c:pt>
                <c:pt idx="6">
                  <c:v>20863.5</c:v>
                </c:pt>
              </c:numCache>
            </c:numRef>
          </c:xVal>
          <c:yVal>
            <c:numRef>
              <c:f>'Active unsure'!$L$21:$L$27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192-4F30-9769-5B555E45F500}"/>
            </c:ext>
          </c:extLst>
        </c:ser>
        <c:ser>
          <c:idx val="5"/>
          <c:order val="5"/>
          <c:tx>
            <c:strRef>
              <c:f>'Active unsure'!$M$20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unsure'!$F$21:$F$27</c:f>
              <c:numCache>
                <c:formatCode>General</c:formatCode>
                <c:ptCount val="7"/>
                <c:pt idx="0">
                  <c:v>0</c:v>
                </c:pt>
                <c:pt idx="1">
                  <c:v>14689.5</c:v>
                </c:pt>
                <c:pt idx="2">
                  <c:v>13619.5</c:v>
                </c:pt>
                <c:pt idx="3">
                  <c:v>24715.5</c:v>
                </c:pt>
                <c:pt idx="4">
                  <c:v>20783</c:v>
                </c:pt>
                <c:pt idx="5">
                  <c:v>20863</c:v>
                </c:pt>
                <c:pt idx="6">
                  <c:v>20863.5</c:v>
                </c:pt>
              </c:numCache>
            </c:numRef>
          </c:xVal>
          <c:yVal>
            <c:numRef>
              <c:f>'Active unsure'!$M$21:$M$27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192-4F30-9769-5B555E45F500}"/>
            </c:ext>
          </c:extLst>
        </c:ser>
        <c:ser>
          <c:idx val="6"/>
          <c:order val="6"/>
          <c:tx>
            <c:strRef>
              <c:f>'Active unsure'!$N$20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unsure'!$F$21:$F$27</c:f>
              <c:numCache>
                <c:formatCode>General</c:formatCode>
                <c:ptCount val="7"/>
                <c:pt idx="0">
                  <c:v>0</c:v>
                </c:pt>
                <c:pt idx="1">
                  <c:v>14689.5</c:v>
                </c:pt>
                <c:pt idx="2">
                  <c:v>13619.5</c:v>
                </c:pt>
                <c:pt idx="3">
                  <c:v>24715.5</c:v>
                </c:pt>
                <c:pt idx="4">
                  <c:v>20783</c:v>
                </c:pt>
                <c:pt idx="5">
                  <c:v>20863</c:v>
                </c:pt>
                <c:pt idx="6">
                  <c:v>20863.5</c:v>
                </c:pt>
              </c:numCache>
            </c:numRef>
          </c:xVal>
          <c:yVal>
            <c:numRef>
              <c:f>'Active unsure'!$N$21:$N$27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192-4F30-9769-5B555E45F500}"/>
            </c:ext>
          </c:extLst>
        </c:ser>
        <c:ser>
          <c:idx val="7"/>
          <c:order val="7"/>
          <c:tx>
            <c:strRef>
              <c:f>'Active unsure'!$O$20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unsure'!$F$21:$F$27</c:f>
              <c:numCache>
                <c:formatCode>General</c:formatCode>
                <c:ptCount val="7"/>
                <c:pt idx="0">
                  <c:v>0</c:v>
                </c:pt>
                <c:pt idx="1">
                  <c:v>14689.5</c:v>
                </c:pt>
                <c:pt idx="2">
                  <c:v>13619.5</c:v>
                </c:pt>
                <c:pt idx="3">
                  <c:v>24715.5</c:v>
                </c:pt>
                <c:pt idx="4">
                  <c:v>20783</c:v>
                </c:pt>
                <c:pt idx="5">
                  <c:v>20863</c:v>
                </c:pt>
                <c:pt idx="6">
                  <c:v>20863.5</c:v>
                </c:pt>
              </c:numCache>
            </c:numRef>
          </c:xVal>
          <c:yVal>
            <c:numRef>
              <c:f>'Active unsure'!$O$21:$O$27</c:f>
              <c:numCache>
                <c:formatCode>General</c:formatCode>
                <c:ptCount val="7"/>
                <c:pt idx="0">
                  <c:v>-8.8880301717756266E-3</c:v>
                </c:pt>
                <c:pt idx="1">
                  <c:v>2.5921648085324253E-2</c:v>
                </c:pt>
                <c:pt idx="2">
                  <c:v>2.3386071262757324E-2</c:v>
                </c:pt>
                <c:pt idx="3">
                  <c:v>4.9680239882572856E-2</c:v>
                </c:pt>
                <c:pt idx="4">
                  <c:v>4.0361402635148147E-2</c:v>
                </c:pt>
                <c:pt idx="5">
                  <c:v>4.0550978472349411E-2</c:v>
                </c:pt>
                <c:pt idx="6">
                  <c:v>4.0552163321331922E-2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192-4F30-9769-5B555E45F500}"/>
            </c:ext>
          </c:extLst>
        </c:ser>
        <c:ser>
          <c:idx val="8"/>
          <c:order val="8"/>
          <c:tx>
            <c:strRef>
              <c:f>'Active unsure'!$U$20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unsure'!$F$21:$F$27</c:f>
              <c:numCache>
                <c:formatCode>General</c:formatCode>
                <c:ptCount val="7"/>
                <c:pt idx="0">
                  <c:v>0</c:v>
                </c:pt>
                <c:pt idx="1">
                  <c:v>14689.5</c:v>
                </c:pt>
                <c:pt idx="2">
                  <c:v>13619.5</c:v>
                </c:pt>
                <c:pt idx="3">
                  <c:v>24715.5</c:v>
                </c:pt>
                <c:pt idx="4">
                  <c:v>20783</c:v>
                </c:pt>
                <c:pt idx="5">
                  <c:v>20863</c:v>
                </c:pt>
                <c:pt idx="6">
                  <c:v>20863.5</c:v>
                </c:pt>
              </c:numCache>
            </c:numRef>
          </c:xVal>
          <c:yVal>
            <c:numRef>
              <c:f>'Active unsure'!$U$21:$U$27</c:f>
              <c:numCache>
                <c:formatCode>General</c:formatCode>
                <c:ptCount val="7"/>
                <c:pt idx="3">
                  <c:v>5.5460062438214663E-2</c:v>
                </c:pt>
                <c:pt idx="4">
                  <c:v>4.0120999939972535E-2</c:v>
                </c:pt>
                <c:pt idx="5">
                  <c:v>3.1900999769277405E-2</c:v>
                </c:pt>
                <c:pt idx="6">
                  <c:v>3.1949500102200545E-2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192-4F30-9769-5B555E45F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8021272"/>
        <c:axId val="1"/>
      </c:scatterChart>
      <c:valAx>
        <c:axId val="828021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78947368421058"/>
              <c:y val="0.867870390075114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142857142857141E-2"/>
              <c:y val="0.420421681524043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802127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789473684210525"/>
          <c:y val="0.90090342310814753"/>
          <c:w val="0.77593984962406015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2051" name="Chart 1">
          <a:extLst>
            <a:ext uri="{FF2B5EF4-FFF2-40B4-BE49-F238E27FC236}">
              <a16:creationId xmlns:a16="http://schemas.microsoft.com/office/drawing/2014/main" id="{CF9D5CB7-A4EA-0CAA-9AE0-588F4D7A79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1000125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3DDC82A2-E542-7AAE-1FD8-1D3341F2B6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51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7.5703125" style="1" customWidth="1"/>
    <col min="2" max="2" width="3.85546875" style="1" customWidth="1"/>
    <col min="3" max="3" width="12.42578125" style="1" customWidth="1"/>
    <col min="4" max="4" width="9.42578125" style="1" customWidth="1"/>
    <col min="5" max="5" width="18.7109375" style="1" customWidth="1"/>
    <col min="6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7" ht="20.25" x14ac:dyDescent="0.3">
      <c r="A1" s="2" t="s">
        <v>53</v>
      </c>
    </row>
    <row r="2" spans="1:7" s="39" customFormat="1" ht="12.95" customHeight="1" x14ac:dyDescent="0.2">
      <c r="A2" s="39" t="s">
        <v>0</v>
      </c>
      <c r="B2" s="3" t="s">
        <v>1</v>
      </c>
      <c r="D2" s="40" t="s">
        <v>2</v>
      </c>
    </row>
    <row r="3" spans="1:7" s="39" customFormat="1" ht="12.95" customHeight="1" x14ac:dyDescent="0.2"/>
    <row r="4" spans="1:7" s="39" customFormat="1" ht="12.95" customHeight="1" x14ac:dyDescent="0.2">
      <c r="A4" s="41" t="s">
        <v>3</v>
      </c>
      <c r="C4" s="42" t="s">
        <v>4</v>
      </c>
      <c r="D4" s="43" t="s">
        <v>4</v>
      </c>
    </row>
    <row r="5" spans="1:7" s="39" customFormat="1" ht="12.95" customHeight="1" x14ac:dyDescent="0.2"/>
    <row r="6" spans="1:7" s="39" customFormat="1" ht="12.95" customHeight="1" x14ac:dyDescent="0.2">
      <c r="A6" s="41" t="s">
        <v>7</v>
      </c>
    </row>
    <row r="7" spans="1:7" s="39" customFormat="1" ht="12.95" customHeight="1" x14ac:dyDescent="0.2">
      <c r="A7" s="39" t="s">
        <v>8</v>
      </c>
      <c r="C7" s="39">
        <v>51525.891000000003</v>
      </c>
      <c r="D7" s="3" t="s">
        <v>9</v>
      </c>
      <c r="E7" s="3"/>
    </row>
    <row r="8" spans="1:7" s="39" customFormat="1" ht="12.95" customHeight="1" x14ac:dyDescent="0.2">
      <c r="A8" s="39" t="s">
        <v>10</v>
      </c>
      <c r="C8" s="39">
        <v>0.29830299999999998</v>
      </c>
      <c r="D8" s="3" t="s">
        <v>9</v>
      </c>
    </row>
    <row r="9" spans="1:7" s="39" customFormat="1" ht="12.95" customHeight="1" x14ac:dyDescent="0.2">
      <c r="A9" s="44" t="s">
        <v>5</v>
      </c>
      <c r="C9" s="45">
        <v>-9.5</v>
      </c>
      <c r="D9" s="39" t="s">
        <v>6</v>
      </c>
    </row>
    <row r="10" spans="1:7" s="39" customFormat="1" ht="12.95" customHeight="1" x14ac:dyDescent="0.2">
      <c r="C10" s="46" t="s">
        <v>12</v>
      </c>
      <c r="D10" s="46" t="s">
        <v>13</v>
      </c>
    </row>
    <row r="11" spans="1:7" s="39" customFormat="1" ht="12.95" customHeight="1" x14ac:dyDescent="0.2">
      <c r="A11" s="39" t="s">
        <v>14</v>
      </c>
      <c r="C11" s="47">
        <f ca="1">INTERCEPT(INDIRECT($G$11):G992,INDIRECT($F$11):F992)</f>
        <v>-1.0091319299945695E-2</v>
      </c>
      <c r="D11" s="40"/>
      <c r="F11" s="48" t="str">
        <f>"F"&amp;E19</f>
        <v>F21</v>
      </c>
      <c r="G11" s="47" t="str">
        <f>"G"&amp;E19</f>
        <v>G21</v>
      </c>
    </row>
    <row r="12" spans="1:7" s="39" customFormat="1" ht="12.95" customHeight="1" x14ac:dyDescent="0.2">
      <c r="A12" s="39" t="s">
        <v>15</v>
      </c>
      <c r="C12" s="47">
        <f ca="1">SLOPE(INDIRECT($G$11):G992,INDIRECT($F$11):F992)</f>
        <v>2.46425965355976E-6</v>
      </c>
      <c r="D12" s="40"/>
    </row>
    <row r="13" spans="1:7" s="39" customFormat="1" ht="12.95" customHeight="1" x14ac:dyDescent="0.2">
      <c r="A13" s="39" t="s">
        <v>16</v>
      </c>
      <c r="C13" s="40" t="s">
        <v>17</v>
      </c>
      <c r="D13" s="49" t="s">
        <v>19</v>
      </c>
      <c r="E13" s="45">
        <v>1</v>
      </c>
    </row>
    <row r="14" spans="1:7" s="39" customFormat="1" ht="12.95" customHeight="1" x14ac:dyDescent="0.2">
      <c r="D14" s="49" t="s">
        <v>21</v>
      </c>
      <c r="E14" s="50">
        <f ca="1">NOW()+15018.5+$C$9/24</f>
        <v>60308.815617592591</v>
      </c>
    </row>
    <row r="15" spans="1:7" s="39" customFormat="1" ht="12.95" customHeight="1" x14ac:dyDescent="0.2">
      <c r="A15" s="41" t="s">
        <v>18</v>
      </c>
      <c r="C15" s="51">
        <f ca="1">(C7+C11)+(C8+C12)*INT(MAX(F21:F3533))</f>
        <v>59993.28151169097</v>
      </c>
      <c r="D15" s="49" t="s">
        <v>23</v>
      </c>
      <c r="E15" s="47">
        <f ca="1">ROUND(2*(E14-$C$7)/$C$8,0)/2+E13</f>
        <v>29444</v>
      </c>
    </row>
    <row r="16" spans="1:7" s="39" customFormat="1" ht="12.95" customHeight="1" x14ac:dyDescent="0.2">
      <c r="A16" s="41" t="s">
        <v>20</v>
      </c>
      <c r="C16" s="51">
        <f ca="1">+C8+C12</f>
        <v>0.29830546425965354</v>
      </c>
      <c r="D16" s="49" t="s">
        <v>25</v>
      </c>
      <c r="E16" s="47">
        <f ca="1">ROUND(2*(E14-$C$15)/$C$16,0)/2+E13</f>
        <v>1059</v>
      </c>
    </row>
    <row r="17" spans="1:18" s="39" customFormat="1" ht="12.95" customHeight="1" x14ac:dyDescent="0.2">
      <c r="A17" s="49" t="s">
        <v>22</v>
      </c>
      <c r="C17" s="39">
        <f>COUNT(C21:C2191)</f>
        <v>11</v>
      </c>
      <c r="D17" s="49" t="s">
        <v>26</v>
      </c>
      <c r="E17" s="52">
        <f ca="1">+$C$15+$C$16*E16-15018.5-$C$9/24</f>
        <v>45291.082831675281</v>
      </c>
    </row>
    <row r="18" spans="1:18" s="39" customFormat="1" ht="12.95" customHeight="1" x14ac:dyDescent="0.2">
      <c r="A18" s="41" t="s">
        <v>24</v>
      </c>
      <c r="C18" s="53">
        <f ca="1">+C15</f>
        <v>59993.28151169097</v>
      </c>
      <c r="D18" s="54">
        <f ca="1">+C16</f>
        <v>0.29830546425965354</v>
      </c>
      <c r="E18" s="55" t="s">
        <v>50</v>
      </c>
    </row>
    <row r="19" spans="1:18" s="39" customFormat="1" ht="12.95" customHeight="1" x14ac:dyDescent="0.2">
      <c r="A19" s="49" t="s">
        <v>11</v>
      </c>
      <c r="E19" s="56">
        <v>21</v>
      </c>
    </row>
    <row r="20" spans="1:18" s="39" customFormat="1" ht="12.95" customHeight="1" x14ac:dyDescent="0.2">
      <c r="A20" s="46" t="s">
        <v>27</v>
      </c>
      <c r="B20" s="46" t="s">
        <v>28</v>
      </c>
      <c r="C20" s="46" t="s">
        <v>29</v>
      </c>
      <c r="D20" s="46" t="s">
        <v>30</v>
      </c>
      <c r="E20" s="46" t="s">
        <v>31</v>
      </c>
      <c r="F20" s="46" t="s">
        <v>32</v>
      </c>
      <c r="G20" s="46" t="s">
        <v>33</v>
      </c>
      <c r="H20" s="57" t="s">
        <v>34</v>
      </c>
      <c r="I20" s="57" t="s">
        <v>35</v>
      </c>
      <c r="J20" s="57" t="s">
        <v>34</v>
      </c>
      <c r="K20" s="57" t="s">
        <v>55</v>
      </c>
      <c r="L20" s="57" t="s">
        <v>37</v>
      </c>
      <c r="M20" s="57" t="s">
        <v>38</v>
      </c>
      <c r="N20" s="57" t="s">
        <v>39</v>
      </c>
      <c r="O20" s="57" t="s">
        <v>40</v>
      </c>
      <c r="P20" s="57" t="s">
        <v>41</v>
      </c>
      <c r="Q20" s="46" t="s">
        <v>42</v>
      </c>
    </row>
    <row r="21" spans="1:18" s="39" customFormat="1" ht="12.95" customHeight="1" x14ac:dyDescent="0.2">
      <c r="A21" s="3" t="s">
        <v>9</v>
      </c>
      <c r="C21" s="58">
        <v>51525.891000000003</v>
      </c>
      <c r="D21" s="58" t="s">
        <v>17</v>
      </c>
      <c r="E21" s="39">
        <f t="shared" ref="E21:E28" si="0">+(C21-C$7)/C$8</f>
        <v>0</v>
      </c>
      <c r="F21" s="39">
        <f t="shared" ref="F21:F29" si="1">ROUND(2*E21,0)/2</f>
        <v>0</v>
      </c>
      <c r="G21" s="39">
        <f t="shared" ref="G21:G28" si="2">+C21-(C$7+F21*C$8)</f>
        <v>0</v>
      </c>
      <c r="H21" s="39">
        <f>+G21</f>
        <v>0</v>
      </c>
      <c r="O21" s="39">
        <f t="shared" ref="O21:O28" ca="1" si="3">+C$11+C$12*$F21</f>
        <v>-1.0091319299945695E-2</v>
      </c>
      <c r="Q21" s="59">
        <f t="shared" ref="Q21:Q28" si="4">+C21-15018.5</f>
        <v>36507.391000000003</v>
      </c>
    </row>
    <row r="22" spans="1:18" s="39" customFormat="1" ht="12.95" customHeight="1" x14ac:dyDescent="0.2">
      <c r="A22" s="23" t="s">
        <v>45</v>
      </c>
      <c r="B22" s="24" t="s">
        <v>46</v>
      </c>
      <c r="C22" s="23">
        <v>55588.646999999997</v>
      </c>
      <c r="D22" s="23">
        <v>2.9999999999999997E-4</v>
      </c>
      <c r="E22" s="39">
        <f t="shared" si="0"/>
        <v>13619.561318525104</v>
      </c>
      <c r="F22" s="39">
        <f t="shared" si="1"/>
        <v>13619.5</v>
      </c>
      <c r="G22" s="39">
        <f t="shared" si="2"/>
        <v>1.829149999684887E-2</v>
      </c>
      <c r="J22" s="39">
        <f>+G22</f>
        <v>1.829149999684887E-2</v>
      </c>
      <c r="O22" s="39">
        <f t="shared" ca="1" si="3"/>
        <v>2.3470665051711456E-2</v>
      </c>
      <c r="Q22" s="59">
        <f t="shared" si="4"/>
        <v>40570.146999999997</v>
      </c>
      <c r="R22" s="39" t="str">
        <f>IF(ABS(C22-C21)&lt;0.00001,1,"")</f>
        <v/>
      </c>
    </row>
    <row r="23" spans="1:18" s="39" customFormat="1" ht="12.95" customHeight="1" x14ac:dyDescent="0.2">
      <c r="A23" s="41" t="s">
        <v>44</v>
      </c>
      <c r="C23" s="58">
        <v>55907.832300000002</v>
      </c>
      <c r="D23" s="58">
        <v>2.9999999999999997E-4</v>
      </c>
      <c r="E23" s="39">
        <f t="shared" si="0"/>
        <v>14689.564972527929</v>
      </c>
      <c r="F23" s="39">
        <f t="shared" si="1"/>
        <v>14689.5</v>
      </c>
      <c r="G23" s="39">
        <f t="shared" si="2"/>
        <v>1.9381500002054963E-2</v>
      </c>
      <c r="I23" s="39">
        <f>+G23</f>
        <v>1.9381500002054963E-2</v>
      </c>
      <c r="O23" s="39">
        <f t="shared" ca="1" si="3"/>
        <v>2.6107422881020401E-2</v>
      </c>
      <c r="Q23" s="59">
        <f t="shared" si="4"/>
        <v>40889.332300000002</v>
      </c>
    </row>
    <row r="24" spans="1:18" s="39" customFormat="1" ht="12.95" customHeight="1" x14ac:dyDescent="0.2">
      <c r="A24" s="60" t="s">
        <v>48</v>
      </c>
      <c r="B24" s="61" t="s">
        <v>49</v>
      </c>
      <c r="C24" s="62">
        <v>57725.562369999941</v>
      </c>
      <c r="D24" s="62">
        <v>5.0000000000000001E-4</v>
      </c>
      <c r="E24" s="39">
        <f t="shared" si="0"/>
        <v>20783.134497473839</v>
      </c>
      <c r="F24" s="39">
        <f t="shared" si="1"/>
        <v>20783</v>
      </c>
      <c r="G24" s="39">
        <f t="shared" si="2"/>
        <v>4.0120999939972535E-2</v>
      </c>
      <c r="I24" s="39">
        <f t="shared" ref="I24:I27" si="5">G24</f>
        <v>4.0120999939972535E-2</v>
      </c>
      <c r="O24" s="39">
        <f t="shared" ca="1" si="3"/>
        <v>4.1123389079986798E-2</v>
      </c>
      <c r="Q24" s="59">
        <f t="shared" si="4"/>
        <v>42707.062369999941</v>
      </c>
    </row>
    <row r="25" spans="1:18" s="39" customFormat="1" ht="12.95" customHeight="1" x14ac:dyDescent="0.2">
      <c r="A25" s="60" t="s">
        <v>48</v>
      </c>
      <c r="B25" s="61" t="s">
        <v>49</v>
      </c>
      <c r="C25" s="62">
        <v>57749.418389999773</v>
      </c>
      <c r="D25" s="62">
        <v>6.9999999999999999E-4</v>
      </c>
      <c r="E25" s="39">
        <f t="shared" si="0"/>
        <v>20863.106941598879</v>
      </c>
      <c r="F25" s="39">
        <f t="shared" si="1"/>
        <v>20863</v>
      </c>
      <c r="G25" s="39">
        <f t="shared" si="2"/>
        <v>3.1900999769277405E-2</v>
      </c>
      <c r="I25" s="39">
        <f t="shared" si="5"/>
        <v>3.1900999769277405E-2</v>
      </c>
      <c r="O25" s="39">
        <f t="shared" ca="1" si="3"/>
        <v>4.1320529852271574E-2</v>
      </c>
      <c r="Q25" s="59">
        <f t="shared" si="4"/>
        <v>42730.918389999773</v>
      </c>
    </row>
    <row r="26" spans="1:18" s="39" customFormat="1" ht="12.95" customHeight="1" x14ac:dyDescent="0.2">
      <c r="A26" s="60" t="s">
        <v>48</v>
      </c>
      <c r="B26" s="61" t="s">
        <v>46</v>
      </c>
      <c r="C26" s="62">
        <v>57749.567590000108</v>
      </c>
      <c r="D26" s="62">
        <v>1.4E-3</v>
      </c>
      <c r="E26" s="39">
        <f t="shared" si="0"/>
        <v>20863.607104186365</v>
      </c>
      <c r="F26" s="39">
        <f t="shared" si="1"/>
        <v>20863.5</v>
      </c>
      <c r="G26" s="39">
        <f t="shared" si="2"/>
        <v>3.1949500102200545E-2</v>
      </c>
      <c r="I26" s="39">
        <f t="shared" si="5"/>
        <v>3.1949500102200545E-2</v>
      </c>
      <c r="O26" s="39">
        <f t="shared" ca="1" si="3"/>
        <v>4.1321761982098359E-2</v>
      </c>
      <c r="Q26" s="59">
        <f t="shared" si="4"/>
        <v>42731.067590000108</v>
      </c>
    </row>
    <row r="27" spans="1:18" s="39" customFormat="1" ht="12.95" customHeight="1" x14ac:dyDescent="0.2">
      <c r="A27" s="63" t="s">
        <v>51</v>
      </c>
      <c r="B27" s="64" t="s">
        <v>49</v>
      </c>
      <c r="C27" s="65">
        <v>58161.686161999998</v>
      </c>
      <c r="D27" s="65">
        <v>6.2000000000000003E-5</v>
      </c>
      <c r="E27" s="39">
        <f t="shared" si="0"/>
        <v>22245.15060860935</v>
      </c>
      <c r="F27" s="39">
        <f t="shared" si="1"/>
        <v>22245</v>
      </c>
      <c r="G27" s="39">
        <f t="shared" si="2"/>
        <v>4.4926999995368533E-2</v>
      </c>
      <c r="I27" s="39">
        <f t="shared" si="5"/>
        <v>4.4926999995368533E-2</v>
      </c>
      <c r="O27" s="39">
        <f t="shared" ca="1" si="3"/>
        <v>4.4726136693491167E-2</v>
      </c>
      <c r="Q27" s="59">
        <f t="shared" si="4"/>
        <v>43143.186161999998</v>
      </c>
    </row>
    <row r="28" spans="1:18" s="39" customFormat="1" ht="12.95" customHeight="1" x14ac:dyDescent="0.2">
      <c r="A28" s="41" t="s">
        <v>47</v>
      </c>
      <c r="C28" s="58">
        <v>58898.65425656244</v>
      </c>
      <c r="D28" s="58">
        <v>2.9999999999999997E-4</v>
      </c>
      <c r="E28" s="39">
        <f t="shared" si="0"/>
        <v>24715.685918554078</v>
      </c>
      <c r="F28" s="39">
        <f t="shared" si="1"/>
        <v>24715.5</v>
      </c>
      <c r="G28" s="39">
        <f t="shared" si="2"/>
        <v>5.5460062438214663E-2</v>
      </c>
      <c r="K28" s="39">
        <f>G28</f>
        <v>5.5460062438214663E-2</v>
      </c>
      <c r="O28" s="39">
        <f t="shared" ca="1" si="3"/>
        <v>5.081409016761055E-2</v>
      </c>
      <c r="Q28" s="59">
        <f t="shared" si="4"/>
        <v>43880.15425656244</v>
      </c>
    </row>
    <row r="29" spans="1:18" s="39" customFormat="1" ht="12.95" customHeight="1" x14ac:dyDescent="0.2">
      <c r="A29" s="31" t="s">
        <v>52</v>
      </c>
      <c r="B29" s="32" t="s">
        <v>49</v>
      </c>
      <c r="C29" s="72">
        <v>59633.380700000002</v>
      </c>
      <c r="D29" s="71">
        <v>1E-4</v>
      </c>
      <c r="E29" s="39">
        <f t="shared" ref="E29" si="6">+(C29-C$7)/C$8</f>
        <v>27178.706550051455</v>
      </c>
      <c r="F29" s="39">
        <f t="shared" si="1"/>
        <v>27178.5</v>
      </c>
      <c r="G29" s="39">
        <f t="shared" ref="G29" si="7">+C29-(C$7+F29*C$8)</f>
        <v>6.1614500002178829E-2</v>
      </c>
      <c r="K29" s="39">
        <f>G29</f>
        <v>6.1614500002178829E-2</v>
      </c>
      <c r="O29" s="39">
        <f t="shared" ref="O29" ca="1" si="8">+C$11+C$12*$F29</f>
        <v>5.6883561694328247E-2</v>
      </c>
      <c r="Q29" s="59">
        <f t="shared" ref="Q29" si="9">+C29-15018.5</f>
        <v>44614.880700000002</v>
      </c>
    </row>
    <row r="30" spans="1:18" s="39" customFormat="1" ht="12.95" customHeight="1" x14ac:dyDescent="0.2">
      <c r="A30" s="35" t="s">
        <v>54</v>
      </c>
      <c r="B30" s="66" t="s">
        <v>49</v>
      </c>
      <c r="C30" s="67">
        <v>59632.636100000003</v>
      </c>
      <c r="D30" s="68">
        <v>2.9999999999999997E-4</v>
      </c>
      <c r="E30" s="39">
        <f t="shared" ref="E30" si="10">+(C30-C$7)/C$8</f>
        <v>27176.21043033426</v>
      </c>
      <c r="F30" s="39">
        <f t="shared" ref="F30" si="11">ROUND(2*E30,0)/2</f>
        <v>27176</v>
      </c>
      <c r="G30" s="39">
        <f t="shared" ref="G30" si="12">+C30-(C$7+F30*C$8)</f>
        <v>6.2771999997494277E-2</v>
      </c>
      <c r="K30" s="39">
        <f>G30</f>
        <v>6.2771999997494277E-2</v>
      </c>
      <c r="O30" s="39">
        <f t="shared" ref="O30" ca="1" si="13">+C$11+C$12*$F30</f>
        <v>5.6877401045194342E-2</v>
      </c>
      <c r="Q30" s="59">
        <f t="shared" ref="Q30" si="14">+C30-15018.5</f>
        <v>44614.136100000003</v>
      </c>
    </row>
    <row r="31" spans="1:18" s="39" customFormat="1" ht="12.95" customHeight="1" x14ac:dyDescent="0.2">
      <c r="A31" s="69" t="s">
        <v>56</v>
      </c>
      <c r="B31" s="70" t="s">
        <v>46</v>
      </c>
      <c r="C31" s="71">
        <v>59993.436800000003</v>
      </c>
      <c r="D31" s="71">
        <v>1E-4</v>
      </c>
      <c r="E31" s="39">
        <f t="shared" ref="E31" si="15">+(C31-C$7)/C$8</f>
        <v>28385.721229756324</v>
      </c>
      <c r="F31" s="39">
        <f t="shared" ref="F31" si="16">ROUND(2*E31,0)/2</f>
        <v>28385.5</v>
      </c>
      <c r="G31" s="39">
        <f t="shared" ref="G31" si="17">+C31-(C$7+F31*C$8)</f>
        <v>6.5993500000331551E-2</v>
      </c>
      <c r="K31" s="39">
        <f>G31</f>
        <v>6.5993500000331551E-2</v>
      </c>
      <c r="O31" s="39">
        <f t="shared" ref="O31" ca="1" si="18">+C$11+C$12*$F31</f>
        <v>5.9857923096174867E-2</v>
      </c>
      <c r="Q31" s="59">
        <f t="shared" ref="Q31" si="19">+C31-15018.5</f>
        <v>44974.936800000003</v>
      </c>
    </row>
    <row r="32" spans="1:18" s="39" customFormat="1" ht="12.95" customHeight="1" x14ac:dyDescent="0.2">
      <c r="C32" s="58"/>
      <c r="D32" s="58"/>
    </row>
    <row r="33" spans="3:4" s="39" customFormat="1" ht="12.95" customHeight="1" x14ac:dyDescent="0.2">
      <c r="C33" s="58"/>
      <c r="D33" s="58"/>
    </row>
    <row r="34" spans="3:4" s="39" customFormat="1" ht="12.95" customHeight="1" x14ac:dyDescent="0.2">
      <c r="C34" s="58"/>
      <c r="D34" s="58"/>
    </row>
    <row r="35" spans="3:4" s="39" customFormat="1" ht="12.95" customHeight="1" x14ac:dyDescent="0.2">
      <c r="C35" s="58"/>
      <c r="D35" s="58"/>
    </row>
    <row r="36" spans="3:4" s="39" customFormat="1" ht="12.95" customHeight="1" x14ac:dyDescent="0.2">
      <c r="C36" s="58"/>
      <c r="D36" s="58"/>
    </row>
    <row r="37" spans="3:4" s="39" customFormat="1" ht="12.95" customHeight="1" x14ac:dyDescent="0.2">
      <c r="C37" s="58"/>
      <c r="D37" s="58"/>
    </row>
    <row r="38" spans="3:4" s="39" customFormat="1" ht="12.95" customHeight="1" x14ac:dyDescent="0.2">
      <c r="C38" s="58"/>
      <c r="D38" s="58"/>
    </row>
    <row r="39" spans="3:4" s="39" customFormat="1" ht="12.95" customHeight="1" x14ac:dyDescent="0.2">
      <c r="C39" s="58"/>
      <c r="D39" s="58"/>
    </row>
    <row r="40" spans="3:4" s="39" customFormat="1" ht="12.95" customHeight="1" x14ac:dyDescent="0.2">
      <c r="C40" s="58"/>
      <c r="D40" s="58"/>
    </row>
    <row r="41" spans="3:4" s="39" customFormat="1" ht="12.95" customHeight="1" x14ac:dyDescent="0.2">
      <c r="C41" s="58"/>
      <c r="D41" s="58"/>
    </row>
    <row r="42" spans="3:4" s="39" customFormat="1" ht="12.95" customHeight="1" x14ac:dyDescent="0.2">
      <c r="C42" s="58"/>
      <c r="D42" s="58"/>
    </row>
    <row r="43" spans="3:4" s="39" customFormat="1" ht="12.95" customHeight="1" x14ac:dyDescent="0.2">
      <c r="C43" s="58"/>
      <c r="D43" s="58"/>
    </row>
    <row r="44" spans="3:4" s="39" customFormat="1" ht="12.95" customHeight="1" x14ac:dyDescent="0.2">
      <c r="C44" s="58"/>
      <c r="D44" s="58"/>
    </row>
    <row r="45" spans="3:4" s="39" customFormat="1" ht="12.95" customHeight="1" x14ac:dyDescent="0.2">
      <c r="C45" s="58"/>
      <c r="D45" s="58"/>
    </row>
    <row r="46" spans="3:4" s="39" customFormat="1" ht="12.95" customHeight="1" x14ac:dyDescent="0.2">
      <c r="C46" s="58"/>
      <c r="D46" s="58"/>
    </row>
    <row r="47" spans="3:4" s="39" customFormat="1" ht="12.95" customHeight="1" x14ac:dyDescent="0.2">
      <c r="C47" s="58"/>
      <c r="D47" s="58"/>
    </row>
    <row r="48" spans="3:4" s="39" customFormat="1" ht="12.95" customHeight="1" x14ac:dyDescent="0.2">
      <c r="C48" s="58"/>
      <c r="D48" s="58"/>
    </row>
    <row r="49" spans="3:4" s="39" customFormat="1" ht="12.95" customHeight="1" x14ac:dyDescent="0.2">
      <c r="C49" s="58"/>
      <c r="D49" s="58"/>
    </row>
    <row r="50" spans="3:4" s="39" customFormat="1" ht="12.95" customHeight="1" x14ac:dyDescent="0.2">
      <c r="C50" s="58"/>
      <c r="D50" s="58"/>
    </row>
    <row r="51" spans="3:4" s="39" customFormat="1" ht="12.95" customHeight="1" x14ac:dyDescent="0.2">
      <c r="C51" s="58"/>
      <c r="D51" s="58"/>
    </row>
    <row r="52" spans="3:4" s="39" customFormat="1" ht="12.95" customHeight="1" x14ac:dyDescent="0.2">
      <c r="C52" s="58"/>
      <c r="D52" s="58"/>
    </row>
    <row r="53" spans="3:4" s="39" customFormat="1" ht="12.95" customHeight="1" x14ac:dyDescent="0.2">
      <c r="C53" s="58"/>
      <c r="D53" s="58"/>
    </row>
    <row r="54" spans="3:4" s="39" customFormat="1" ht="12.95" customHeight="1" x14ac:dyDescent="0.2">
      <c r="C54" s="58"/>
      <c r="D54" s="58"/>
    </row>
    <row r="55" spans="3:4" s="39" customFormat="1" ht="12.95" customHeight="1" x14ac:dyDescent="0.2">
      <c r="C55" s="58"/>
      <c r="D55" s="58"/>
    </row>
    <row r="56" spans="3:4" s="39" customFormat="1" ht="12.95" customHeight="1" x14ac:dyDescent="0.2">
      <c r="C56" s="58"/>
      <c r="D56" s="58"/>
    </row>
    <row r="57" spans="3:4" s="39" customFormat="1" ht="12.95" customHeight="1" x14ac:dyDescent="0.2">
      <c r="C57" s="58"/>
      <c r="D57" s="58"/>
    </row>
    <row r="58" spans="3:4" s="39" customFormat="1" ht="12.95" customHeight="1" x14ac:dyDescent="0.2">
      <c r="C58" s="58"/>
      <c r="D58" s="58"/>
    </row>
    <row r="59" spans="3:4" s="39" customFormat="1" ht="12.95" customHeight="1" x14ac:dyDescent="0.2">
      <c r="C59" s="58"/>
      <c r="D59" s="58"/>
    </row>
    <row r="60" spans="3:4" s="39" customFormat="1" ht="12.95" customHeight="1" x14ac:dyDescent="0.2">
      <c r="C60" s="58"/>
      <c r="D60" s="58"/>
    </row>
    <row r="61" spans="3:4" s="39" customFormat="1" ht="12.95" customHeight="1" x14ac:dyDescent="0.2">
      <c r="C61" s="58"/>
      <c r="D61" s="58"/>
    </row>
    <row r="62" spans="3:4" s="39" customFormat="1" ht="12.95" customHeight="1" x14ac:dyDescent="0.2">
      <c r="C62" s="58"/>
      <c r="D62" s="58"/>
    </row>
    <row r="63" spans="3:4" s="39" customFormat="1" ht="12.95" customHeight="1" x14ac:dyDescent="0.2">
      <c r="C63" s="58"/>
      <c r="D63" s="58"/>
    </row>
    <row r="64" spans="3:4" s="39" customFormat="1" ht="12.95" customHeight="1" x14ac:dyDescent="0.2">
      <c r="C64" s="58"/>
      <c r="D64" s="58"/>
    </row>
    <row r="65" spans="3:4" s="39" customFormat="1" ht="12.95" customHeight="1" x14ac:dyDescent="0.2">
      <c r="C65" s="58"/>
      <c r="D65" s="58"/>
    </row>
    <row r="66" spans="3:4" s="39" customFormat="1" ht="12.95" customHeight="1" x14ac:dyDescent="0.2">
      <c r="C66" s="58"/>
      <c r="D66" s="58"/>
    </row>
    <row r="67" spans="3:4" s="39" customFormat="1" ht="12.95" customHeight="1" x14ac:dyDescent="0.2">
      <c r="C67" s="58"/>
      <c r="D67" s="58"/>
    </row>
    <row r="68" spans="3:4" s="39" customFormat="1" ht="12.95" customHeight="1" x14ac:dyDescent="0.2">
      <c r="C68" s="58"/>
      <c r="D68" s="58"/>
    </row>
    <row r="69" spans="3:4" s="39" customFormat="1" ht="12.95" customHeight="1" x14ac:dyDescent="0.2">
      <c r="C69" s="58"/>
      <c r="D69" s="58"/>
    </row>
    <row r="70" spans="3:4" s="39" customFormat="1" ht="12.95" customHeight="1" x14ac:dyDescent="0.2">
      <c r="C70" s="58"/>
      <c r="D70" s="58"/>
    </row>
    <row r="71" spans="3:4" s="39" customFormat="1" ht="12.95" customHeight="1" x14ac:dyDescent="0.2">
      <c r="C71" s="58"/>
      <c r="D71" s="58"/>
    </row>
    <row r="72" spans="3:4" s="39" customFormat="1" ht="12.95" customHeight="1" x14ac:dyDescent="0.2">
      <c r="C72" s="58"/>
      <c r="D72" s="58"/>
    </row>
    <row r="73" spans="3:4" s="39" customFormat="1" ht="12.95" customHeight="1" x14ac:dyDescent="0.2">
      <c r="C73" s="58"/>
      <c r="D73" s="58"/>
    </row>
    <row r="74" spans="3:4" s="39" customFormat="1" ht="12.95" customHeight="1" x14ac:dyDescent="0.2">
      <c r="C74" s="58"/>
      <c r="D74" s="58"/>
    </row>
    <row r="75" spans="3:4" s="39" customFormat="1" ht="12.95" customHeight="1" x14ac:dyDescent="0.2">
      <c r="C75" s="58"/>
      <c r="D75" s="58"/>
    </row>
    <row r="76" spans="3:4" s="39" customFormat="1" ht="12.95" customHeight="1" x14ac:dyDescent="0.2">
      <c r="C76" s="58"/>
      <c r="D76" s="58"/>
    </row>
    <row r="77" spans="3:4" s="39" customFormat="1" ht="12.95" customHeight="1" x14ac:dyDescent="0.2">
      <c r="C77" s="58"/>
      <c r="D77" s="58"/>
    </row>
    <row r="78" spans="3:4" s="39" customFormat="1" ht="12.95" customHeight="1" x14ac:dyDescent="0.2">
      <c r="C78" s="58"/>
      <c r="D78" s="58"/>
    </row>
    <row r="79" spans="3:4" s="39" customFormat="1" ht="12.95" customHeight="1" x14ac:dyDescent="0.2">
      <c r="C79" s="58"/>
      <c r="D79" s="58"/>
    </row>
    <row r="80" spans="3:4" s="39" customFormat="1" ht="12.95" customHeight="1" x14ac:dyDescent="0.2">
      <c r="C80" s="58"/>
      <c r="D80" s="58"/>
    </row>
    <row r="81" spans="3:4" s="39" customFormat="1" ht="12.95" customHeight="1" x14ac:dyDescent="0.2">
      <c r="C81" s="58"/>
      <c r="D81" s="58"/>
    </row>
    <row r="82" spans="3:4" s="39" customFormat="1" ht="12.95" customHeight="1" x14ac:dyDescent="0.2">
      <c r="C82" s="58"/>
      <c r="D82" s="58"/>
    </row>
    <row r="83" spans="3:4" s="39" customFormat="1" ht="12.95" customHeight="1" x14ac:dyDescent="0.2">
      <c r="C83" s="58"/>
      <c r="D83" s="58"/>
    </row>
    <row r="84" spans="3:4" s="39" customFormat="1" ht="12.95" customHeight="1" x14ac:dyDescent="0.2">
      <c r="C84" s="58"/>
      <c r="D84" s="58"/>
    </row>
    <row r="85" spans="3:4" s="39" customFormat="1" ht="12.95" customHeight="1" x14ac:dyDescent="0.2">
      <c r="C85" s="58"/>
      <c r="D85" s="58"/>
    </row>
    <row r="86" spans="3:4" s="39" customFormat="1" ht="12.95" customHeight="1" x14ac:dyDescent="0.2">
      <c r="C86" s="58"/>
      <c r="D86" s="58"/>
    </row>
    <row r="87" spans="3:4" s="39" customFormat="1" ht="12.95" customHeight="1" x14ac:dyDescent="0.2">
      <c r="C87" s="58"/>
      <c r="D87" s="58"/>
    </row>
    <row r="88" spans="3:4" s="39" customFormat="1" ht="12.95" customHeight="1" x14ac:dyDescent="0.2">
      <c r="C88" s="58"/>
      <c r="D88" s="58"/>
    </row>
    <row r="89" spans="3:4" s="39" customFormat="1" ht="12.95" customHeight="1" x14ac:dyDescent="0.2">
      <c r="C89" s="58"/>
      <c r="D89" s="58"/>
    </row>
    <row r="90" spans="3:4" s="39" customFormat="1" ht="12.95" customHeight="1" x14ac:dyDescent="0.2">
      <c r="C90" s="58"/>
      <c r="D90" s="58"/>
    </row>
    <row r="91" spans="3:4" s="39" customFormat="1" ht="12.95" customHeight="1" x14ac:dyDescent="0.2">
      <c r="C91" s="58"/>
      <c r="D91" s="58"/>
    </row>
    <row r="92" spans="3:4" s="39" customFormat="1" ht="12.95" customHeight="1" x14ac:dyDescent="0.2">
      <c r="C92" s="58"/>
      <c r="D92" s="58"/>
    </row>
    <row r="93" spans="3:4" s="39" customFormat="1" ht="12.95" customHeight="1" x14ac:dyDescent="0.2">
      <c r="C93" s="58"/>
      <c r="D93" s="58"/>
    </row>
    <row r="94" spans="3:4" s="39" customFormat="1" ht="12.95" customHeight="1" x14ac:dyDescent="0.2">
      <c r="C94" s="58"/>
      <c r="D94" s="58"/>
    </row>
    <row r="95" spans="3:4" s="39" customFormat="1" ht="12.95" customHeight="1" x14ac:dyDescent="0.2">
      <c r="C95" s="58"/>
      <c r="D95" s="58"/>
    </row>
    <row r="96" spans="3:4" s="39" customFormat="1" ht="12.95" customHeight="1" x14ac:dyDescent="0.2">
      <c r="C96" s="58"/>
      <c r="D96" s="58"/>
    </row>
    <row r="97" spans="3:4" s="39" customFormat="1" ht="12.95" customHeight="1" x14ac:dyDescent="0.2">
      <c r="C97" s="58"/>
      <c r="D97" s="58"/>
    </row>
    <row r="98" spans="3:4" s="39" customFormat="1" ht="12.95" customHeight="1" x14ac:dyDescent="0.2">
      <c r="C98" s="58"/>
      <c r="D98" s="58"/>
    </row>
    <row r="99" spans="3:4" s="39" customFormat="1" ht="12.95" customHeight="1" x14ac:dyDescent="0.2">
      <c r="C99" s="58"/>
      <c r="D99" s="58"/>
    </row>
    <row r="100" spans="3:4" s="39" customFormat="1" ht="12.95" customHeight="1" x14ac:dyDescent="0.2">
      <c r="C100" s="58"/>
      <c r="D100" s="58"/>
    </row>
    <row r="101" spans="3:4" s="39" customFormat="1" ht="12.95" customHeight="1" x14ac:dyDescent="0.2">
      <c r="C101" s="58"/>
      <c r="D101" s="58"/>
    </row>
    <row r="102" spans="3:4" s="39" customFormat="1" ht="12.95" customHeight="1" x14ac:dyDescent="0.2">
      <c r="C102" s="58"/>
      <c r="D102" s="58"/>
    </row>
    <row r="103" spans="3:4" s="39" customFormat="1" ht="12.95" customHeight="1" x14ac:dyDescent="0.2">
      <c r="C103" s="58"/>
      <c r="D103" s="58"/>
    </row>
    <row r="104" spans="3:4" s="39" customFormat="1" ht="12.95" customHeight="1" x14ac:dyDescent="0.2">
      <c r="C104" s="58"/>
      <c r="D104" s="58"/>
    </row>
    <row r="105" spans="3:4" s="39" customFormat="1" ht="12.95" customHeight="1" x14ac:dyDescent="0.2">
      <c r="C105" s="58"/>
      <c r="D105" s="58"/>
    </row>
    <row r="106" spans="3:4" s="39" customFormat="1" ht="12.95" customHeight="1" x14ac:dyDescent="0.2">
      <c r="C106" s="58"/>
      <c r="D106" s="58"/>
    </row>
    <row r="107" spans="3:4" s="39" customFormat="1" ht="12.95" customHeight="1" x14ac:dyDescent="0.2">
      <c r="C107" s="58"/>
      <c r="D107" s="58"/>
    </row>
    <row r="108" spans="3:4" s="39" customFormat="1" ht="12.95" customHeight="1" x14ac:dyDescent="0.2">
      <c r="C108" s="58"/>
      <c r="D108" s="58"/>
    </row>
    <row r="109" spans="3:4" s="39" customFormat="1" ht="12.95" customHeight="1" x14ac:dyDescent="0.2">
      <c r="C109" s="58"/>
      <c r="D109" s="58"/>
    </row>
    <row r="110" spans="3:4" s="39" customFormat="1" ht="12.95" customHeight="1" x14ac:dyDescent="0.2">
      <c r="C110" s="58"/>
      <c r="D110" s="58"/>
    </row>
    <row r="111" spans="3:4" s="39" customFormat="1" ht="12.95" customHeight="1" x14ac:dyDescent="0.2">
      <c r="C111" s="58"/>
      <c r="D111" s="58"/>
    </row>
    <row r="112" spans="3:4" s="39" customFormat="1" ht="12.95" customHeight="1" x14ac:dyDescent="0.2">
      <c r="C112" s="58"/>
      <c r="D112" s="58"/>
    </row>
    <row r="113" spans="3:4" s="39" customFormat="1" ht="12.95" customHeight="1" x14ac:dyDescent="0.2">
      <c r="C113" s="58"/>
      <c r="D113" s="58"/>
    </row>
    <row r="114" spans="3:4" s="39" customFormat="1" ht="12.95" customHeight="1" x14ac:dyDescent="0.2">
      <c r="C114" s="58"/>
      <c r="D114" s="58"/>
    </row>
    <row r="115" spans="3:4" s="39" customFormat="1" ht="12.95" customHeight="1" x14ac:dyDescent="0.2">
      <c r="C115" s="58"/>
      <c r="D115" s="58"/>
    </row>
    <row r="116" spans="3:4" s="39" customFormat="1" ht="12.95" customHeight="1" x14ac:dyDescent="0.2">
      <c r="C116" s="58"/>
      <c r="D116" s="58"/>
    </row>
    <row r="117" spans="3:4" s="39" customFormat="1" ht="12.95" customHeight="1" x14ac:dyDescent="0.2">
      <c r="C117" s="58"/>
      <c r="D117" s="58"/>
    </row>
    <row r="118" spans="3:4" s="39" customFormat="1" ht="12.95" customHeight="1" x14ac:dyDescent="0.2">
      <c r="C118" s="58"/>
      <c r="D118" s="58"/>
    </row>
    <row r="119" spans="3:4" s="39" customFormat="1" ht="12.95" customHeight="1" x14ac:dyDescent="0.2">
      <c r="C119" s="58"/>
      <c r="D119" s="58"/>
    </row>
    <row r="120" spans="3:4" s="39" customFormat="1" ht="12.95" customHeight="1" x14ac:dyDescent="0.2">
      <c r="C120" s="58"/>
      <c r="D120" s="58"/>
    </row>
    <row r="121" spans="3:4" s="39" customFormat="1" ht="12.95" customHeight="1" x14ac:dyDescent="0.2">
      <c r="C121" s="58"/>
      <c r="D121" s="58"/>
    </row>
    <row r="122" spans="3:4" s="39" customFormat="1" ht="12.95" customHeight="1" x14ac:dyDescent="0.2">
      <c r="C122" s="58"/>
      <c r="D122" s="58"/>
    </row>
    <row r="123" spans="3:4" s="39" customFormat="1" ht="12.95" customHeight="1" x14ac:dyDescent="0.2">
      <c r="C123" s="58"/>
      <c r="D123" s="58"/>
    </row>
    <row r="124" spans="3:4" s="39" customFormat="1" ht="12.95" customHeight="1" x14ac:dyDescent="0.2">
      <c r="C124" s="58"/>
      <c r="D124" s="58"/>
    </row>
    <row r="125" spans="3:4" s="39" customFormat="1" ht="12.95" customHeight="1" x14ac:dyDescent="0.2">
      <c r="C125" s="58"/>
      <c r="D125" s="58"/>
    </row>
    <row r="126" spans="3:4" s="39" customFormat="1" ht="12.95" customHeight="1" x14ac:dyDescent="0.2">
      <c r="C126" s="58"/>
      <c r="D126" s="58"/>
    </row>
    <row r="127" spans="3:4" s="39" customFormat="1" ht="12.95" customHeight="1" x14ac:dyDescent="0.2">
      <c r="C127" s="58"/>
      <c r="D127" s="58"/>
    </row>
    <row r="128" spans="3:4" s="39" customFormat="1" ht="12.95" customHeight="1" x14ac:dyDescent="0.2">
      <c r="C128" s="58"/>
      <c r="D128" s="58"/>
    </row>
    <row r="129" spans="3:4" s="39" customFormat="1" ht="12.95" customHeight="1" x14ac:dyDescent="0.2">
      <c r="C129" s="58"/>
      <c r="D129" s="58"/>
    </row>
    <row r="130" spans="3:4" s="39" customFormat="1" ht="12.95" customHeight="1" x14ac:dyDescent="0.2">
      <c r="C130" s="58"/>
      <c r="D130" s="58"/>
    </row>
    <row r="131" spans="3:4" s="39" customFormat="1" ht="12.95" customHeight="1" x14ac:dyDescent="0.2">
      <c r="C131" s="58"/>
      <c r="D131" s="58"/>
    </row>
    <row r="132" spans="3:4" s="39" customFormat="1" ht="12.95" customHeight="1" x14ac:dyDescent="0.2">
      <c r="C132" s="58"/>
      <c r="D132" s="58"/>
    </row>
    <row r="133" spans="3:4" s="39" customFormat="1" ht="12.95" customHeight="1" x14ac:dyDescent="0.2">
      <c r="C133" s="58"/>
      <c r="D133" s="58"/>
    </row>
    <row r="134" spans="3:4" s="39" customFormat="1" ht="12.95" customHeight="1" x14ac:dyDescent="0.2">
      <c r="C134" s="58"/>
      <c r="D134" s="58"/>
    </row>
    <row r="135" spans="3:4" s="39" customFormat="1" ht="12.95" customHeight="1" x14ac:dyDescent="0.2"/>
    <row r="136" spans="3:4" s="39" customFormat="1" ht="12.95" customHeight="1" x14ac:dyDescent="0.2"/>
    <row r="137" spans="3:4" s="39" customFormat="1" ht="12.95" customHeight="1" x14ac:dyDescent="0.2"/>
    <row r="138" spans="3:4" s="39" customFormat="1" ht="12.95" customHeight="1" x14ac:dyDescent="0.2"/>
    <row r="139" spans="3:4" s="39" customFormat="1" ht="12.95" customHeight="1" x14ac:dyDescent="0.2"/>
    <row r="140" spans="3:4" s="39" customFormat="1" ht="12.95" customHeight="1" x14ac:dyDescent="0.2"/>
    <row r="141" spans="3:4" s="39" customFormat="1" ht="12.95" customHeight="1" x14ac:dyDescent="0.2"/>
    <row r="142" spans="3:4" s="39" customFormat="1" ht="12.95" customHeight="1" x14ac:dyDescent="0.2"/>
    <row r="143" spans="3:4" s="39" customFormat="1" ht="12.95" customHeight="1" x14ac:dyDescent="0.2"/>
    <row r="144" spans="3:4" s="39" customFormat="1" ht="12.95" customHeight="1" x14ac:dyDescent="0.2"/>
    <row r="145" s="39" customFormat="1" ht="12.95" customHeight="1" x14ac:dyDescent="0.2"/>
    <row r="146" s="39" customFormat="1" ht="12.95" customHeight="1" x14ac:dyDescent="0.2"/>
    <row r="147" s="39" customFormat="1" ht="12.95" customHeight="1" x14ac:dyDescent="0.2"/>
    <row r="148" s="39" customFormat="1" ht="12.95" customHeight="1" x14ac:dyDescent="0.2"/>
    <row r="149" s="39" customFormat="1" ht="12.95" customHeight="1" x14ac:dyDescent="0.2"/>
    <row r="150" s="39" customFormat="1" ht="12.95" customHeight="1" x14ac:dyDescent="0.2"/>
    <row r="151" s="39" customFormat="1" ht="12.95" customHeight="1" x14ac:dyDescent="0.2"/>
    <row r="152" s="39" customFormat="1" ht="12.95" customHeight="1" x14ac:dyDescent="0.2"/>
    <row r="153" s="39" customFormat="1" ht="12.95" customHeight="1" x14ac:dyDescent="0.2"/>
    <row r="154" s="39" customFormat="1" ht="12.95" customHeight="1" x14ac:dyDescent="0.2"/>
    <row r="155" s="39" customFormat="1" ht="12.95" customHeight="1" x14ac:dyDescent="0.2"/>
    <row r="156" s="39" customFormat="1" ht="12.95" customHeight="1" x14ac:dyDescent="0.2"/>
    <row r="157" s="39" customFormat="1" ht="12.95" customHeight="1" x14ac:dyDescent="0.2"/>
    <row r="158" s="39" customFormat="1" ht="12.95" customHeight="1" x14ac:dyDescent="0.2"/>
    <row r="159" s="39" customFormat="1" ht="12.95" customHeight="1" x14ac:dyDescent="0.2"/>
    <row r="160" s="39" customFormat="1" ht="12.95" customHeight="1" x14ac:dyDescent="0.2"/>
    <row r="161" s="39" customFormat="1" ht="12.95" customHeight="1" x14ac:dyDescent="0.2"/>
    <row r="162" s="39" customFormat="1" ht="12.95" customHeight="1" x14ac:dyDescent="0.2"/>
    <row r="163" s="39" customFormat="1" ht="12.95" customHeight="1" x14ac:dyDescent="0.2"/>
    <row r="164" s="39" customFormat="1" ht="12.95" customHeight="1" x14ac:dyDescent="0.2"/>
    <row r="165" s="39" customFormat="1" ht="12.95" customHeight="1" x14ac:dyDescent="0.2"/>
    <row r="166" s="39" customFormat="1" ht="12.95" customHeight="1" x14ac:dyDescent="0.2"/>
    <row r="167" s="39" customFormat="1" ht="12.95" customHeight="1" x14ac:dyDescent="0.2"/>
    <row r="168" s="39" customFormat="1" ht="12.95" customHeight="1" x14ac:dyDescent="0.2"/>
    <row r="169" s="39" customFormat="1" ht="12.95" customHeight="1" x14ac:dyDescent="0.2"/>
    <row r="170" s="39" customFormat="1" ht="12.95" customHeight="1" x14ac:dyDescent="0.2"/>
    <row r="171" s="39" customFormat="1" ht="12.95" customHeight="1" x14ac:dyDescent="0.2"/>
    <row r="172" s="39" customFormat="1" ht="12.95" customHeight="1" x14ac:dyDescent="0.2"/>
    <row r="173" s="39" customFormat="1" ht="12.95" customHeight="1" x14ac:dyDescent="0.2"/>
    <row r="174" s="39" customFormat="1" ht="12.95" customHeight="1" x14ac:dyDescent="0.2"/>
    <row r="175" s="39" customFormat="1" ht="12.95" customHeight="1" x14ac:dyDescent="0.2"/>
    <row r="176" s="39" customFormat="1" ht="12.95" customHeight="1" x14ac:dyDescent="0.2"/>
    <row r="177" s="39" customFormat="1" ht="12.95" customHeight="1" x14ac:dyDescent="0.2"/>
    <row r="178" s="39" customFormat="1" ht="12.95" customHeight="1" x14ac:dyDescent="0.2"/>
    <row r="179" s="39" customFormat="1" ht="12.95" customHeight="1" x14ac:dyDescent="0.2"/>
    <row r="180" s="39" customFormat="1" ht="12.95" customHeight="1" x14ac:dyDescent="0.2"/>
    <row r="181" s="39" customFormat="1" ht="12.95" customHeight="1" x14ac:dyDescent="0.2"/>
    <row r="182" s="39" customFormat="1" ht="12.95" customHeight="1" x14ac:dyDescent="0.2"/>
    <row r="183" s="39" customFormat="1" ht="12.95" customHeight="1" x14ac:dyDescent="0.2"/>
    <row r="184" s="39" customFormat="1" ht="12.95" customHeight="1" x14ac:dyDescent="0.2"/>
    <row r="185" s="39" customFormat="1" ht="12.95" customHeight="1" x14ac:dyDescent="0.2"/>
    <row r="186" s="39" customFormat="1" ht="12.95" customHeight="1" x14ac:dyDescent="0.2"/>
    <row r="187" s="39" customFormat="1" ht="12.95" customHeight="1" x14ac:dyDescent="0.2"/>
    <row r="188" s="39" customFormat="1" ht="12.95" customHeight="1" x14ac:dyDescent="0.2"/>
    <row r="189" s="39" customFormat="1" ht="12.95" customHeight="1" x14ac:dyDescent="0.2"/>
    <row r="190" s="39" customFormat="1" ht="12.95" customHeight="1" x14ac:dyDescent="0.2"/>
    <row r="191" s="39" customFormat="1" ht="12.95" customHeight="1" x14ac:dyDescent="0.2"/>
    <row r="192" s="39" customFormat="1" ht="12.95" customHeight="1" x14ac:dyDescent="0.2"/>
    <row r="193" s="39" customFormat="1" ht="12.95" customHeight="1" x14ac:dyDescent="0.2"/>
    <row r="194" s="39" customFormat="1" ht="12.95" customHeight="1" x14ac:dyDescent="0.2"/>
    <row r="195" s="39" customFormat="1" ht="12.95" customHeight="1" x14ac:dyDescent="0.2"/>
    <row r="196" s="39" customFormat="1" ht="12.95" customHeight="1" x14ac:dyDescent="0.2"/>
    <row r="197" s="39" customFormat="1" ht="12.95" customHeight="1" x14ac:dyDescent="0.2"/>
    <row r="198" s="39" customFormat="1" ht="12.95" customHeight="1" x14ac:dyDescent="0.2"/>
    <row r="199" s="39" customFormat="1" ht="12.95" customHeight="1" x14ac:dyDescent="0.2"/>
    <row r="200" s="39" customFormat="1" ht="12.95" customHeight="1" x14ac:dyDescent="0.2"/>
    <row r="201" s="39" customFormat="1" ht="12.95" customHeight="1" x14ac:dyDescent="0.2"/>
    <row r="202" s="39" customFormat="1" ht="12.95" customHeight="1" x14ac:dyDescent="0.2"/>
    <row r="203" s="39" customFormat="1" ht="12.95" customHeight="1" x14ac:dyDescent="0.2"/>
    <row r="204" s="39" customFormat="1" ht="12.95" customHeight="1" x14ac:dyDescent="0.2"/>
    <row r="205" s="39" customFormat="1" ht="12.95" customHeight="1" x14ac:dyDescent="0.2"/>
    <row r="206" s="39" customFormat="1" ht="12.95" customHeight="1" x14ac:dyDescent="0.2"/>
    <row r="207" s="39" customFormat="1" ht="12.95" customHeight="1" x14ac:dyDescent="0.2"/>
    <row r="208" s="39" customFormat="1" ht="12.95" customHeight="1" x14ac:dyDescent="0.2"/>
    <row r="209" s="39" customFormat="1" ht="12.95" customHeight="1" x14ac:dyDescent="0.2"/>
    <row r="210" s="39" customFormat="1" ht="12.95" customHeight="1" x14ac:dyDescent="0.2"/>
    <row r="211" s="39" customFormat="1" ht="12.95" customHeight="1" x14ac:dyDescent="0.2"/>
    <row r="212" s="39" customFormat="1" ht="12.95" customHeight="1" x14ac:dyDescent="0.2"/>
    <row r="213" s="39" customFormat="1" ht="12.95" customHeight="1" x14ac:dyDescent="0.2"/>
    <row r="214" s="39" customFormat="1" ht="12.95" customHeight="1" x14ac:dyDescent="0.2"/>
    <row r="215" s="39" customFormat="1" ht="12.95" customHeight="1" x14ac:dyDescent="0.2"/>
    <row r="216" s="39" customFormat="1" ht="12.95" customHeight="1" x14ac:dyDescent="0.2"/>
    <row r="217" s="39" customFormat="1" ht="12.95" customHeight="1" x14ac:dyDescent="0.2"/>
    <row r="218" s="39" customFormat="1" ht="12.95" customHeight="1" x14ac:dyDescent="0.2"/>
    <row r="219" s="39" customFormat="1" ht="12.95" customHeight="1" x14ac:dyDescent="0.2"/>
    <row r="220" s="39" customFormat="1" ht="12.95" customHeight="1" x14ac:dyDescent="0.2"/>
    <row r="221" s="39" customFormat="1" ht="12.95" customHeight="1" x14ac:dyDescent="0.2"/>
    <row r="222" s="39" customFormat="1" ht="12.95" customHeight="1" x14ac:dyDescent="0.2"/>
    <row r="223" s="39" customFormat="1" ht="12.95" customHeight="1" x14ac:dyDescent="0.2"/>
    <row r="224" s="39" customFormat="1" ht="12.95" customHeight="1" x14ac:dyDescent="0.2"/>
    <row r="225" s="39" customFormat="1" ht="12.95" customHeight="1" x14ac:dyDescent="0.2"/>
    <row r="226" s="39" customFormat="1" ht="12.95" customHeight="1" x14ac:dyDescent="0.2"/>
    <row r="227" s="39" customFormat="1" ht="12.95" customHeight="1" x14ac:dyDescent="0.2"/>
    <row r="228" s="39" customFormat="1" ht="12.95" customHeight="1" x14ac:dyDescent="0.2"/>
    <row r="229" s="39" customFormat="1" ht="12.95" customHeight="1" x14ac:dyDescent="0.2"/>
    <row r="230" s="39" customFormat="1" ht="12.95" customHeight="1" x14ac:dyDescent="0.2"/>
    <row r="231" s="39" customFormat="1" ht="12.95" customHeight="1" x14ac:dyDescent="0.2"/>
    <row r="232" s="39" customFormat="1" ht="12.95" customHeight="1" x14ac:dyDescent="0.2"/>
    <row r="233" s="39" customFormat="1" ht="12.95" customHeight="1" x14ac:dyDescent="0.2"/>
    <row r="234" s="39" customFormat="1" ht="12.95" customHeight="1" x14ac:dyDescent="0.2"/>
    <row r="235" s="39" customFormat="1" ht="12.95" customHeight="1" x14ac:dyDescent="0.2"/>
    <row r="236" s="39" customFormat="1" ht="12.95" customHeight="1" x14ac:dyDescent="0.2"/>
    <row r="237" s="39" customFormat="1" ht="12.95" customHeight="1" x14ac:dyDescent="0.2"/>
    <row r="238" s="39" customFormat="1" ht="12.95" customHeight="1" x14ac:dyDescent="0.2"/>
    <row r="239" s="39" customFormat="1" ht="12.95" customHeight="1" x14ac:dyDescent="0.2"/>
    <row r="240" s="39" customFormat="1" ht="12.95" customHeight="1" x14ac:dyDescent="0.2"/>
    <row r="241" s="39" customFormat="1" ht="12.95" customHeight="1" x14ac:dyDescent="0.2"/>
    <row r="242" s="39" customFormat="1" ht="12.95" customHeight="1" x14ac:dyDescent="0.2"/>
    <row r="243" s="39" customFormat="1" ht="12.95" customHeight="1" x14ac:dyDescent="0.2"/>
    <row r="244" s="39" customFormat="1" ht="12.95" customHeight="1" x14ac:dyDescent="0.2"/>
    <row r="245" s="39" customFormat="1" ht="12.95" customHeight="1" x14ac:dyDescent="0.2"/>
    <row r="246" s="39" customFormat="1" ht="12.95" customHeight="1" x14ac:dyDescent="0.2"/>
    <row r="247" s="39" customFormat="1" ht="12.95" customHeight="1" x14ac:dyDescent="0.2"/>
    <row r="248" s="39" customFormat="1" ht="12.95" customHeight="1" x14ac:dyDescent="0.2"/>
    <row r="249" s="39" customFormat="1" ht="12.95" customHeight="1" x14ac:dyDescent="0.2"/>
    <row r="250" s="39" customFormat="1" ht="12.95" customHeight="1" x14ac:dyDescent="0.2"/>
    <row r="251" s="39" customFormat="1" ht="12.95" customHeight="1" x14ac:dyDescent="0.2"/>
    <row r="252" s="39" customFormat="1" ht="12.95" customHeight="1" x14ac:dyDescent="0.2"/>
    <row r="253" s="39" customFormat="1" ht="12.95" customHeight="1" x14ac:dyDescent="0.2"/>
    <row r="254" s="39" customFormat="1" ht="12.95" customHeight="1" x14ac:dyDescent="0.2"/>
    <row r="255" s="39" customFormat="1" ht="12.95" customHeight="1" x14ac:dyDescent="0.2"/>
    <row r="256" s="39" customFormat="1" ht="12.95" customHeight="1" x14ac:dyDescent="0.2"/>
    <row r="257" s="39" customFormat="1" ht="12.95" customHeight="1" x14ac:dyDescent="0.2"/>
    <row r="258" s="39" customFormat="1" ht="12.95" customHeight="1" x14ac:dyDescent="0.2"/>
    <row r="259" s="39" customFormat="1" ht="12.95" customHeight="1" x14ac:dyDescent="0.2"/>
    <row r="260" s="39" customFormat="1" ht="12.95" customHeight="1" x14ac:dyDescent="0.2"/>
    <row r="261" s="39" customFormat="1" ht="12.95" customHeight="1" x14ac:dyDescent="0.2"/>
    <row r="262" s="39" customFormat="1" ht="12.95" customHeight="1" x14ac:dyDescent="0.2"/>
    <row r="263" s="39" customFormat="1" ht="12.95" customHeight="1" x14ac:dyDescent="0.2"/>
    <row r="264" s="39" customFormat="1" ht="12.95" customHeight="1" x14ac:dyDescent="0.2"/>
    <row r="265" s="39" customFormat="1" ht="12.95" customHeight="1" x14ac:dyDescent="0.2"/>
    <row r="266" s="39" customFormat="1" ht="12.95" customHeight="1" x14ac:dyDescent="0.2"/>
    <row r="267" s="39" customFormat="1" ht="12.95" customHeight="1" x14ac:dyDescent="0.2"/>
    <row r="268" s="39" customFormat="1" ht="12.95" customHeight="1" x14ac:dyDescent="0.2"/>
    <row r="269" s="39" customFormat="1" ht="12.95" customHeight="1" x14ac:dyDescent="0.2"/>
    <row r="270" s="39" customFormat="1" ht="12.95" customHeight="1" x14ac:dyDescent="0.2"/>
    <row r="271" s="39" customFormat="1" ht="12.95" customHeight="1" x14ac:dyDescent="0.2"/>
    <row r="272" s="39" customFormat="1" ht="12.95" customHeight="1" x14ac:dyDescent="0.2"/>
    <row r="273" s="39" customFormat="1" ht="12.95" customHeight="1" x14ac:dyDescent="0.2"/>
    <row r="274" s="39" customFormat="1" ht="12.95" customHeight="1" x14ac:dyDescent="0.2"/>
    <row r="275" s="39" customFormat="1" ht="12.95" customHeight="1" x14ac:dyDescent="0.2"/>
    <row r="276" s="39" customFormat="1" ht="12.95" customHeight="1" x14ac:dyDescent="0.2"/>
    <row r="277" s="39" customFormat="1" ht="12.95" customHeight="1" x14ac:dyDescent="0.2"/>
    <row r="278" s="39" customFormat="1" ht="12.95" customHeight="1" x14ac:dyDescent="0.2"/>
    <row r="279" s="39" customFormat="1" ht="12.95" customHeight="1" x14ac:dyDescent="0.2"/>
    <row r="280" s="39" customFormat="1" ht="12.95" customHeight="1" x14ac:dyDescent="0.2"/>
    <row r="281" s="39" customFormat="1" ht="12.95" customHeight="1" x14ac:dyDescent="0.2"/>
    <row r="282" s="39" customFormat="1" ht="12.95" customHeight="1" x14ac:dyDescent="0.2"/>
    <row r="283" s="39" customFormat="1" ht="12.95" customHeight="1" x14ac:dyDescent="0.2"/>
    <row r="284" s="39" customFormat="1" ht="12.95" customHeight="1" x14ac:dyDescent="0.2"/>
    <row r="285" s="39" customFormat="1" ht="12.95" customHeight="1" x14ac:dyDescent="0.2"/>
    <row r="286" s="39" customFormat="1" ht="12.95" customHeight="1" x14ac:dyDescent="0.2"/>
    <row r="287" s="39" customFormat="1" ht="12.95" customHeight="1" x14ac:dyDescent="0.2"/>
    <row r="288" s="39" customFormat="1" ht="12.95" customHeight="1" x14ac:dyDescent="0.2"/>
    <row r="289" s="39" customFormat="1" ht="12.95" customHeight="1" x14ac:dyDescent="0.2"/>
    <row r="290" s="39" customFormat="1" ht="12.95" customHeight="1" x14ac:dyDescent="0.2"/>
    <row r="291" s="39" customFormat="1" ht="12.95" customHeight="1" x14ac:dyDescent="0.2"/>
    <row r="292" s="39" customFormat="1" ht="12.95" customHeight="1" x14ac:dyDescent="0.2"/>
    <row r="293" s="39" customFormat="1" ht="12.95" customHeight="1" x14ac:dyDescent="0.2"/>
    <row r="294" s="39" customFormat="1" ht="12.95" customHeight="1" x14ac:dyDescent="0.2"/>
    <row r="295" s="39" customFormat="1" ht="12.95" customHeight="1" x14ac:dyDescent="0.2"/>
    <row r="296" s="39" customFormat="1" ht="12.95" customHeight="1" x14ac:dyDescent="0.2"/>
    <row r="297" s="39" customFormat="1" ht="12.95" customHeight="1" x14ac:dyDescent="0.2"/>
    <row r="298" s="39" customFormat="1" ht="12.95" customHeight="1" x14ac:dyDescent="0.2"/>
    <row r="299" s="39" customFormat="1" ht="12.95" customHeight="1" x14ac:dyDescent="0.2"/>
    <row r="300" s="39" customFormat="1" ht="12.95" customHeight="1" x14ac:dyDescent="0.2"/>
    <row r="301" s="39" customFormat="1" ht="12.95" customHeight="1" x14ac:dyDescent="0.2"/>
    <row r="302" s="39" customFormat="1" ht="12.95" customHeight="1" x14ac:dyDescent="0.2"/>
    <row r="303" s="39" customFormat="1" ht="12.95" customHeight="1" x14ac:dyDescent="0.2"/>
    <row r="304" s="39" customFormat="1" ht="12.95" customHeight="1" x14ac:dyDescent="0.2"/>
    <row r="305" s="39" customFormat="1" ht="12.95" customHeight="1" x14ac:dyDescent="0.2"/>
    <row r="306" s="39" customFormat="1" ht="12.95" customHeight="1" x14ac:dyDescent="0.2"/>
    <row r="307" s="39" customFormat="1" ht="12.95" customHeight="1" x14ac:dyDescent="0.2"/>
    <row r="308" s="39" customFormat="1" ht="12.95" customHeight="1" x14ac:dyDescent="0.2"/>
    <row r="309" s="39" customFormat="1" ht="12.95" customHeight="1" x14ac:dyDescent="0.2"/>
    <row r="310" s="39" customFormat="1" ht="12.95" customHeight="1" x14ac:dyDescent="0.2"/>
    <row r="311" s="39" customFormat="1" ht="12.95" customHeight="1" x14ac:dyDescent="0.2"/>
    <row r="312" s="39" customFormat="1" ht="12.95" customHeight="1" x14ac:dyDescent="0.2"/>
    <row r="313" s="39" customFormat="1" ht="12.95" customHeight="1" x14ac:dyDescent="0.2"/>
    <row r="314" s="39" customFormat="1" ht="12.95" customHeight="1" x14ac:dyDescent="0.2"/>
    <row r="315" s="39" customFormat="1" ht="12.95" customHeight="1" x14ac:dyDescent="0.2"/>
    <row r="316" s="39" customFormat="1" ht="12.95" customHeight="1" x14ac:dyDescent="0.2"/>
    <row r="317" s="39" customFormat="1" ht="12.95" customHeight="1" x14ac:dyDescent="0.2"/>
    <row r="318" s="39" customFormat="1" ht="12.95" customHeight="1" x14ac:dyDescent="0.2"/>
    <row r="319" s="39" customFormat="1" ht="12.95" customHeight="1" x14ac:dyDescent="0.2"/>
    <row r="320" s="39" customFormat="1" ht="12.95" customHeight="1" x14ac:dyDescent="0.2"/>
    <row r="321" s="39" customFormat="1" ht="12.95" customHeight="1" x14ac:dyDescent="0.2"/>
    <row r="322" s="39" customFormat="1" ht="12.95" customHeight="1" x14ac:dyDescent="0.2"/>
    <row r="323" s="39" customFormat="1" ht="12.95" customHeight="1" x14ac:dyDescent="0.2"/>
    <row r="324" s="39" customFormat="1" ht="12.95" customHeight="1" x14ac:dyDescent="0.2"/>
    <row r="325" s="39" customFormat="1" ht="12.95" customHeight="1" x14ac:dyDescent="0.2"/>
    <row r="326" s="39" customFormat="1" ht="12.95" customHeight="1" x14ac:dyDescent="0.2"/>
    <row r="327" s="39" customFormat="1" ht="12.95" customHeight="1" x14ac:dyDescent="0.2"/>
    <row r="328" s="39" customFormat="1" ht="12.95" customHeight="1" x14ac:dyDescent="0.2"/>
    <row r="329" s="39" customFormat="1" ht="12.95" customHeight="1" x14ac:dyDescent="0.2"/>
    <row r="330" s="39" customFormat="1" ht="12.95" customHeight="1" x14ac:dyDescent="0.2"/>
    <row r="331" s="39" customFormat="1" ht="12.95" customHeight="1" x14ac:dyDescent="0.2"/>
    <row r="332" s="39" customFormat="1" ht="12.95" customHeight="1" x14ac:dyDescent="0.2"/>
    <row r="333" s="39" customFormat="1" ht="12.95" customHeight="1" x14ac:dyDescent="0.2"/>
    <row r="334" s="39" customFormat="1" ht="12.95" customHeight="1" x14ac:dyDescent="0.2"/>
    <row r="335" s="39" customFormat="1" ht="12.95" customHeight="1" x14ac:dyDescent="0.2"/>
    <row r="336" s="39" customFormat="1" ht="12.95" customHeight="1" x14ac:dyDescent="0.2"/>
    <row r="337" s="39" customFormat="1" ht="12.95" customHeight="1" x14ac:dyDescent="0.2"/>
    <row r="338" s="39" customFormat="1" ht="12.95" customHeight="1" x14ac:dyDescent="0.2"/>
    <row r="339" s="39" customFormat="1" ht="12.95" customHeight="1" x14ac:dyDescent="0.2"/>
    <row r="340" s="39" customFormat="1" ht="12.95" customHeight="1" x14ac:dyDescent="0.2"/>
    <row r="341" s="39" customFormat="1" ht="12.95" customHeight="1" x14ac:dyDescent="0.2"/>
    <row r="342" s="39" customFormat="1" ht="12.95" customHeight="1" x14ac:dyDescent="0.2"/>
    <row r="343" s="39" customFormat="1" ht="12.95" customHeight="1" x14ac:dyDescent="0.2"/>
    <row r="344" s="39" customFormat="1" ht="12.95" customHeight="1" x14ac:dyDescent="0.2"/>
    <row r="345" s="39" customFormat="1" ht="12.95" customHeight="1" x14ac:dyDescent="0.2"/>
    <row r="346" s="39" customFormat="1" ht="12.95" customHeight="1" x14ac:dyDescent="0.2"/>
    <row r="347" s="39" customFormat="1" ht="12.95" customHeight="1" x14ac:dyDescent="0.2"/>
    <row r="348" s="39" customFormat="1" ht="12.95" customHeight="1" x14ac:dyDescent="0.2"/>
    <row r="349" s="39" customFormat="1" ht="12.95" customHeight="1" x14ac:dyDescent="0.2"/>
    <row r="350" s="39" customFormat="1" ht="12.95" customHeight="1" x14ac:dyDescent="0.2"/>
    <row r="351" s="39" customFormat="1" ht="12.95" customHeight="1" x14ac:dyDescent="0.2"/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2"/>
  <sheetViews>
    <sheetView workbookViewId="0">
      <selection activeCell="H21" sqref="H21"/>
    </sheetView>
  </sheetViews>
  <sheetFormatPr defaultColWidth="10.28515625" defaultRowHeight="12.75" x14ac:dyDescent="0.2"/>
  <cols>
    <col min="1" max="1" width="18.1406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11.140625" style="1" customWidth="1"/>
    <col min="6" max="6" width="15.1406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53</v>
      </c>
    </row>
    <row r="2" spans="1:6" x14ac:dyDescent="0.2">
      <c r="A2" s="1" t="s">
        <v>0</v>
      </c>
      <c r="B2" s="3" t="s">
        <v>1</v>
      </c>
      <c r="D2" s="4" t="s">
        <v>2</v>
      </c>
    </row>
    <row r="4" spans="1:6" x14ac:dyDescent="0.2">
      <c r="A4" s="5" t="s">
        <v>3</v>
      </c>
      <c r="C4" s="6" t="s">
        <v>4</v>
      </c>
      <c r="D4" s="7" t="s">
        <v>4</v>
      </c>
    </row>
    <row r="5" spans="1:6" x14ac:dyDescent="0.2">
      <c r="A5" s="8" t="s">
        <v>5</v>
      </c>
      <c r="B5"/>
      <c r="C5" s="9">
        <v>-9.5</v>
      </c>
      <c r="D5" t="s">
        <v>6</v>
      </c>
    </row>
    <row r="6" spans="1:6" x14ac:dyDescent="0.2">
      <c r="A6" s="5" t="s">
        <v>7</v>
      </c>
    </row>
    <row r="7" spans="1:6" x14ac:dyDescent="0.2">
      <c r="A7" s="1" t="s">
        <v>8</v>
      </c>
      <c r="C7" s="1">
        <v>51525.891000000003</v>
      </c>
      <c r="D7" s="3" t="s">
        <v>9</v>
      </c>
      <c r="E7" s="3"/>
    </row>
    <row r="8" spans="1:6" x14ac:dyDescent="0.2">
      <c r="A8" s="1" t="s">
        <v>10</v>
      </c>
      <c r="C8" s="1">
        <v>0.29830299999999998</v>
      </c>
      <c r="D8" s="3" t="s">
        <v>9</v>
      </c>
    </row>
    <row r="9" spans="1:6" x14ac:dyDescent="0.2">
      <c r="A9" s="10" t="s">
        <v>11</v>
      </c>
      <c r="B9" s="11">
        <v>21</v>
      </c>
      <c r="C9" s="12" t="str">
        <f>"F"&amp;B9</f>
        <v>F21</v>
      </c>
      <c r="D9" s="13" t="str">
        <f>"G"&amp;B9</f>
        <v>G21</v>
      </c>
    </row>
    <row r="10" spans="1:6" x14ac:dyDescent="0.2">
      <c r="A10"/>
      <c r="B10"/>
      <c r="C10" s="14" t="s">
        <v>12</v>
      </c>
      <c r="D10" s="14" t="s">
        <v>13</v>
      </c>
      <c r="E10"/>
    </row>
    <row r="11" spans="1:6" x14ac:dyDescent="0.2">
      <c r="A11" t="s">
        <v>14</v>
      </c>
      <c r="B11"/>
      <c r="C11" s="15">
        <f ca="1">INTERCEPT(INDIRECT($D$9):G992,INDIRECT($C$9):F992)</f>
        <v>-8.8880301717756266E-3</v>
      </c>
      <c r="D11" s="4"/>
      <c r="E11"/>
    </row>
    <row r="12" spans="1:6" x14ac:dyDescent="0.2">
      <c r="A12" t="s">
        <v>15</v>
      </c>
      <c r="B12"/>
      <c r="C12" s="15">
        <f ca="1">SLOPE(INDIRECT($D$9):G992,INDIRECT($C$9):F992)</f>
        <v>2.3696979650158193E-6</v>
      </c>
      <c r="D12" s="4"/>
      <c r="E12"/>
    </row>
    <row r="13" spans="1:6" x14ac:dyDescent="0.2">
      <c r="A13" t="s">
        <v>16</v>
      </c>
      <c r="B13"/>
      <c r="C13" s="4" t="s">
        <v>17</v>
      </c>
    </row>
    <row r="14" spans="1:6" x14ac:dyDescent="0.2">
      <c r="A14"/>
      <c r="B14"/>
      <c r="C14"/>
    </row>
    <row r="15" spans="1:6" x14ac:dyDescent="0.2">
      <c r="A15" s="16" t="s">
        <v>18</v>
      </c>
      <c r="B15"/>
      <c r="C15" s="17">
        <f ca="1">(C7+C11)+(C8+C12)*INT(MAX(F21:F3533))</f>
        <v>59633.225449621124</v>
      </c>
      <c r="E15" s="10" t="s">
        <v>19</v>
      </c>
      <c r="F15" s="9">
        <v>1</v>
      </c>
    </row>
    <row r="16" spans="1:6" x14ac:dyDescent="0.2">
      <c r="A16" s="16" t="s">
        <v>20</v>
      </c>
      <c r="B16"/>
      <c r="C16" s="17">
        <f ca="1">+C8+C12</f>
        <v>0.29830536969796501</v>
      </c>
      <c r="E16" s="10" t="s">
        <v>21</v>
      </c>
      <c r="F16" s="15">
        <f ca="1">NOW()+15018.5+$C$5/24</f>
        <v>60308.815617592591</v>
      </c>
    </row>
    <row r="17" spans="1:21" x14ac:dyDescent="0.2">
      <c r="A17" s="10" t="s">
        <v>22</v>
      </c>
      <c r="B17"/>
      <c r="C17">
        <f>COUNT(C21:C2191)</f>
        <v>10</v>
      </c>
      <c r="E17" s="10" t="s">
        <v>23</v>
      </c>
      <c r="F17" s="15">
        <f ca="1">ROUND(2*(F16-$C$7)/$C$8,0)/2+F15</f>
        <v>29444</v>
      </c>
    </row>
    <row r="18" spans="1:21" x14ac:dyDescent="0.2">
      <c r="A18" s="16" t="s">
        <v>24</v>
      </c>
      <c r="B18"/>
      <c r="C18" s="18">
        <f ca="1">+C15</f>
        <v>59633.225449621124</v>
      </c>
      <c r="D18" s="19">
        <f ca="1">+C16</f>
        <v>0.29830536969796501</v>
      </c>
      <c r="E18" s="10" t="s">
        <v>25</v>
      </c>
      <c r="F18" s="13">
        <f ca="1">ROUND(2*(F16-$C$15)/$C$16,0)/2+F15</f>
        <v>2266</v>
      </c>
    </row>
    <row r="19" spans="1:21" x14ac:dyDescent="0.2">
      <c r="E19" s="10" t="s">
        <v>26</v>
      </c>
      <c r="F19" s="20">
        <f ca="1">+$C$15+$C$16*F18-15018.5-$C$5/24</f>
        <v>45291.081250690047</v>
      </c>
    </row>
    <row r="20" spans="1:21" x14ac:dyDescent="0.2">
      <c r="A20" s="14" t="s">
        <v>27</v>
      </c>
      <c r="B20" s="14" t="s">
        <v>28</v>
      </c>
      <c r="C20" s="14" t="s">
        <v>29</v>
      </c>
      <c r="D20" s="14" t="s">
        <v>30</v>
      </c>
      <c r="E20" s="14" t="s">
        <v>31</v>
      </c>
      <c r="F20" s="14" t="s">
        <v>32</v>
      </c>
      <c r="G20" s="14" t="s">
        <v>33</v>
      </c>
      <c r="H20" s="21" t="s">
        <v>34</v>
      </c>
      <c r="I20" s="21" t="s">
        <v>35</v>
      </c>
      <c r="J20" s="21" t="s">
        <v>34</v>
      </c>
      <c r="K20" s="21" t="s">
        <v>36</v>
      </c>
      <c r="L20" s="21" t="s">
        <v>37</v>
      </c>
      <c r="M20" s="21" t="s">
        <v>38</v>
      </c>
      <c r="N20" s="21" t="s">
        <v>39</v>
      </c>
      <c r="O20" s="21" t="s">
        <v>40</v>
      </c>
      <c r="P20" s="21" t="s">
        <v>41</v>
      </c>
      <c r="Q20" s="14" t="s">
        <v>42</v>
      </c>
      <c r="U20" s="1" t="s">
        <v>43</v>
      </c>
    </row>
    <row r="21" spans="1:21" x14ac:dyDescent="0.2">
      <c r="A21" s="3" t="s">
        <v>9</v>
      </c>
      <c r="C21" s="22">
        <v>51525.891000000003</v>
      </c>
      <c r="D21" s="22" t="s">
        <v>17</v>
      </c>
      <c r="E21" s="1">
        <f t="shared" ref="E21:E27" si="0">+(C21-C$7)/C$8</f>
        <v>0</v>
      </c>
      <c r="F21" s="1">
        <f t="shared" ref="F21:F28" si="1">ROUND(2*E21,0)/2</f>
        <v>0</v>
      </c>
      <c r="G21" s="1">
        <f t="shared" ref="G21:G28" si="2">+C21-(C$7+F21*C$8)</f>
        <v>0</v>
      </c>
      <c r="H21" s="1">
        <f>+G21</f>
        <v>0</v>
      </c>
      <c r="O21" s="1">
        <f t="shared" ref="O21:O27" ca="1" si="3">+C$11+C$12*$F21</f>
        <v>-8.8880301717756266E-3</v>
      </c>
      <c r="Q21" s="34">
        <f t="shared" ref="Q21:Q27" si="4">+C21-15018.5</f>
        <v>36507.391000000003</v>
      </c>
    </row>
    <row r="22" spans="1:21" x14ac:dyDescent="0.2">
      <c r="A22" s="5" t="s">
        <v>44</v>
      </c>
      <c r="C22" s="22">
        <v>55907.832300000002</v>
      </c>
      <c r="D22" s="22">
        <v>2.9999999999999997E-4</v>
      </c>
      <c r="E22" s="1">
        <f t="shared" si="0"/>
        <v>14689.564972527929</v>
      </c>
      <c r="F22" s="1">
        <f t="shared" si="1"/>
        <v>14689.5</v>
      </c>
      <c r="G22" s="1">
        <f t="shared" si="2"/>
        <v>1.9381500002054963E-2</v>
      </c>
      <c r="I22" s="1">
        <f>+G22</f>
        <v>1.9381500002054963E-2</v>
      </c>
      <c r="O22" s="1">
        <f t="shared" ca="1" si="3"/>
        <v>2.5921648085324253E-2</v>
      </c>
      <c r="Q22" s="34">
        <f t="shared" si="4"/>
        <v>40889.332300000002</v>
      </c>
      <c r="R22" s="1" t="str">
        <f>IF(ABS(C22-C21)&lt;0.00001,1,"")</f>
        <v/>
      </c>
    </row>
    <row r="23" spans="1:21" x14ac:dyDescent="0.2">
      <c r="A23" s="23" t="s">
        <v>45</v>
      </c>
      <c r="B23" s="24" t="s">
        <v>46</v>
      </c>
      <c r="C23" s="23">
        <v>55588.646999999997</v>
      </c>
      <c r="D23" s="23">
        <v>2.9999999999999997E-4</v>
      </c>
      <c r="E23" s="1">
        <f t="shared" si="0"/>
        <v>13619.561318525104</v>
      </c>
      <c r="F23" s="1">
        <f t="shared" si="1"/>
        <v>13619.5</v>
      </c>
      <c r="G23" s="1">
        <f t="shared" si="2"/>
        <v>1.829149999684887E-2</v>
      </c>
      <c r="J23" s="1">
        <f>+G23</f>
        <v>1.829149999684887E-2</v>
      </c>
      <c r="O23" s="1">
        <f t="shared" ca="1" si="3"/>
        <v>2.3386071262757324E-2</v>
      </c>
      <c r="Q23" s="34">
        <f t="shared" si="4"/>
        <v>40570.146999999997</v>
      </c>
    </row>
    <row r="24" spans="1:21" x14ac:dyDescent="0.2">
      <c r="A24" s="5" t="s">
        <v>47</v>
      </c>
      <c r="C24" s="22">
        <v>58898.65425656244</v>
      </c>
      <c r="D24" s="22">
        <v>2.9999999999999997E-4</v>
      </c>
      <c r="E24" s="1">
        <f t="shared" si="0"/>
        <v>24715.685918554078</v>
      </c>
      <c r="F24" s="1">
        <f t="shared" si="1"/>
        <v>24715.5</v>
      </c>
      <c r="G24" s="1">
        <f t="shared" si="2"/>
        <v>5.5460062438214663E-2</v>
      </c>
      <c r="I24" s="1">
        <f t="shared" ref="I24:I30" si="5">U24</f>
        <v>5.5460062438214663E-2</v>
      </c>
      <c r="O24" s="1">
        <f t="shared" ca="1" si="3"/>
        <v>4.9680239882572856E-2</v>
      </c>
      <c r="Q24" s="34">
        <f t="shared" si="4"/>
        <v>43880.15425656244</v>
      </c>
      <c r="U24" s="1">
        <f>+C24-(C$7+F24*C$8)</f>
        <v>5.5460062438214663E-2</v>
      </c>
    </row>
    <row r="25" spans="1:21" x14ac:dyDescent="0.2">
      <c r="A25" s="25" t="s">
        <v>48</v>
      </c>
      <c r="B25" s="26" t="s">
        <v>49</v>
      </c>
      <c r="C25" s="27">
        <v>57725.562369999941</v>
      </c>
      <c r="D25" s="27">
        <v>5.0000000000000001E-4</v>
      </c>
      <c r="E25" s="1">
        <f t="shared" si="0"/>
        <v>20783.134497473839</v>
      </c>
      <c r="F25" s="1">
        <f t="shared" si="1"/>
        <v>20783</v>
      </c>
      <c r="G25" s="1">
        <f t="shared" si="2"/>
        <v>4.0120999939972535E-2</v>
      </c>
      <c r="I25" s="1">
        <f t="shared" si="5"/>
        <v>4.0120999939972535E-2</v>
      </c>
      <c r="O25" s="1">
        <f t="shared" ca="1" si="3"/>
        <v>4.0361402635148147E-2</v>
      </c>
      <c r="Q25" s="34">
        <f t="shared" si="4"/>
        <v>42707.062369999941</v>
      </c>
      <c r="U25" s="1">
        <f>+C25-(C$7+F25*C$8)</f>
        <v>4.0120999939972535E-2</v>
      </c>
    </row>
    <row r="26" spans="1:21" x14ac:dyDescent="0.2">
      <c r="A26" s="25" t="s">
        <v>48</v>
      </c>
      <c r="B26" s="26" t="s">
        <v>49</v>
      </c>
      <c r="C26" s="27">
        <v>57749.418389999773</v>
      </c>
      <c r="D26" s="27">
        <v>6.9999999999999999E-4</v>
      </c>
      <c r="E26" s="1">
        <f t="shared" si="0"/>
        <v>20863.106941598879</v>
      </c>
      <c r="F26" s="1">
        <f t="shared" si="1"/>
        <v>20863</v>
      </c>
      <c r="G26" s="1">
        <f t="shared" si="2"/>
        <v>3.1900999769277405E-2</v>
      </c>
      <c r="I26" s="1">
        <f t="shared" si="5"/>
        <v>3.1900999769277405E-2</v>
      </c>
      <c r="O26" s="1">
        <f t="shared" ca="1" si="3"/>
        <v>4.0550978472349411E-2</v>
      </c>
      <c r="Q26" s="34">
        <f t="shared" si="4"/>
        <v>42730.918389999773</v>
      </c>
      <c r="U26" s="1">
        <f>+C26-(C$7+F26*C$8)</f>
        <v>3.1900999769277405E-2</v>
      </c>
    </row>
    <row r="27" spans="1:21" ht="12" customHeight="1" x14ac:dyDescent="0.2">
      <c r="A27" s="25" t="s">
        <v>48</v>
      </c>
      <c r="B27" s="26" t="s">
        <v>46</v>
      </c>
      <c r="C27" s="27">
        <v>57749.567590000108</v>
      </c>
      <c r="D27" s="27">
        <v>1.4E-3</v>
      </c>
      <c r="E27" s="1">
        <f t="shared" si="0"/>
        <v>20863.607104186365</v>
      </c>
      <c r="F27" s="1">
        <f t="shared" si="1"/>
        <v>20863.5</v>
      </c>
      <c r="G27" s="1">
        <f t="shared" si="2"/>
        <v>3.1949500102200545E-2</v>
      </c>
      <c r="I27" s="1">
        <f t="shared" si="5"/>
        <v>3.1949500102200545E-2</v>
      </c>
      <c r="O27" s="1">
        <f t="shared" ca="1" si="3"/>
        <v>4.0552163321331922E-2</v>
      </c>
      <c r="Q27" s="34">
        <f t="shared" si="4"/>
        <v>42731.067590000108</v>
      </c>
      <c r="U27" s="1">
        <f>+C27-(C$7+F27*C$8)</f>
        <v>3.1949500102200545E-2</v>
      </c>
    </row>
    <row r="28" spans="1:21" ht="12" customHeight="1" x14ac:dyDescent="0.2">
      <c r="A28" s="28" t="s">
        <v>51</v>
      </c>
      <c r="B28" s="29" t="s">
        <v>49</v>
      </c>
      <c r="C28" s="30">
        <v>58161.686161999998</v>
      </c>
      <c r="D28" s="30">
        <v>6.2000000000000003E-5</v>
      </c>
      <c r="E28" s="1">
        <f>+(C28-C$7)/C$8</f>
        <v>22245.15060860935</v>
      </c>
      <c r="F28" s="1">
        <f t="shared" si="1"/>
        <v>22245</v>
      </c>
      <c r="G28" s="1">
        <f t="shared" si="2"/>
        <v>4.4926999995368533E-2</v>
      </c>
      <c r="I28" s="1">
        <f t="shared" si="5"/>
        <v>4.4926999995368533E-2</v>
      </c>
      <c r="O28" s="1">
        <f ca="1">+C$11+C$12*$F28</f>
        <v>4.3825901060001275E-2</v>
      </c>
      <c r="Q28" s="34">
        <f>+C28-15018.5</f>
        <v>43143.186161999998</v>
      </c>
      <c r="U28" s="1">
        <f>+C28-(C$7+F28*C$8)</f>
        <v>4.4926999995368533E-2</v>
      </c>
    </row>
    <row r="29" spans="1:21" ht="12" customHeight="1" x14ac:dyDescent="0.2">
      <c r="A29" s="31" t="s">
        <v>52</v>
      </c>
      <c r="B29" s="32" t="s">
        <v>49</v>
      </c>
      <c r="C29" s="33">
        <v>59633.380700000002</v>
      </c>
      <c r="D29" s="31">
        <v>1E-4</v>
      </c>
      <c r="E29" s="1">
        <f>+(C29-C$7)/C$8</f>
        <v>27178.706550051455</v>
      </c>
      <c r="F29" s="1">
        <f t="shared" ref="F29" si="6">ROUND(2*E29,0)/2</f>
        <v>27178.5</v>
      </c>
      <c r="G29" s="1">
        <f t="shared" ref="G29" si="7">+C29-(C$7+F29*C$8)</f>
        <v>6.1614500002178829E-2</v>
      </c>
      <c r="I29" s="1">
        <f t="shared" si="5"/>
        <v>0</v>
      </c>
      <c r="O29" s="1">
        <f ca="1">+C$11+C$12*$F29</f>
        <v>5.5516805970406813E-2</v>
      </c>
      <c r="Q29" s="34">
        <f>+C29-15018.5</f>
        <v>44614.880700000002</v>
      </c>
    </row>
    <row r="30" spans="1:21" ht="12" customHeight="1" x14ac:dyDescent="0.2">
      <c r="A30" s="35" t="s">
        <v>54</v>
      </c>
      <c r="B30" s="36" t="s">
        <v>49</v>
      </c>
      <c r="C30" s="37">
        <v>59632.636100000003</v>
      </c>
      <c r="D30" s="38">
        <v>2.9999999999999997E-4</v>
      </c>
      <c r="E30" s="1">
        <f>+(C30-C$7)/C$8</f>
        <v>27176.21043033426</v>
      </c>
      <c r="F30" s="1">
        <f t="shared" ref="F30" si="8">ROUND(2*E30,0)/2</f>
        <v>27176</v>
      </c>
      <c r="G30" s="1">
        <f t="shared" ref="G30" si="9">+C30-(C$7+F30*C$8)</f>
        <v>6.2771999997494277E-2</v>
      </c>
      <c r="I30" s="1">
        <f t="shared" si="5"/>
        <v>0</v>
      </c>
      <c r="O30" s="1">
        <f ca="1">+C$11+C$12*$F30</f>
        <v>5.5510881725494274E-2</v>
      </c>
      <c r="Q30" s="34">
        <f>+C30-15018.5</f>
        <v>44614.136100000003</v>
      </c>
    </row>
    <row r="31" spans="1:21" ht="12" customHeight="1" x14ac:dyDescent="0.2"/>
    <row r="32" spans="1:21" ht="12" customHeight="1" x14ac:dyDescent="0.2"/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Active unsure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2022-03-30T02:08:54Z</dcterms:created>
  <dcterms:modified xsi:type="dcterms:W3CDTF">2023-12-30T06:34:29Z</dcterms:modified>
</cp:coreProperties>
</file>