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7B14602-46E1-4CBD-9A55-0831851C60F1}" xr6:coauthVersionLast="47" xr6:coauthVersionMax="47" xr10:uidLastSave="{00000000-0000-0000-0000-000000000000}"/>
  <bookViews>
    <workbookView xWindow="12945" yWindow="600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/>
  <c r="G25" i="1" s="1"/>
  <c r="I25" i="1" s="1"/>
  <c r="Q25" i="1"/>
  <c r="E26" i="1"/>
  <c r="F26" i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 s="1"/>
  <c r="I33" i="1" s="1"/>
  <c r="Q33" i="1"/>
  <c r="E34" i="1"/>
  <c r="F34" i="1"/>
  <c r="G34" i="1" s="1"/>
  <c r="I34" i="1" s="1"/>
  <c r="Q34" i="1"/>
  <c r="E35" i="1"/>
  <c r="F35" i="1" s="1"/>
  <c r="G35" i="1" s="1"/>
  <c r="I35" i="1" s="1"/>
  <c r="Q35" i="1"/>
  <c r="E22" i="1"/>
  <c r="F22" i="1"/>
  <c r="G22" i="1"/>
  <c r="I22" i="1" s="1"/>
  <c r="E23" i="1"/>
  <c r="F23" i="1"/>
  <c r="G23" i="1" s="1"/>
  <c r="I23" i="1" s="1"/>
  <c r="G11" i="1"/>
  <c r="F11" i="1"/>
  <c r="Q22" i="1"/>
  <c r="Q23" i="1"/>
  <c r="C21" i="1"/>
  <c r="E21" i="1"/>
  <c r="F21" i="1" s="1"/>
  <c r="A21" i="1"/>
  <c r="H20" i="1"/>
  <c r="E14" i="1"/>
  <c r="E15" i="1" s="1"/>
  <c r="C17" i="1"/>
  <c r="Q21" i="1"/>
  <c r="C11" i="1"/>
  <c r="C12" i="1"/>
  <c r="G21" i="1" l="1"/>
  <c r="H21" i="1" s="1"/>
  <c r="O26" i="1"/>
  <c r="R26" i="1" s="1"/>
  <c r="O30" i="1"/>
  <c r="R30" i="1" s="1"/>
  <c r="O34" i="1"/>
  <c r="R34" i="1" s="1"/>
  <c r="O25" i="1"/>
  <c r="R25" i="1" s="1"/>
  <c r="O29" i="1"/>
  <c r="R29" i="1" s="1"/>
  <c r="O33" i="1"/>
  <c r="R33" i="1" s="1"/>
  <c r="O27" i="1"/>
  <c r="R27" i="1" s="1"/>
  <c r="O31" i="1"/>
  <c r="R31" i="1" s="1"/>
  <c r="O35" i="1"/>
  <c r="R35" i="1" s="1"/>
  <c r="O24" i="1"/>
  <c r="R24" i="1" s="1"/>
  <c r="O28" i="1"/>
  <c r="R28" i="1" s="1"/>
  <c r="O32" i="1"/>
  <c r="R32" i="1" s="1"/>
  <c r="C16" i="1"/>
  <c r="D18" i="1" s="1"/>
  <c r="O21" i="1"/>
  <c r="R21" i="1" s="1"/>
  <c r="C15" i="1"/>
  <c r="O23" i="1"/>
  <c r="R23" i="1" s="1"/>
  <c r="O22" i="1"/>
  <c r="R22" i="1" s="1"/>
  <c r="E16" i="1" l="1"/>
  <c r="E17" i="1" s="1"/>
  <c r="C18" i="1"/>
  <c r="R19" i="1"/>
</calcChain>
</file>

<file path=xl/sharedStrings.xml><?xml version="1.0" encoding="utf-8"?>
<sst xmlns="http://schemas.openxmlformats.org/spreadsheetml/2006/main" count="93" uniqueCount="56">
  <si>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</si>
  <si>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</si>
  <si>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</si>
  <si>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</si>
  <si>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</si>
  <si>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</si>
  <si>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</si>
  <si>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</si>
  <si>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</si>
  <si>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</si>
  <si>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</si>
  <si>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</si>
  <si>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</si>
  <si>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</si>
  <si>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</si>
  <si>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</si>
  <si>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</si>
  <si>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</si>
  <si>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</si>
  <si>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</si>
  <si>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</si>
  <si>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</si>
  <si>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</si>
  <si>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</si>
  <si>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</si>
  <si>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</si>
  <si>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</si>
  <si>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</si>
  <si>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</si>
  <si>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</si>
  <si>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</si>
  <si>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</si>
  <si>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</si>
  <si>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</si>
  <si>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</si>
  <si>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</si>
  <si>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</si>
  <si>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</si>
  <si>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</si>
  <si>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</si>
  <si>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</si>
  <si>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</si>
  <si>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</si>
  <si>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G5382-0452</t>
  </si>
  <si>
    <t>G5382-0452_Mon.xls</t>
  </si>
  <si>
    <t>EC</t>
  </si>
  <si>
    <t>Mon</t>
  </si>
  <si>
    <t>VSX</t>
  </si>
  <si>
    <t>IBVS 5960</t>
  </si>
  <si>
    <t>I</t>
  </si>
  <si>
    <t>IBVS 6011</t>
  </si>
  <si>
    <t>JAAVSO, 50, 255</t>
  </si>
  <si>
    <t>V0970 Mon / GSC 5382-0452</t>
  </si>
  <si>
    <t>V</t>
  </si>
  <si>
    <t>B</t>
  </si>
  <si>
    <t>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</si>
</sst>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3" fillId="0" borderId="0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5382-0452 -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6-461C-8A0C-87C8B260B1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-1.9559997963369824E-3</c:v>
                </c:pt>
                <c:pt idx="2">
                  <c:v>-7.1199980448000133E-4</c:v>
                </c:pt>
                <c:pt idx="3">
                  <c:v>-9.5639998035039753E-3</c:v>
                </c:pt>
                <c:pt idx="4">
                  <c:v>-7.7639998053200543E-3</c:v>
                </c:pt>
                <c:pt idx="5">
                  <c:v>-6.7639998087543063E-3</c:v>
                </c:pt>
                <c:pt idx="6">
                  <c:v>-7.4559998029144481E-3</c:v>
                </c:pt>
                <c:pt idx="7">
                  <c:v>-7.355999798164703E-3</c:v>
                </c:pt>
                <c:pt idx="8">
                  <c:v>-6.9559998009935953E-3</c:v>
                </c:pt>
                <c:pt idx="9">
                  <c:v>-9.7119998026755638E-3</c:v>
                </c:pt>
                <c:pt idx="10">
                  <c:v>-9.6119997979258187E-3</c:v>
                </c:pt>
                <c:pt idx="11">
                  <c:v>-8.7479998037451878E-3</c:v>
                </c:pt>
                <c:pt idx="12">
                  <c:v>-7.0479998030350544E-3</c:v>
                </c:pt>
                <c:pt idx="13">
                  <c:v>-9.6679998023319058E-3</c:v>
                </c:pt>
                <c:pt idx="14">
                  <c:v>-9.1679998076870106E-3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E6-461C-8A0C-87C8B260B1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E6-461C-8A0C-87C8B260B1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E6-461C-8A0C-87C8B260B1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E6-461C-8A0C-87C8B260B1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E6-461C-8A0C-87C8B260B1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6.9999999999999999E-4</c:v>
                  </c:pt>
                  <c:pt idx="10">
                    <c:v>5.9999999999999995E-4</c:v>
                  </c:pt>
                  <c:pt idx="11">
                    <c:v>8.9999999999999998E-4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E6-461C-8A0C-87C8B260B1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1.798778075367824E-4</c:v>
                </c:pt>
                <c:pt idx="1">
                  <c:v>-9.4456312441992406E-4</c:v>
                </c:pt>
                <c:pt idx="2">
                  <c:v>-1.6390075240796109E-3</c:v>
                </c:pt>
                <c:pt idx="3">
                  <c:v>-8.06064740349202E-3</c:v>
                </c:pt>
                <c:pt idx="4">
                  <c:v>-8.06064740349202E-3</c:v>
                </c:pt>
                <c:pt idx="5">
                  <c:v>-8.06064740349202E-3</c:v>
                </c:pt>
                <c:pt idx="6">
                  <c:v>-8.0663806905893129E-3</c:v>
                </c:pt>
                <c:pt idx="7">
                  <c:v>-8.0663806905893129E-3</c:v>
                </c:pt>
                <c:pt idx="8">
                  <c:v>-8.0663806905893129E-3</c:v>
                </c:pt>
                <c:pt idx="9">
                  <c:v>-8.5727016073690529E-3</c:v>
                </c:pt>
                <c:pt idx="10">
                  <c:v>-8.5727016073690529E-3</c:v>
                </c:pt>
                <c:pt idx="11">
                  <c:v>-8.5916931208788391E-3</c:v>
                </c:pt>
                <c:pt idx="12">
                  <c:v>-8.5916931208788391E-3</c:v>
                </c:pt>
                <c:pt idx="13">
                  <c:v>-8.595276425314647E-3</c:v>
                </c:pt>
                <c:pt idx="14">
                  <c:v>-8.595276425314647E-3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E6-461C-8A0C-87C8B260B186}"/>
            </c:ext>
          </c:extLst>
        </c:ser>
        <c:ser>
          <c:idx val="8"/>
          <c:order val="8"/>
          <c:tx>
            <c:strRef>
              <c:f>Active!$T$20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1569</c:v>
                </c:pt>
                <c:pt idx="2">
                  <c:v>2538</c:v>
                </c:pt>
                <c:pt idx="3">
                  <c:v>11498.5</c:v>
                </c:pt>
                <c:pt idx="4">
                  <c:v>11498.5</c:v>
                </c:pt>
                <c:pt idx="5">
                  <c:v>11498.5</c:v>
                </c:pt>
                <c:pt idx="6">
                  <c:v>11506.5</c:v>
                </c:pt>
                <c:pt idx="7">
                  <c:v>11506.5</c:v>
                </c:pt>
                <c:pt idx="8">
                  <c:v>11506.5</c:v>
                </c:pt>
                <c:pt idx="9">
                  <c:v>12213</c:v>
                </c:pt>
                <c:pt idx="10">
                  <c:v>12213</c:v>
                </c:pt>
                <c:pt idx="11">
                  <c:v>12239.5</c:v>
                </c:pt>
                <c:pt idx="12">
                  <c:v>12239.5</c:v>
                </c:pt>
                <c:pt idx="13">
                  <c:v>12244.5</c:v>
                </c:pt>
                <c:pt idx="14">
                  <c:v>12244.5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E6-461C-8A0C-87C8B260B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669728"/>
        <c:axId val="1"/>
      </c:scatterChart>
      <c:valAx>
        <c:axId val="84466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66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5B653A-0B29-D040-B2EA-D98DF5EFC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8.285156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5" spans="1:7" ht="13.5" thickTop="1" x14ac:dyDescent="0.2"/>
    <row r="6" spans="1:7" x14ac:dyDescent="0.2">
      <c r="A6" s="4" t="s">
        <v>1</v>
      </c>
    </row>
    <row r="7" spans="1:7" x14ac:dyDescent="0.2">
      <c r="A7" t="s">
        <v>2</v>
      </c>
      <c r="C7" s="7">
        <v>54950.512999999803</v>
      </c>
      <c r="D7" s="29" t="s">
        <v>47</v>
      </c>
    </row>
    <row r="8" spans="1:7" x14ac:dyDescent="0.2">
      <c r="A8" t="s">
        <v>3</v>
      </c>
      <c r="C8" s="7">
        <v>0.37562400000000001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1.798778075367824E-4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-7.1666088716169949E-7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59963.78451168981</v>
      </c>
    </row>
    <row r="15" spans="1:7" x14ac:dyDescent="0.2">
      <c r="A15" s="11" t="s">
        <v>17</v>
      </c>
      <c r="B15" s="9"/>
      <c r="C15" s="12">
        <f ca="1">(C7+C11)+(C8+C12)*INT(MAX(F21:F3533))</f>
        <v>59549.644661081707</v>
      </c>
      <c r="D15" s="13" t="s">
        <v>39</v>
      </c>
      <c r="E15" s="14">
        <f ca="1">ROUND(2*(E14-$C$7)/$C$8,0)/2+E13</f>
        <v>13347.5</v>
      </c>
    </row>
    <row r="16" spans="1:7" x14ac:dyDescent="0.2">
      <c r="A16" s="15" t="s">
        <v>4</v>
      </c>
      <c r="B16" s="9"/>
      <c r="C16" s="16">
        <f ca="1">+C8+C12</f>
        <v>0.37562328333911288</v>
      </c>
      <c r="D16" s="13" t="s">
        <v>40</v>
      </c>
      <c r="E16" s="23">
        <f ca="1">ROUND(2*(E14-$C$15)/$C$16,0)/2+E13</f>
        <v>1103.5</v>
      </c>
    </row>
    <row r="17" spans="1:20" ht="13.5" thickBot="1" x14ac:dyDescent="0.25">
      <c r="A17" s="13" t="s">
        <v>30</v>
      </c>
      <c r="B17" s="9"/>
      <c r="C17" s="9">
        <f>COUNT(C21:C2191)</f>
        <v>15</v>
      </c>
      <c r="D17" s="13" t="s">
        <v>34</v>
      </c>
      <c r="E17" s="17">
        <f ca="1">+$C$15+$C$16*E16-15018.5-$C$9/24</f>
        <v>44946.040787579754</v>
      </c>
    </row>
    <row r="18" spans="1:20" ht="14.25" thickTop="1" thickBot="1" x14ac:dyDescent="0.25">
      <c r="A18" s="15" t="s">
        <v>5</v>
      </c>
      <c r="B18" s="9"/>
      <c r="C18" s="18">
        <f ca="1">+C15</f>
        <v>59549.644661081707</v>
      </c>
      <c r="D18" s="19">
        <f ca="1">+C16</f>
        <v>0.37562328333911288</v>
      </c>
      <c r="E18" s="20" t="s">
        <v>35</v>
      </c>
    </row>
    <row r="19" spans="1:20" ht="13.5" thickTop="1" x14ac:dyDescent="0.2">
      <c r="A19" s="24" t="s">
        <v>36</v>
      </c>
      <c r="E19" s="25">
        <v>22</v>
      </c>
      <c r="R19">
        <f ca="1">SQRT(SUM(R21:R50)/(COUNT(R21:R50)-1))</f>
        <v>1.0113120093029474E-3</v>
      </c>
    </row>
    <row r="20" spans="1:20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S20" s="38" t="s">
        <v>55</v>
      </c>
      <c r="T20" s="26" t="s">
        <v>37</v>
      </c>
    </row>
    <row r="21" spans="1:20" x14ac:dyDescent="0.2">
      <c r="A21" t="str">
        <f>D7</f>
        <v>VSX</v>
      </c>
      <c r="C21" s="7">
        <f>C$7</f>
        <v>54950.512999999803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1.798778075367824E-4</v>
      </c>
      <c r="Q21" s="1">
        <f>+C21-15018.5</f>
        <v>39932.012999999803</v>
      </c>
      <c r="R21">
        <f ca="1">+(O21-G21)^2</f>
        <v>3.2356025644239727E-8</v>
      </c>
      <c r="S21" s="2"/>
    </row>
    <row r="22" spans="1:20" ht="12" customHeight="1" x14ac:dyDescent="0.2">
      <c r="A22" s="32" t="s">
        <v>48</v>
      </c>
      <c r="B22" s="33" t="s">
        <v>49</v>
      </c>
      <c r="C22" s="32">
        <v>55539.865100000003</v>
      </c>
      <c r="D22" s="32">
        <v>2.9999999999999997E-4</v>
      </c>
      <c r="E22">
        <f>+(C22-C$7)/C$8</f>
        <v>1568.9947926655382</v>
      </c>
      <c r="F22">
        <f>ROUND(2*E22,0)/2</f>
        <v>1569</v>
      </c>
      <c r="G22">
        <f>+C22-(C$7+F22*C$8)</f>
        <v>-1.9559997963369824E-3</v>
      </c>
      <c r="I22">
        <f>+G22</f>
        <v>-1.9559997963369824E-3</v>
      </c>
      <c r="O22">
        <f ca="1">+C$11+C$12*$F22</f>
        <v>-9.4456312441992406E-4</v>
      </c>
      <c r="Q22" s="1">
        <f>+C22-15018.5</f>
        <v>40521.365100000003</v>
      </c>
      <c r="R22">
        <f ca="1">+(O22-G22)^2</f>
        <v>1.023004141298655E-6</v>
      </c>
      <c r="S22" s="2"/>
    </row>
    <row r="23" spans="1:20" ht="12" customHeight="1" x14ac:dyDescent="0.2">
      <c r="A23" s="32" t="s">
        <v>50</v>
      </c>
      <c r="B23" s="33" t="s">
        <v>49</v>
      </c>
      <c r="C23" s="32">
        <v>55903.845999999998</v>
      </c>
      <c r="D23" s="32">
        <v>2.0000000000000001E-4</v>
      </c>
      <c r="E23">
        <f>+(C23-C$7)/C$8</f>
        <v>2537.9981044879855</v>
      </c>
      <c r="F23">
        <f>ROUND(2*E23,0)/2</f>
        <v>2538</v>
      </c>
      <c r="G23">
        <f>+C23-(C$7+F23*C$8)</f>
        <v>-7.1199980448000133E-4</v>
      </c>
      <c r="I23">
        <f>+G23</f>
        <v>-7.1199980448000133E-4</v>
      </c>
      <c r="O23">
        <f ca="1">+C$11+C$12*$F23</f>
        <v>-1.6390075240796109E-3</v>
      </c>
      <c r="Q23" s="1">
        <f>+C23-15018.5</f>
        <v>40885.345999999998</v>
      </c>
      <c r="R23">
        <f ca="1">+(O23-G23)^2</f>
        <v>8.5934331219726843E-7</v>
      </c>
      <c r="S23" s="2"/>
    </row>
    <row r="24" spans="1:20" ht="12" customHeight="1" x14ac:dyDescent="0.2">
      <c r="A24" s="34" t="s">
        <v>51</v>
      </c>
      <c r="B24" s="35" t="s">
        <v>49</v>
      </c>
      <c r="C24" s="36">
        <v>59269.616000000002</v>
      </c>
      <c r="D24" s="34">
        <v>2.0000000000000001E-4</v>
      </c>
      <c r="E24">
        <f t="shared" ref="E24:E35" si="0">+(C24-C$7)/C$8</f>
        <v>11498.474538368686</v>
      </c>
      <c r="F24">
        <f t="shared" ref="F24:F35" si="1">ROUND(2*E24,0)/2</f>
        <v>11498.5</v>
      </c>
      <c r="G24">
        <f t="shared" ref="G24:G35" si="2">+C24-(C$7+F24*C$8)</f>
        <v>-9.5639998035039753E-3</v>
      </c>
      <c r="I24">
        <f t="shared" ref="I24:I35" si="3">+G24</f>
        <v>-9.5639998035039753E-3</v>
      </c>
      <c r="O24">
        <f t="shared" ref="O24:O35" ca="1" si="4">+C$11+C$12*$F24</f>
        <v>-8.06064740349202E-3</v>
      </c>
      <c r="Q24" s="1">
        <f t="shared" ref="Q24:Q35" si="5">+C24-15018.5</f>
        <v>44251.116000000002</v>
      </c>
      <c r="R24">
        <f t="shared" ref="R24:R35" ca="1" si="6">+(O24-G24)^2</f>
        <v>2.2600684386217059E-6</v>
      </c>
      <c r="S24" s="2" t="s">
        <v>49</v>
      </c>
    </row>
    <row r="25" spans="1:20" ht="12" customHeight="1" x14ac:dyDescent="0.2">
      <c r="A25" s="34" t="s">
        <v>51</v>
      </c>
      <c r="B25" s="35" t="s">
        <v>49</v>
      </c>
      <c r="C25" s="36">
        <v>59269.6178</v>
      </c>
      <c r="D25" s="34">
        <v>8.0000000000000004E-4</v>
      </c>
      <c r="E25">
        <f t="shared" si="0"/>
        <v>11498.47933039475</v>
      </c>
      <c r="F25">
        <f t="shared" si="1"/>
        <v>11498.5</v>
      </c>
      <c r="G25">
        <f t="shared" si="2"/>
        <v>-7.7639998053200543E-3</v>
      </c>
      <c r="I25">
        <f t="shared" si="3"/>
        <v>-7.7639998053200543E-3</v>
      </c>
      <c r="O25">
        <f t="shared" ca="1" si="4"/>
        <v>-8.06064740349202E-3</v>
      </c>
      <c r="Q25" s="1">
        <f t="shared" si="5"/>
        <v>44251.1178</v>
      </c>
      <c r="R25">
        <f t="shared" ca="1" si="6"/>
        <v>8.7999797501196011E-8</v>
      </c>
      <c r="S25" s="2" t="s">
        <v>53</v>
      </c>
    </row>
    <row r="26" spans="1:20" ht="12" customHeight="1" x14ac:dyDescent="0.2">
      <c r="A26" s="34" t="s">
        <v>51</v>
      </c>
      <c r="B26" s="35" t="s">
        <v>49</v>
      </c>
      <c r="C26" s="36">
        <v>59269.618799999997</v>
      </c>
      <c r="D26" s="34">
        <v>8.9999999999999998E-4</v>
      </c>
      <c r="E26">
        <f t="shared" si="0"/>
        <v>11498.481992631445</v>
      </c>
      <c r="F26">
        <f t="shared" si="1"/>
        <v>11498.5</v>
      </c>
      <c r="G26">
        <f t="shared" si="2"/>
        <v>-6.7639998087543063E-3</v>
      </c>
      <c r="I26">
        <f t="shared" si="3"/>
        <v>-6.7639998087543063E-3</v>
      </c>
      <c r="O26">
        <f t="shared" ca="1" si="4"/>
        <v>-8.06064740349202E-3</v>
      </c>
      <c r="Q26" s="1">
        <f t="shared" si="5"/>
        <v>44251.118799999997</v>
      </c>
      <c r="R26">
        <f t="shared" ca="1" si="6"/>
        <v>1.6812949849390981E-6</v>
      </c>
      <c r="S26" s="2" t="s">
        <v>54</v>
      </c>
    </row>
    <row r="27" spans="1:20" ht="12" customHeight="1" x14ac:dyDescent="0.2">
      <c r="A27" s="34" t="s">
        <v>51</v>
      </c>
      <c r="B27" s="35" t="s">
        <v>49</v>
      </c>
      <c r="C27" s="36">
        <v>59272.623099999997</v>
      </c>
      <c r="D27" s="34">
        <v>1.1000000000000001E-3</v>
      </c>
      <c r="E27">
        <f t="shared" si="0"/>
        <v>11506.480150363646</v>
      </c>
      <c r="F27">
        <f t="shared" si="1"/>
        <v>11506.5</v>
      </c>
      <c r="G27">
        <f t="shared" si="2"/>
        <v>-7.4559998029144481E-3</v>
      </c>
      <c r="I27">
        <f t="shared" si="3"/>
        <v>-7.4559998029144481E-3</v>
      </c>
      <c r="O27">
        <f t="shared" ca="1" si="4"/>
        <v>-8.0663806905893129E-3</v>
      </c>
      <c r="Q27" s="1">
        <f t="shared" si="5"/>
        <v>44254.123099999997</v>
      </c>
      <c r="R27">
        <f t="shared" ca="1" si="6"/>
        <v>3.7256482803875593E-7</v>
      </c>
      <c r="S27" s="2" t="s">
        <v>53</v>
      </c>
    </row>
    <row r="28" spans="1:20" ht="12" customHeight="1" x14ac:dyDescent="0.2">
      <c r="A28" s="34" t="s">
        <v>51</v>
      </c>
      <c r="B28" s="35" t="s">
        <v>49</v>
      </c>
      <c r="C28" s="36">
        <v>59272.623200000002</v>
      </c>
      <c r="D28" s="34">
        <v>6.9999999999999999E-4</v>
      </c>
      <c r="E28">
        <f t="shared" si="0"/>
        <v>11506.48041658733</v>
      </c>
      <c r="F28">
        <f t="shared" si="1"/>
        <v>11506.5</v>
      </c>
      <c r="G28">
        <f t="shared" si="2"/>
        <v>-7.355999798164703E-3</v>
      </c>
      <c r="I28">
        <f t="shared" si="3"/>
        <v>-7.355999798164703E-3</v>
      </c>
      <c r="O28">
        <f t="shared" ca="1" si="4"/>
        <v>-8.0663806905893129E-3</v>
      </c>
      <c r="Q28" s="1">
        <f t="shared" si="5"/>
        <v>44254.123200000002</v>
      </c>
      <c r="R28">
        <f t="shared" ca="1" si="6"/>
        <v>5.046410123219853E-7</v>
      </c>
      <c r="S28" s="2" t="s">
        <v>49</v>
      </c>
    </row>
    <row r="29" spans="1:20" ht="12" customHeight="1" x14ac:dyDescent="0.2">
      <c r="A29" s="34" t="s">
        <v>51</v>
      </c>
      <c r="B29" s="35" t="s">
        <v>49</v>
      </c>
      <c r="C29" s="36">
        <v>59272.623599999999</v>
      </c>
      <c r="D29" s="34">
        <v>1.2999999999999999E-3</v>
      </c>
      <c r="E29">
        <f t="shared" si="0"/>
        <v>11506.481481482004</v>
      </c>
      <c r="F29">
        <f t="shared" si="1"/>
        <v>11506.5</v>
      </c>
      <c r="G29">
        <f t="shared" si="2"/>
        <v>-6.9559998009935953E-3</v>
      </c>
      <c r="I29">
        <f t="shared" si="3"/>
        <v>-6.9559998009935953E-3</v>
      </c>
      <c r="O29">
        <f t="shared" ca="1" si="4"/>
        <v>-8.0663806905893129E-3</v>
      </c>
      <c r="Q29" s="1">
        <f t="shared" si="5"/>
        <v>44254.123599999999</v>
      </c>
      <c r="R29">
        <f t="shared" ca="1" si="6"/>
        <v>1.2329457199793772E-6</v>
      </c>
      <c r="S29" s="2" t="s">
        <v>54</v>
      </c>
    </row>
    <row r="30" spans="1:20" ht="12" customHeight="1" x14ac:dyDescent="0.2">
      <c r="A30" s="34" t="s">
        <v>51</v>
      </c>
      <c r="B30" s="35" t="s">
        <v>49</v>
      </c>
      <c r="C30" s="36">
        <v>59537.999199999998</v>
      </c>
      <c r="D30" s="34">
        <v>6.9999999999999999E-4</v>
      </c>
      <c r="E30">
        <f t="shared" si="0"/>
        <v>12212.974144357644</v>
      </c>
      <c r="F30">
        <f t="shared" si="1"/>
        <v>12213</v>
      </c>
      <c r="G30">
        <f t="shared" si="2"/>
        <v>-9.7119998026755638E-3</v>
      </c>
      <c r="I30">
        <f t="shared" si="3"/>
        <v>-9.7119998026755638E-3</v>
      </c>
      <c r="O30">
        <f t="shared" ca="1" si="4"/>
        <v>-8.5727016073690529E-3</v>
      </c>
      <c r="Q30" s="1">
        <f t="shared" si="5"/>
        <v>44519.499199999998</v>
      </c>
      <c r="R30">
        <f t="shared" ca="1" si="6"/>
        <v>1.2980003778286728E-6</v>
      </c>
      <c r="S30" s="2" t="s">
        <v>54</v>
      </c>
    </row>
    <row r="31" spans="1:20" ht="12" customHeight="1" x14ac:dyDescent="0.2">
      <c r="A31" s="34" t="s">
        <v>51</v>
      </c>
      <c r="B31" s="35" t="s">
        <v>49</v>
      </c>
      <c r="C31" s="36">
        <v>59537.999300000003</v>
      </c>
      <c r="D31" s="34">
        <v>5.9999999999999995E-4</v>
      </c>
      <c r="E31">
        <f t="shared" si="0"/>
        <v>12212.974410581328</v>
      </c>
      <c r="F31">
        <f t="shared" si="1"/>
        <v>12213</v>
      </c>
      <c r="G31">
        <f t="shared" si="2"/>
        <v>-9.6119997979258187E-3</v>
      </c>
      <c r="I31">
        <f t="shared" si="3"/>
        <v>-9.6119997979258187E-3</v>
      </c>
      <c r="O31">
        <f t="shared" ca="1" si="4"/>
        <v>-8.5727016073690529E-3</v>
      </c>
      <c r="Q31" s="1">
        <f t="shared" si="5"/>
        <v>44519.499300000003</v>
      </c>
      <c r="R31">
        <f t="shared" ca="1" si="6"/>
        <v>1.0801407288945676E-6</v>
      </c>
      <c r="S31" s="2" t="s">
        <v>49</v>
      </c>
    </row>
    <row r="32" spans="1:20" ht="12" customHeight="1" x14ac:dyDescent="0.2">
      <c r="A32" s="34" t="s">
        <v>51</v>
      </c>
      <c r="B32" s="35" t="s">
        <v>49</v>
      </c>
      <c r="C32" s="36">
        <v>59547.9542</v>
      </c>
      <c r="D32" s="34">
        <v>8.9999999999999998E-4</v>
      </c>
      <c r="E32">
        <f t="shared" si="0"/>
        <v>12239.476710753832</v>
      </c>
      <c r="F32">
        <f t="shared" si="1"/>
        <v>12239.5</v>
      </c>
      <c r="G32">
        <f t="shared" si="2"/>
        <v>-8.7479998037451878E-3</v>
      </c>
      <c r="I32">
        <f t="shared" si="3"/>
        <v>-8.7479998037451878E-3</v>
      </c>
      <c r="O32">
        <f t="shared" ca="1" si="4"/>
        <v>-8.5916931208788391E-3</v>
      </c>
      <c r="Q32" s="1">
        <f t="shared" si="5"/>
        <v>44529.4542</v>
      </c>
      <c r="R32">
        <f t="shared" ca="1" si="6"/>
        <v>2.4431779108681304E-8</v>
      </c>
      <c r="S32" s="2" t="s">
        <v>49</v>
      </c>
    </row>
    <row r="33" spans="1:19" ht="12" customHeight="1" x14ac:dyDescent="0.2">
      <c r="A33" s="34" t="s">
        <v>51</v>
      </c>
      <c r="B33" s="35" t="s">
        <v>49</v>
      </c>
      <c r="C33" s="36">
        <v>59547.955900000001</v>
      </c>
      <c r="D33" s="34">
        <v>1.1000000000000001E-3</v>
      </c>
      <c r="E33">
        <f t="shared" si="0"/>
        <v>12239.481236556232</v>
      </c>
      <c r="F33">
        <f t="shared" si="1"/>
        <v>12239.5</v>
      </c>
      <c r="G33">
        <f t="shared" si="2"/>
        <v>-7.0479998030350544E-3</v>
      </c>
      <c r="I33">
        <f t="shared" si="3"/>
        <v>-7.0479998030350544E-3</v>
      </c>
      <c r="O33">
        <f t="shared" ca="1" si="4"/>
        <v>-8.5916931208788391E-3</v>
      </c>
      <c r="Q33" s="1">
        <f t="shared" si="5"/>
        <v>44529.455900000001</v>
      </c>
      <c r="R33">
        <f t="shared" ca="1" si="6"/>
        <v>2.3829890595555525E-6</v>
      </c>
      <c r="S33" s="2" t="s">
        <v>54</v>
      </c>
    </row>
    <row r="34" spans="1:19" ht="12" customHeight="1" x14ac:dyDescent="0.2">
      <c r="A34" s="34" t="s">
        <v>51</v>
      </c>
      <c r="B34" s="35" t="s">
        <v>49</v>
      </c>
      <c r="C34" s="36">
        <v>59549.831400000003</v>
      </c>
      <c r="D34" s="34">
        <v>8.9999999999999998E-4</v>
      </c>
      <c r="E34">
        <f t="shared" si="0"/>
        <v>12244.474261496071</v>
      </c>
      <c r="F34">
        <f t="shared" si="1"/>
        <v>12244.5</v>
      </c>
      <c r="G34">
        <f t="shared" si="2"/>
        <v>-9.6679998023319058E-3</v>
      </c>
      <c r="I34">
        <f t="shared" si="3"/>
        <v>-9.6679998023319058E-3</v>
      </c>
      <c r="O34">
        <f t="shared" ca="1" si="4"/>
        <v>-8.595276425314647E-3</v>
      </c>
      <c r="Q34" s="1">
        <f t="shared" si="5"/>
        <v>44531.331400000003</v>
      </c>
      <c r="R34">
        <f t="shared" ca="1" si="6"/>
        <v>1.150735443599312E-6</v>
      </c>
      <c r="S34" s="2" t="s">
        <v>53</v>
      </c>
    </row>
    <row r="35" spans="1:19" ht="12" customHeight="1" x14ac:dyDescent="0.2">
      <c r="A35" s="34" t="s">
        <v>51</v>
      </c>
      <c r="B35" s="35" t="s">
        <v>49</v>
      </c>
      <c r="C35" s="36">
        <v>59549.831899999997</v>
      </c>
      <c r="D35" s="34">
        <v>2.0000000000000001E-4</v>
      </c>
      <c r="E35">
        <f t="shared" si="0"/>
        <v>12244.475592614408</v>
      </c>
      <c r="F35">
        <f t="shared" si="1"/>
        <v>12244.5</v>
      </c>
      <c r="G35">
        <f t="shared" si="2"/>
        <v>-9.1679998076870106E-3</v>
      </c>
      <c r="I35">
        <f t="shared" si="3"/>
        <v>-9.1679998076870106E-3</v>
      </c>
      <c r="O35">
        <f t="shared" ca="1" si="4"/>
        <v>-8.595276425314647E-3</v>
      </c>
      <c r="Q35" s="1">
        <f t="shared" si="5"/>
        <v>44531.331899999997</v>
      </c>
      <c r="R35">
        <f t="shared" ca="1" si="6"/>
        <v>3.2801207271604061E-7</v>
      </c>
      <c r="S35" s="2" t="s">
        <v>54</v>
      </c>
    </row>
    <row r="36" spans="1:19" ht="12" customHeight="1" x14ac:dyDescent="0.2">
      <c r="C36" s="7"/>
      <c r="D36" s="7"/>
      <c r="S36" s="2"/>
    </row>
    <row r="37" spans="1:19" ht="12" customHeight="1" x14ac:dyDescent="0.2">
      <c r="C37" s="7"/>
      <c r="D37" s="7"/>
      <c r="S37" s="2"/>
    </row>
    <row r="38" spans="1:19" ht="12" customHeight="1" x14ac:dyDescent="0.2">
      <c r="C38" s="7"/>
      <c r="D38" s="7"/>
      <c r="S38" s="2"/>
    </row>
    <row r="39" spans="1:19" ht="12" customHeight="1" x14ac:dyDescent="0.2">
      <c r="C39" s="7"/>
      <c r="D39" s="7"/>
      <c r="S39" s="2"/>
    </row>
    <row r="40" spans="1:19" x14ac:dyDescent="0.2">
      <c r="C40" s="7"/>
      <c r="D40" s="7"/>
      <c r="S40" s="2"/>
    </row>
    <row r="41" spans="1:19" x14ac:dyDescent="0.2">
      <c r="C41" s="7"/>
      <c r="D41" s="7"/>
      <c r="S41" s="2"/>
    </row>
    <row r="42" spans="1:19" x14ac:dyDescent="0.2">
      <c r="C42" s="7"/>
      <c r="D42" s="7"/>
      <c r="S42" s="2"/>
    </row>
    <row r="43" spans="1:19" x14ac:dyDescent="0.2">
      <c r="C43" s="7"/>
      <c r="D43" s="7"/>
      <c r="S43" s="2"/>
    </row>
    <row r="44" spans="1:19" x14ac:dyDescent="0.2">
      <c r="C44" s="7"/>
      <c r="D44" s="7"/>
      <c r="S44" s="2"/>
    </row>
    <row r="45" spans="1:19" x14ac:dyDescent="0.2">
      <c r="C45" s="7"/>
      <c r="D45" s="7"/>
      <c r="S45" s="2"/>
    </row>
    <row r="46" spans="1:19" x14ac:dyDescent="0.2">
      <c r="C46" s="7"/>
      <c r="D46" s="7"/>
      <c r="S46" s="2"/>
    </row>
    <row r="47" spans="1:19" x14ac:dyDescent="0.2">
      <c r="C47" s="7"/>
      <c r="D47" s="7"/>
      <c r="S47" s="2"/>
    </row>
    <row r="48" spans="1:19" x14ac:dyDescent="0.2">
      <c r="C48" s="7"/>
      <c r="D48" s="7"/>
      <c r="S48" s="2"/>
    </row>
    <row r="49" spans="3:19" x14ac:dyDescent="0.2">
      <c r="C49" s="7"/>
      <c r="D49" s="7"/>
      <c r="S49" s="2"/>
    </row>
    <row r="50" spans="3:19" x14ac:dyDescent="0.2">
      <c r="C50" s="7"/>
      <c r="D50" s="7"/>
      <c r="S50" s="2"/>
    </row>
    <row r="51" spans="3:19" x14ac:dyDescent="0.2">
      <c r="C51" s="7"/>
      <c r="D51" s="7"/>
      <c r="S51" s="2"/>
    </row>
    <row r="52" spans="3:19" x14ac:dyDescent="0.2">
      <c r="C52" s="7"/>
      <c r="D52" s="7"/>
      <c r="S52" s="2"/>
    </row>
    <row r="53" spans="3:19" x14ac:dyDescent="0.2">
      <c r="C53" s="7"/>
      <c r="D53" s="7"/>
      <c r="S53" s="2"/>
    </row>
    <row r="54" spans="3:19" x14ac:dyDescent="0.2">
      <c r="C54" s="7"/>
      <c r="D54" s="7"/>
      <c r="S54" s="2"/>
    </row>
    <row r="55" spans="3:19" x14ac:dyDescent="0.2">
      <c r="C55" s="7"/>
      <c r="D55" s="7"/>
      <c r="S55" s="2"/>
    </row>
    <row r="56" spans="3:19" x14ac:dyDescent="0.2">
      <c r="C56" s="7"/>
      <c r="D56" s="7"/>
      <c r="S56" s="2"/>
    </row>
    <row r="57" spans="3:19" x14ac:dyDescent="0.2">
      <c r="C57" s="7"/>
      <c r="D57" s="7"/>
      <c r="S57" s="2"/>
    </row>
    <row r="58" spans="3:19" x14ac:dyDescent="0.2">
      <c r="C58" s="7"/>
      <c r="D58" s="7"/>
      <c r="S58" s="2"/>
    </row>
    <row r="59" spans="3:19" x14ac:dyDescent="0.2">
      <c r="C59" s="7"/>
      <c r="D59" s="7"/>
      <c r="S59" s="2"/>
    </row>
    <row r="60" spans="3:19" x14ac:dyDescent="0.2">
      <c r="C60" s="7"/>
      <c r="D60" s="7"/>
      <c r="S60" s="2"/>
    </row>
    <row r="61" spans="3:19" x14ac:dyDescent="0.2">
      <c r="C61" s="7"/>
      <c r="D61" s="7"/>
      <c r="S61" s="2"/>
    </row>
    <row r="62" spans="3:19" x14ac:dyDescent="0.2">
      <c r="C62" s="7"/>
      <c r="D62" s="7"/>
    </row>
    <row r="63" spans="3:19" x14ac:dyDescent="0.2">
      <c r="C63" s="7"/>
      <c r="D63" s="7"/>
    </row>
    <row r="64" spans="3:19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2023-01-19T05:49:41Z</dcterms:modified>
</cp:coreProperties>
</file>