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0706944-0491-44E3-9E91-036DB1E3349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8" i="1" l="1"/>
  <c r="G11" i="1"/>
  <c r="F11" i="1"/>
  <c r="C7" i="1"/>
  <c r="E21" i="1"/>
  <c r="F21" i="1"/>
  <c r="G21" i="1"/>
  <c r="H21" i="1"/>
  <c r="E15" i="1"/>
  <c r="C17" i="1"/>
  <c r="R22" i="1"/>
  <c r="Q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<sst xmlns="http://schemas.openxmlformats.org/spreadsheetml/2006/main" count="44" uniqueCount="43">
  <si>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</si>
  <si>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</si>
  <si>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</si>
  <si>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</si>
  <si>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</si>
  <si>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</si>
  <si>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</si>
  <si>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</si>
  <si>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</si>
  <si>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</si>
  <si>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</si>
  <si>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</si>
  <si>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</si>
  <si>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</si>
  <si>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</si>
  <si>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</si>
  <si>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</si>
  <si>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</si>
  <si>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</si>
  <si>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</si>
  <si>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</si>
  <si>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</si>
  <si>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</si>
  <si>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</si>
  <si>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</si>
  <si>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</si>
  <si>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</si>
  <si>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</si>
  <si>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</si>
  <si>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</si>
  <si>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</si>
  <si>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</si>
  <si>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</si>
  <si>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</si>
  <si>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</si>
  <si>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</si>
  <si>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</si>
  <si>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</si>
  <si>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</si>
  <si>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BP Mus / GSC 9249-1905</t>
  </si>
  <si>
    <t xml:space="preserve">EA/SD     </t>
  </si>
  <si>
    <t>IBVS 2863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</si>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</sst>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0" fillId="0" borderId="1" xfId="0" applyBorder="1">
      <alignment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BP Mus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DE-4FBC-A2CF-66769BD93A2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DE-4FBC-A2CF-66769BD93A2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DE-4FBC-A2CF-66769BD93A2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DE-4FBC-A2CF-66769BD93A2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DE-4FBC-A2CF-66769BD93A2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DE-4FBC-A2CF-66769BD93A2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DE-4FBC-A2CF-66769BD93A2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DE-4FBC-A2CF-66769BD93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643824"/>
        <c:axId val="1"/>
      </c:scatterChart>
      <c:valAx>
        <c:axId val="552643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643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315789473684209"/>
          <c:y val="0.92375366568914952"/>
          <c:w val="0.634586466165413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73E0A62-7BBB-9664-DBF4-7F784F02D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25</v>
      </c>
      <c r="B2" s="29" t="s">
        <v>40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43928.137999999999</v>
      </c>
      <c r="D4" s="9">
        <v>3.3205800000000001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43928.137999999999</v>
      </c>
    </row>
    <row r="8" spans="1:7" x14ac:dyDescent="0.2">
      <c r="A8" t="s">
        <v>3</v>
      </c>
      <c r="C8">
        <f>+D4</f>
        <v>3.3205800000000001</v>
      </c>
    </row>
    <row r="9" spans="1:7" x14ac:dyDescent="0.2">
      <c r="A9" s="11" t="s">
        <v>32</v>
      </c>
      <c r="B9" s="12"/>
      <c r="C9" s="13">
        <v>-9.5</v>
      </c>
      <c r="D9" s="12" t="s">
        <v>33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 t="e">
        <f ca="1">INTERCEPT(INDIRECT($G$11):G992,INDIRECT($F$11):F992)</f>
        <v>#DIV/0!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 t="e">
        <f ca="1">SLOPE(INDIRECT($G$11):G992,INDIRECT($F$11):F992)</f>
        <v>#DIV/0!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 t="e">
        <f ca="1">(C7+C11)+(C8+C12)*INT(MAX(F21:F3533))</f>
        <v>#DIV/0!</v>
      </c>
      <c r="D15" s="16" t="s">
        <v>34</v>
      </c>
      <c r="E15" s="17">
        <f ca="1">TODAY()+15018.5-B9/24</f>
        <v>60326.5</v>
      </c>
    </row>
    <row r="16" spans="1:7" x14ac:dyDescent="0.2">
      <c r="A16" s="18" t="s">
        <v>4</v>
      </c>
      <c r="B16" s="12"/>
      <c r="C16" s="19" t="e">
        <f ca="1">+C8+C12</f>
        <v>#DIV/0!</v>
      </c>
      <c r="D16" s="16" t="s">
        <v>35</v>
      </c>
      <c r="E16" s="17" t="e">
        <f ca="1">ROUND(2*(E15-C15)/C16,0)/2+1</f>
        <v>#DIV/0!</v>
      </c>
    </row>
    <row r="17" spans="1:18" ht="13.5" thickBot="1" x14ac:dyDescent="0.25">
      <c r="A17" s="16" t="s">
        <v>31</v>
      </c>
      <c r="B17" s="12"/>
      <c r="C17" s="12">
        <f>COUNT(C21:C2191)</f>
        <v>1</v>
      </c>
      <c r="D17" s="16" t="s">
        <v>36</v>
      </c>
      <c r="E17" s="20" t="e">
        <f ca="1">+C15+C16*E16-15018.5-C9/24</f>
        <v>#DIV/0!</v>
      </c>
    </row>
    <row r="18" spans="1:18" ht="14.25" thickTop="1" thickBot="1" x14ac:dyDescent="0.25">
      <c r="A18" s="18" t="s">
        <v>5</v>
      </c>
      <c r="B18" s="12"/>
      <c r="C18" s="21" t="e">
        <f ca="1">+C15</f>
        <v>#DIV/0!</v>
      </c>
      <c r="D18" s="22" t="e">
        <f ca="1">+C16</f>
        <v>#DIV/0!</v>
      </c>
      <c r="E18" s="23" t="s">
        <v>37</v>
      </c>
    </row>
    <row r="19" spans="1:18" ht="13.5" thickTop="1" x14ac:dyDescent="0.2">
      <c r="A19" s="27" t="s">
        <v>38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30</v>
      </c>
      <c r="I20" s="7" t="s">
        <v>42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8" x14ac:dyDescent="0.2">
      <c r="A21" t="s">
        <v>12</v>
      </c>
      <c r="C21" s="10">
        <v>43928.137999999999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28909.637999999999</v>
      </c>
      <c r="R21" t="s">
        <v>41</v>
      </c>
    </row>
    <row r="22" spans="1:18" x14ac:dyDescent="0.2">
      <c r="C22" s="10"/>
      <c r="D22" s="10"/>
      <c r="Q22" s="2"/>
      <c r="R22" t="str">
        <f>IF(ABS(C22-C21)&lt;0.00001,1,"")</f>
        <v/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2024-01-17T00:22:59Z</dcterms:modified>
</cp:coreProperties>
</file>