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BA2B526-8AF8-406D-BF51-704A818214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L31" i="1" s="1"/>
  <c r="Q31" i="1"/>
  <c r="E32" i="1"/>
  <c r="F32" i="1" s="1"/>
  <c r="G32" i="1" s="1"/>
  <c r="L32" i="1" s="1"/>
  <c r="Q32" i="1"/>
  <c r="E33" i="1"/>
  <c r="F33" i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 s="1"/>
  <c r="G36" i="1" s="1"/>
  <c r="L36" i="1" s="1"/>
  <c r="Q36" i="1"/>
  <c r="E39" i="1"/>
  <c r="F39" i="1" s="1"/>
  <c r="G39" i="1" s="1"/>
  <c r="K39" i="1" s="1"/>
  <c r="Q39" i="1"/>
  <c r="E37" i="1"/>
  <c r="F37" i="1" s="1"/>
  <c r="G37" i="1" s="1"/>
  <c r="K37" i="1" s="1"/>
  <c r="Q37" i="1"/>
  <c r="E38" i="1"/>
  <c r="F38" i="1"/>
  <c r="G38" i="1" s="1"/>
  <c r="K38" i="1" s="1"/>
  <c r="Q38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D9" i="1"/>
  <c r="C9" i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1" i="1"/>
  <c r="F21" i="1" s="1"/>
  <c r="G21" i="1" s="1"/>
  <c r="H21" i="1" s="1"/>
  <c r="C22" i="1"/>
  <c r="C17" i="1" s="1"/>
  <c r="Q24" i="1"/>
  <c r="Q25" i="1"/>
  <c r="Q26" i="1"/>
  <c r="Q27" i="1"/>
  <c r="Q23" i="1"/>
  <c r="Q21" i="1"/>
  <c r="F16" i="1"/>
  <c r="C12" i="1"/>
  <c r="C11" i="1"/>
  <c r="O33" i="1" l="1"/>
  <c r="O34" i="1"/>
  <c r="O32" i="1"/>
  <c r="O36" i="1"/>
  <c r="O31" i="1"/>
  <c r="O35" i="1"/>
  <c r="O39" i="1"/>
  <c r="O38" i="1"/>
  <c r="O37" i="1"/>
  <c r="E22" i="1"/>
  <c r="F22" i="1" s="1"/>
  <c r="G22" i="1" s="1"/>
  <c r="I22" i="1" s="1"/>
  <c r="Q22" i="1"/>
  <c r="O29" i="1"/>
  <c r="O28" i="1"/>
  <c r="O30" i="1"/>
  <c r="O26" i="1"/>
  <c r="O23" i="1"/>
  <c r="O27" i="1"/>
  <c r="O21" i="1"/>
  <c r="O25" i="1"/>
  <c r="C15" i="1"/>
  <c r="O24" i="1"/>
  <c r="C16" i="1"/>
  <c r="D18" i="1" s="1"/>
  <c r="F17" i="1"/>
  <c r="O22" i="1" l="1"/>
  <c r="C18" i="1"/>
  <c r="F18" i="1"/>
  <c r="F19" i="1" s="1"/>
</calcChain>
</file>

<file path=xl/sharedStrings.xml><?xml version="1.0" encoding="utf-8"?>
<sst xmlns="http://schemas.openxmlformats.org/spreadsheetml/2006/main" count="94" uniqueCount="58">
  <si>
    <t>OEJV 0189</t>
  </si>
  <si>
    <t>OEJV 0198</t>
  </si>
  <si>
    <t>I</t>
  </si>
  <si>
    <t>JAVSO..44…26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</si>
  <si>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</si>
  <si>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</si>
  <si>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</si>
  <si>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</si>
  <si>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</si>
  <si>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</si>
  <si>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</si>
  <si>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</si>
  <si>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</si>
  <si>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</si>
  <si>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</si>
  <si>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</si>
  <si>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</si>
  <si>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</si>
  <si>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</si>
  <si>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</si>
  <si>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</si>
  <si>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</si>
  <si>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</si>
  <si>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</si>
  <si>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</si>
  <si>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</si>
  <si>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</si>
  <si>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</si>
  <si>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</si>
  <si>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</si>
  <si>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</si>
  <si>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</si>
  <si>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</si>
  <si>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</si>
  <si>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</si>
  <si>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</si>
  <si>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</si>
  <si>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</si>
  <si>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</si>
  <si>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</si>
  <si>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</si>
  <si>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</si>
  <si>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</si>
  <si>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</si>
  <si>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TW Mus</t>
  </si>
  <si>
    <t>G8984-1064</t>
  </si>
  <si>
    <t>EW/KW</t>
  </si>
  <si>
    <t>TW Mus / GSC 8984-1064</t>
  </si>
  <si>
    <t>Kreiner</t>
  </si>
  <si>
    <t>GCVS 4</t>
  </si>
  <si>
    <t>II</t>
  </si>
  <si>
    <t>JAVSO, 48, 250</t>
  </si>
  <si>
    <t>JAVSO, 49, 251</t>
  </si>
  <si>
    <t>RIX</t>
  </si>
  <si>
    <t>BMGA</t>
  </si>
  <si>
    <t>VSS SEB Gp</t>
  </si>
  <si>
    <t>TESS/BAJ/RAA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</si>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</sst>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7" fillId="24" borderId="5" xfId="0" applyFont="1" applyFill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6" fillId="0" borderId="0" xfId="0" applyFont="1" applyAlignment="1"/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/>
    </xf>
    <xf numFmtId="165" fontId="36" fillId="0" borderId="0" xfId="0" applyNumberFormat="1" applyFont="1" applyAlignment="1">
      <alignment horizontal="left"/>
    </xf>
    <xf numFmtId="166" fontId="35" fillId="0" borderId="0" xfId="0" applyNumberFormat="1" applyFont="1" applyAlignment="1">
      <alignment horizontal="left"/>
    </xf>
    <xf numFmtId="165" fontId="35" fillId="0" borderId="0" xfId="0" applyNumberFormat="1" applyFont="1" applyAlignment="1">
      <alignment horizontal="left"/>
    </xf>
    <xf numFmtId="0" fontId="37" fillId="0" borderId="0" xfId="0" applyFont="1" applyAlignment="1">
      <alignment horizontal="left"/>
    </xf>
    <xf numFmtId="0" fontId="8" fillId="0" borderId="0" xfId="0" applyFont="1" applyAlignment="1"/>
    <xf numFmtId="0" fontId="0" fillId="0" borderId="0" xfId="0" applyBorder="1" applyAlignment="1"/>
    <xf numFmtId="0" fontId="6" fillId="0" borderId="0" xfId="0" applyFont="1" applyBorder="1" applyAlignment="1"/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Mus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  <c:pt idx="10">
                  <c:v>16351</c:v>
                </c:pt>
                <c:pt idx="11">
                  <c:v>16351.5</c:v>
                </c:pt>
                <c:pt idx="12">
                  <c:v>16379.5</c:v>
                </c:pt>
                <c:pt idx="13">
                  <c:v>16380</c:v>
                </c:pt>
                <c:pt idx="14">
                  <c:v>16413.5</c:v>
                </c:pt>
                <c:pt idx="15">
                  <c:v>16414</c:v>
                </c:pt>
                <c:pt idx="16">
                  <c:v>17214.5</c:v>
                </c:pt>
                <c:pt idx="17">
                  <c:v>17236.5</c:v>
                </c:pt>
                <c:pt idx="18">
                  <c:v>18219.5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8.2375500023772474E-3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3C-4994-AC75-9A8EA2209F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  <c:pt idx="10">
                  <c:v>16351</c:v>
                </c:pt>
                <c:pt idx="11">
                  <c:v>16351.5</c:v>
                </c:pt>
                <c:pt idx="12">
                  <c:v>16379.5</c:v>
                </c:pt>
                <c:pt idx="13">
                  <c:v>16380</c:v>
                </c:pt>
                <c:pt idx="14">
                  <c:v>16413.5</c:v>
                </c:pt>
                <c:pt idx="15">
                  <c:v>16414</c:v>
                </c:pt>
                <c:pt idx="16">
                  <c:v>17214.5</c:v>
                </c:pt>
                <c:pt idx="17">
                  <c:v>17236.5</c:v>
                </c:pt>
                <c:pt idx="18">
                  <c:v>18219.5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3C-4994-AC75-9A8EA2209F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  <c:pt idx="10">
                  <c:v>16351</c:v>
                </c:pt>
                <c:pt idx="11">
                  <c:v>16351.5</c:v>
                </c:pt>
                <c:pt idx="12">
                  <c:v>16379.5</c:v>
                </c:pt>
                <c:pt idx="13">
                  <c:v>16380</c:v>
                </c:pt>
                <c:pt idx="14">
                  <c:v>16413.5</c:v>
                </c:pt>
                <c:pt idx="15">
                  <c:v>16414</c:v>
                </c:pt>
                <c:pt idx="16">
                  <c:v>17214.5</c:v>
                </c:pt>
                <c:pt idx="17">
                  <c:v>17236.5</c:v>
                </c:pt>
                <c:pt idx="18">
                  <c:v>18219.5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3C-4994-AC75-9A8EA2209F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  <c:pt idx="10">
                  <c:v>16351</c:v>
                </c:pt>
                <c:pt idx="11">
                  <c:v>16351.5</c:v>
                </c:pt>
                <c:pt idx="12">
                  <c:v>16379.5</c:v>
                </c:pt>
                <c:pt idx="13">
                  <c:v>16380</c:v>
                </c:pt>
                <c:pt idx="14">
                  <c:v>16413.5</c:v>
                </c:pt>
                <c:pt idx="15">
                  <c:v>16414</c:v>
                </c:pt>
                <c:pt idx="16">
                  <c:v>17214.5</c:v>
                </c:pt>
                <c:pt idx="17">
                  <c:v>17236.5</c:v>
                </c:pt>
                <c:pt idx="18">
                  <c:v>18219.5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2">
                  <c:v>-9.2106500014779158E-3</c:v>
                </c:pt>
                <c:pt idx="3">
                  <c:v>-1.3711299958231393E-2</c:v>
                </c:pt>
                <c:pt idx="4">
                  <c:v>-1.5176299995800946E-2</c:v>
                </c:pt>
                <c:pt idx="5">
                  <c:v>-1.5285699999367353E-2</c:v>
                </c:pt>
                <c:pt idx="6">
                  <c:v>-1.6923049995966721E-2</c:v>
                </c:pt>
                <c:pt idx="7">
                  <c:v>-1.8790899855957832E-2</c:v>
                </c:pt>
                <c:pt idx="8">
                  <c:v>-1.9159349831170402E-2</c:v>
                </c:pt>
                <c:pt idx="9">
                  <c:v>-1.8576699963887222E-2</c:v>
                </c:pt>
                <c:pt idx="16">
                  <c:v>-2.4183149995224085E-2</c:v>
                </c:pt>
                <c:pt idx="17">
                  <c:v>-2.5017550207849126E-2</c:v>
                </c:pt>
                <c:pt idx="18">
                  <c:v>-1.9641649996628985E-2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3C-4994-AC75-9A8EA2209F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  <c:pt idx="10">
                  <c:v>16351</c:v>
                </c:pt>
                <c:pt idx="11">
                  <c:v>16351.5</c:v>
                </c:pt>
                <c:pt idx="12">
                  <c:v>16379.5</c:v>
                </c:pt>
                <c:pt idx="13">
                  <c:v>16380</c:v>
                </c:pt>
                <c:pt idx="14">
                  <c:v>16413.5</c:v>
                </c:pt>
                <c:pt idx="15">
                  <c:v>16414</c:v>
                </c:pt>
                <c:pt idx="16">
                  <c:v>17214.5</c:v>
                </c:pt>
                <c:pt idx="17">
                  <c:v>17236.5</c:v>
                </c:pt>
                <c:pt idx="18">
                  <c:v>18219.5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  <c:pt idx="10">
                  <c:v>-2.026695133827161E-2</c:v>
                </c:pt>
                <c:pt idx="11">
                  <c:v>-2.1754311179392971E-2</c:v>
                </c:pt>
                <c:pt idx="12">
                  <c:v>-2.1566463386989199E-2</c:v>
                </c:pt>
                <c:pt idx="13">
                  <c:v>-2.192381694476353E-2</c:v>
                </c:pt>
                <c:pt idx="14">
                  <c:v>-2.1746536498540081E-2</c:v>
                </c:pt>
                <c:pt idx="15">
                  <c:v>-2.052389152959222E-2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3C-4994-AC75-9A8EA2209F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  <c:pt idx="10">
                  <c:v>16351</c:v>
                </c:pt>
                <c:pt idx="11">
                  <c:v>16351.5</c:v>
                </c:pt>
                <c:pt idx="12">
                  <c:v>16379.5</c:v>
                </c:pt>
                <c:pt idx="13">
                  <c:v>16380</c:v>
                </c:pt>
                <c:pt idx="14">
                  <c:v>16413.5</c:v>
                </c:pt>
                <c:pt idx="15">
                  <c:v>16414</c:v>
                </c:pt>
                <c:pt idx="16">
                  <c:v>17214.5</c:v>
                </c:pt>
                <c:pt idx="17">
                  <c:v>17236.5</c:v>
                </c:pt>
                <c:pt idx="18">
                  <c:v>18219.5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3C-4994-AC75-9A8EA2209F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1.3999999999999999E-4</c:v>
                  </c:pt>
                  <c:pt idx="7">
                    <c:v>1.2099999999999999E-3</c:v>
                  </c:pt>
                  <c:pt idx="8">
                    <c:v>1.5499999999999999E-3</c:v>
                  </c:pt>
                  <c:pt idx="9">
                    <c:v>1.32E-3</c:v>
                  </c:pt>
                  <c:pt idx="10">
                    <c:v>9.3400000000000004E-4</c:v>
                  </c:pt>
                  <c:pt idx="11">
                    <c:v>4.1100000000000002E-4</c:v>
                  </c:pt>
                  <c:pt idx="12">
                    <c:v>8.9099999999999997E-4</c:v>
                  </c:pt>
                  <c:pt idx="13">
                    <c:v>1.065E-3</c:v>
                  </c:pt>
                  <c:pt idx="14">
                    <c:v>9.8499999999999998E-4</c:v>
                  </c:pt>
                  <c:pt idx="15">
                    <c:v>1.2E-4</c:v>
                  </c:pt>
                  <c:pt idx="16">
                    <c:v>3.0400000000000002E-4</c:v>
                  </c:pt>
                  <c:pt idx="17">
                    <c:v>3.9300000000000001E-4</c:v>
                  </c:pt>
                  <c:pt idx="18">
                    <c:v>1.281E-3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  <c:pt idx="10">
                  <c:v>16351</c:v>
                </c:pt>
                <c:pt idx="11">
                  <c:v>16351.5</c:v>
                </c:pt>
                <c:pt idx="12">
                  <c:v>16379.5</c:v>
                </c:pt>
                <c:pt idx="13">
                  <c:v>16380</c:v>
                </c:pt>
                <c:pt idx="14">
                  <c:v>16413.5</c:v>
                </c:pt>
                <c:pt idx="15">
                  <c:v>16414</c:v>
                </c:pt>
                <c:pt idx="16">
                  <c:v>17214.5</c:v>
                </c:pt>
                <c:pt idx="17">
                  <c:v>17236.5</c:v>
                </c:pt>
                <c:pt idx="18">
                  <c:v>18219.5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3C-4994-AC75-9A8EA2209F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  <c:pt idx="10">
                  <c:v>16351</c:v>
                </c:pt>
                <c:pt idx="11">
                  <c:v>16351.5</c:v>
                </c:pt>
                <c:pt idx="12">
                  <c:v>16379.5</c:v>
                </c:pt>
                <c:pt idx="13">
                  <c:v>16380</c:v>
                </c:pt>
                <c:pt idx="14">
                  <c:v>16413.5</c:v>
                </c:pt>
                <c:pt idx="15">
                  <c:v>16414</c:v>
                </c:pt>
                <c:pt idx="16">
                  <c:v>17214.5</c:v>
                </c:pt>
                <c:pt idx="17">
                  <c:v>17236.5</c:v>
                </c:pt>
                <c:pt idx="18">
                  <c:v>18219.5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0.14319515217995646</c:v>
                </c:pt>
                <c:pt idx="1">
                  <c:v>1.1022248326999221E-2</c:v>
                </c:pt>
                <c:pt idx="2">
                  <c:v>-1.0573109906514742E-2</c:v>
                </c:pt>
                <c:pt idx="3">
                  <c:v>-1.3975902211166E-2</c:v>
                </c:pt>
                <c:pt idx="4">
                  <c:v>-1.583428260174875E-2</c:v>
                </c:pt>
                <c:pt idx="5">
                  <c:v>-1.5838194981518398E-2</c:v>
                </c:pt>
                <c:pt idx="6">
                  <c:v>-1.5839173076460811E-2</c:v>
                </c:pt>
                <c:pt idx="7">
                  <c:v>-1.7238826939052345E-2</c:v>
                </c:pt>
                <c:pt idx="8">
                  <c:v>-1.902580639883902E-2</c:v>
                </c:pt>
                <c:pt idx="9">
                  <c:v>-1.902678449378143E-2</c:v>
                </c:pt>
                <c:pt idx="10">
                  <c:v>-2.0963412479757141E-2</c:v>
                </c:pt>
                <c:pt idx="11">
                  <c:v>-2.0964390574699555E-2</c:v>
                </c:pt>
                <c:pt idx="12">
                  <c:v>-2.101916389147462E-2</c:v>
                </c:pt>
                <c:pt idx="13">
                  <c:v>-2.1020141986417034E-2</c:v>
                </c:pt>
                <c:pt idx="14">
                  <c:v>-2.1085674347558637E-2</c:v>
                </c:pt>
                <c:pt idx="15">
                  <c:v>-2.1086652442501051E-2</c:v>
                </c:pt>
                <c:pt idx="16">
                  <c:v>-2.2652582445302615E-2</c:v>
                </c:pt>
                <c:pt idx="17">
                  <c:v>-2.2695618622768744E-2</c:v>
                </c:pt>
                <c:pt idx="18">
                  <c:v>-2.4618553279550686E-2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3C-4994-AC75-9A8EA2209FD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-67566.5</c:v>
                </c:pt>
                <c:pt idx="1">
                  <c:v>0</c:v>
                </c:pt>
                <c:pt idx="2">
                  <c:v>11039.5</c:v>
                </c:pt>
                <c:pt idx="3">
                  <c:v>12779</c:v>
                </c:pt>
                <c:pt idx="4">
                  <c:v>13729</c:v>
                </c:pt>
                <c:pt idx="5">
                  <c:v>13731</c:v>
                </c:pt>
                <c:pt idx="6">
                  <c:v>13731.5</c:v>
                </c:pt>
                <c:pt idx="7">
                  <c:v>14447</c:v>
                </c:pt>
                <c:pt idx="8">
                  <c:v>15360.5</c:v>
                </c:pt>
                <c:pt idx="9">
                  <c:v>15361</c:v>
                </c:pt>
                <c:pt idx="10">
                  <c:v>16351</c:v>
                </c:pt>
                <c:pt idx="11">
                  <c:v>16351.5</c:v>
                </c:pt>
                <c:pt idx="12">
                  <c:v>16379.5</c:v>
                </c:pt>
                <c:pt idx="13">
                  <c:v>16380</c:v>
                </c:pt>
                <c:pt idx="14">
                  <c:v>16413.5</c:v>
                </c:pt>
                <c:pt idx="15">
                  <c:v>16414</c:v>
                </c:pt>
                <c:pt idx="16">
                  <c:v>17214.5</c:v>
                </c:pt>
                <c:pt idx="17">
                  <c:v>17236.5</c:v>
                </c:pt>
                <c:pt idx="18">
                  <c:v>18219.5</c:v>
                </c:pt>
              </c:numCache>
            </c:numRef>
          </c:xVal>
          <c:yVal>
            <c:numRef>
              <c:f>Active!$R$21:$R$995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3C-4994-AC75-9A8EA2209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33400"/>
        <c:axId val="1"/>
      </c:scatterChart>
      <c:valAx>
        <c:axId val="777333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33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9A56050-C1ED-2778-96A3-17CAB6122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36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1" sqref="F10: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3.5703125" customWidth="1"/>
  </cols>
  <sheetData>
    <row r="1" spans="1:22" ht="20.25" x14ac:dyDescent="0.3">
      <c r="A1" s="1" t="s">
        <v>47</v>
      </c>
      <c r="F1" s="31" t="s">
        <v>44</v>
      </c>
      <c r="G1" s="32">
        <v>0</v>
      </c>
      <c r="H1" s="33"/>
      <c r="I1" s="34" t="s">
        <v>45</v>
      </c>
      <c r="J1" s="35" t="s">
        <v>44</v>
      </c>
      <c r="K1" s="36">
        <v>11.42414</v>
      </c>
      <c r="L1" s="37">
        <v>-66.281400000000005</v>
      </c>
      <c r="M1" s="38">
        <v>52500.072</v>
      </c>
      <c r="N1" s="38">
        <v>0.41795470000000001</v>
      </c>
      <c r="O1" s="34" t="s">
        <v>46</v>
      </c>
      <c r="S1" s="61"/>
      <c r="T1" s="62"/>
      <c r="U1" s="61"/>
      <c r="V1" s="61"/>
    </row>
    <row r="2" spans="1:22" ht="12.95" customHeight="1" x14ac:dyDescent="0.2">
      <c r="A2" t="s">
        <v>27</v>
      </c>
      <c r="B2" t="s">
        <v>46</v>
      </c>
      <c r="C2" s="30"/>
      <c r="D2" s="3"/>
      <c r="S2" s="61"/>
      <c r="T2" s="62"/>
      <c r="U2" s="61"/>
      <c r="V2" s="61"/>
    </row>
    <row r="3" spans="1:22" ht="12.95" customHeight="1" thickBot="1" x14ac:dyDescent="0.25">
      <c r="S3" s="61"/>
      <c r="T3" s="62"/>
      <c r="U3" s="61"/>
      <c r="V3" s="61"/>
    </row>
    <row r="4" spans="1:22" ht="12.95" customHeight="1" thickTop="1" thickBot="1" x14ac:dyDescent="0.25">
      <c r="A4" s="5" t="s">
        <v>4</v>
      </c>
      <c r="C4" s="27">
        <v>24260.344000000001</v>
      </c>
      <c r="D4" s="28">
        <v>0.4179484</v>
      </c>
      <c r="S4" s="61"/>
      <c r="T4" s="61"/>
      <c r="U4" s="61"/>
      <c r="V4" s="61"/>
    </row>
    <row r="5" spans="1:22" ht="12.95" customHeight="1" thickTop="1" x14ac:dyDescent="0.2">
      <c r="A5" s="9" t="s">
        <v>31</v>
      </c>
      <c r="B5" s="10"/>
      <c r="C5" s="11">
        <v>-9.5</v>
      </c>
      <c r="D5" s="10" t="s">
        <v>32</v>
      </c>
      <c r="E5" s="10"/>
      <c r="S5" s="61"/>
      <c r="T5" s="61"/>
      <c r="U5" s="61"/>
      <c r="V5" s="61"/>
    </row>
    <row r="6" spans="1:22" ht="12.95" customHeight="1" x14ac:dyDescent="0.2">
      <c r="A6" s="5" t="s">
        <v>5</v>
      </c>
      <c r="S6" s="61"/>
      <c r="T6" s="61"/>
      <c r="U6" s="61"/>
      <c r="V6" s="61"/>
    </row>
    <row r="7" spans="1:22" ht="12.95" customHeight="1" x14ac:dyDescent="0.2">
      <c r="A7" t="s">
        <v>6</v>
      </c>
      <c r="C7" s="63">
        <v>52500.072</v>
      </c>
      <c r="D7" s="34" t="s">
        <v>48</v>
      </c>
      <c r="S7" s="61"/>
      <c r="T7" s="61"/>
      <c r="U7" s="61"/>
      <c r="V7" s="61"/>
    </row>
    <row r="8" spans="1:22" ht="12.95" customHeight="1" x14ac:dyDescent="0.2">
      <c r="A8" t="s">
        <v>7</v>
      </c>
      <c r="C8" s="63">
        <v>0.41795470000000001</v>
      </c>
      <c r="D8" s="29" t="s">
        <v>48</v>
      </c>
      <c r="S8" s="61"/>
      <c r="T8" s="61"/>
      <c r="U8" s="61"/>
      <c r="V8" s="61"/>
    </row>
    <row r="9" spans="1:22" ht="12.95" customHeight="1" x14ac:dyDescent="0.2">
      <c r="A9" s="24" t="s">
        <v>35</v>
      </c>
      <c r="B9" s="25">
        <v>23</v>
      </c>
      <c r="C9" s="22" t="str">
        <f>"F"&amp;B9</f>
        <v>F23</v>
      </c>
      <c r="D9" s="23" t="str">
        <f>"G"&amp;B9</f>
        <v>G23</v>
      </c>
    </row>
    <row r="10" spans="1:22" ht="12.95" customHeight="1" thickBot="1" x14ac:dyDescent="0.25">
      <c r="A10" s="10"/>
      <c r="B10" s="10"/>
      <c r="C10" s="4" t="s">
        <v>23</v>
      </c>
      <c r="D10" s="4" t="s">
        <v>24</v>
      </c>
      <c r="E10" s="10"/>
    </row>
    <row r="11" spans="1:22" ht="12.95" customHeight="1" x14ac:dyDescent="0.2">
      <c r="A11" s="10" t="s">
        <v>19</v>
      </c>
      <c r="B11" s="10"/>
      <c r="C11" s="21">
        <f ca="1">INTERCEPT(INDIRECT($D$9):G988,INDIRECT($C$9):F988)</f>
        <v>1.1022248326999221E-2</v>
      </c>
      <c r="D11" s="3"/>
      <c r="E11" s="10"/>
    </row>
    <row r="12" spans="1:22" ht="12.95" customHeight="1" x14ac:dyDescent="0.2">
      <c r="A12" s="10" t="s">
        <v>20</v>
      </c>
      <c r="B12" s="10"/>
      <c r="C12" s="21">
        <f ca="1">SLOPE(INDIRECT($D$9):G988,INDIRECT($C$9):F988)</f>
        <v>-1.9561898848239472E-6</v>
      </c>
      <c r="D12" s="3"/>
      <c r="E12" s="10"/>
    </row>
    <row r="13" spans="1:22" ht="12.95" customHeight="1" x14ac:dyDescent="0.2">
      <c r="A13" s="10" t="s">
        <v>22</v>
      </c>
      <c r="B13" s="10"/>
      <c r="C13" s="3" t="s">
        <v>17</v>
      </c>
    </row>
    <row r="14" spans="1:22" ht="12.95" customHeight="1" x14ac:dyDescent="0.2">
      <c r="A14" s="10"/>
      <c r="B14" s="10"/>
      <c r="C14" s="10"/>
    </row>
    <row r="15" spans="1:22" ht="12.95" customHeight="1" x14ac:dyDescent="0.2">
      <c r="A15" s="12" t="s">
        <v>21</v>
      </c>
      <c r="B15" s="10"/>
      <c r="C15" s="13">
        <f ca="1">(C7+C11)+(C8+C12)*INT(MAX(F21:F3529))</f>
        <v>60114.764061724818</v>
      </c>
      <c r="E15" s="14" t="s">
        <v>37</v>
      </c>
      <c r="F15" s="39">
        <v>1</v>
      </c>
    </row>
    <row r="16" spans="1:22" ht="12.95" customHeight="1" x14ac:dyDescent="0.2">
      <c r="A16" s="16" t="s">
        <v>8</v>
      </c>
      <c r="B16" s="10"/>
      <c r="C16" s="17">
        <f ca="1">+C8+C12</f>
        <v>0.41795274381011521</v>
      </c>
      <c r="E16" s="14" t="s">
        <v>33</v>
      </c>
      <c r="F16" s="40">
        <f ca="1">NOW()+15018.5+$C$5/24</f>
        <v>60325.782622916668</v>
      </c>
    </row>
    <row r="17" spans="1:20" ht="12.95" customHeight="1" thickBot="1" x14ac:dyDescent="0.25">
      <c r="A17" s="14" t="s">
        <v>30</v>
      </c>
      <c r="B17" s="10"/>
      <c r="C17" s="10">
        <f>COUNT(C21:C2187)</f>
        <v>19</v>
      </c>
      <c r="E17" s="14" t="s">
        <v>38</v>
      </c>
      <c r="F17" s="15">
        <f ca="1">ROUND(2*(F16-$C$7)/$C$8,0)/2+F15</f>
        <v>18725</v>
      </c>
    </row>
    <row r="18" spans="1:20" ht="12.95" customHeight="1" thickTop="1" thickBot="1" x14ac:dyDescent="0.25">
      <c r="A18" s="16" t="s">
        <v>9</v>
      </c>
      <c r="B18" s="10"/>
      <c r="C18" s="19">
        <f ca="1">+C15</f>
        <v>60114.764061724818</v>
      </c>
      <c r="D18" s="20">
        <f ca="1">+C16</f>
        <v>0.41795274381011521</v>
      </c>
      <c r="E18" s="14" t="s">
        <v>39</v>
      </c>
      <c r="F18" s="23">
        <f ca="1">ROUND(2*(F16-$C$15)/$C$16,0)/2+F15</f>
        <v>506</v>
      </c>
    </row>
    <row r="19" spans="1:20" ht="12.95" customHeight="1" thickTop="1" x14ac:dyDescent="0.2">
      <c r="E19" s="14" t="s">
        <v>34</v>
      </c>
      <c r="F19" s="18">
        <f ca="1">+$C$15+$C$16*F18-15018.5-$C$5/24</f>
        <v>45308.143983426075</v>
      </c>
    </row>
    <row r="20" spans="1:20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57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R20" s="26" t="s">
        <v>36</v>
      </c>
    </row>
    <row r="21" spans="1:20" ht="12.95" customHeight="1" x14ac:dyDescent="0.2">
      <c r="A21" t="s">
        <v>49</v>
      </c>
      <c r="C21" s="8">
        <v>24260.344000000001</v>
      </c>
      <c r="D21" s="8"/>
      <c r="E21">
        <f t="shared" ref="E21:E39" si="0">+(C21-C$7)/C$8</f>
        <v>-67566.480290806634</v>
      </c>
      <c r="F21">
        <f t="shared" ref="F21:F39" si="1">ROUND(2*E21,0)/2</f>
        <v>-67566.5</v>
      </c>
      <c r="G21">
        <f t="shared" ref="G21:G39" si="2">+C21-(C$7+F21*C$8)</f>
        <v>8.2375500023772474E-3</v>
      </c>
      <c r="H21">
        <f>+G21</f>
        <v>8.2375500023772474E-3</v>
      </c>
      <c r="O21">
        <f t="shared" ref="O21:O39" ca="1" si="3">+C$11+C$12*$F21</f>
        <v>0.14319515217995646</v>
      </c>
      <c r="Q21" s="2">
        <f t="shared" ref="Q21:Q39" si="4">+C21-15018.5</f>
        <v>9241.844000000001</v>
      </c>
    </row>
    <row r="22" spans="1:20" ht="12.95" customHeight="1" x14ac:dyDescent="0.2">
      <c r="A22" t="s">
        <v>48</v>
      </c>
      <c r="C22" s="8">
        <f>C$7</f>
        <v>52500.072</v>
      </c>
      <c r="D22" s="8" t="s">
        <v>17</v>
      </c>
      <c r="E22">
        <f t="shared" si="0"/>
        <v>0</v>
      </c>
      <c r="F22">
        <f t="shared" si="1"/>
        <v>0</v>
      </c>
      <c r="G22">
        <f t="shared" si="2"/>
        <v>0</v>
      </c>
      <c r="I22">
        <f>+G22</f>
        <v>0</v>
      </c>
      <c r="O22">
        <f t="shared" ca="1" si="3"/>
        <v>1.1022248326999221E-2</v>
      </c>
      <c r="Q22" s="2">
        <f t="shared" si="4"/>
        <v>37481.572</v>
      </c>
    </row>
    <row r="23" spans="1:20" ht="12.95" customHeight="1" x14ac:dyDescent="0.2">
      <c r="A23" s="43" t="s">
        <v>3</v>
      </c>
      <c r="B23" s="44" t="s">
        <v>50</v>
      </c>
      <c r="C23" s="45">
        <v>57114.073700000001</v>
      </c>
      <c r="D23" s="45">
        <v>4.0000000000000002E-4</v>
      </c>
      <c r="E23">
        <f t="shared" si="0"/>
        <v>11039.477962563888</v>
      </c>
      <c r="F23">
        <f t="shared" si="1"/>
        <v>11039.5</v>
      </c>
      <c r="G23">
        <f t="shared" si="2"/>
        <v>-9.2106500014779158E-3</v>
      </c>
      <c r="K23">
        <f t="shared" ref="K23:K30" si="5">+G23</f>
        <v>-9.2106500014779158E-3</v>
      </c>
      <c r="O23">
        <f t="shared" ca="1" si="3"/>
        <v>-1.0573109906514742E-2</v>
      </c>
      <c r="Q23" s="2">
        <f t="shared" si="4"/>
        <v>42095.573700000001</v>
      </c>
    </row>
    <row r="24" spans="1:20" ht="12.95" customHeight="1" x14ac:dyDescent="0.2">
      <c r="A24" s="41" t="s">
        <v>0</v>
      </c>
      <c r="B24" s="42" t="s">
        <v>50</v>
      </c>
      <c r="C24" s="41">
        <v>57841.101400000043</v>
      </c>
      <c r="D24" s="41">
        <v>2.0000000000000001E-4</v>
      </c>
      <c r="E24">
        <f t="shared" si="0"/>
        <v>12778.967194291732</v>
      </c>
      <c r="F24">
        <f t="shared" si="1"/>
        <v>12779</v>
      </c>
      <c r="G24">
        <f t="shared" si="2"/>
        <v>-1.3711299958231393E-2</v>
      </c>
      <c r="K24">
        <f t="shared" si="5"/>
        <v>-1.3711299958231393E-2</v>
      </c>
      <c r="O24">
        <f t="shared" ca="1" si="3"/>
        <v>-1.3975902211166E-2</v>
      </c>
      <c r="Q24" s="2">
        <f t="shared" si="4"/>
        <v>42822.601400000043</v>
      </c>
    </row>
    <row r="25" spans="1:20" ht="12.95" customHeight="1" x14ac:dyDescent="0.2">
      <c r="A25" s="41" t="s">
        <v>1</v>
      </c>
      <c r="B25" s="42" t="s">
        <v>50</v>
      </c>
      <c r="C25" s="41">
        <v>58238.156900000002</v>
      </c>
      <c r="D25" s="41">
        <v>2.0000000000000001E-4</v>
      </c>
      <c r="E25">
        <f t="shared" si="0"/>
        <v>13728.963689127078</v>
      </c>
      <c r="F25">
        <f t="shared" si="1"/>
        <v>13729</v>
      </c>
      <c r="G25">
        <f t="shared" si="2"/>
        <v>-1.5176299995800946E-2</v>
      </c>
      <c r="K25">
        <f t="shared" si="5"/>
        <v>-1.5176299995800946E-2</v>
      </c>
      <c r="O25">
        <f t="shared" ca="1" si="3"/>
        <v>-1.583428260174875E-2</v>
      </c>
      <c r="Q25" s="2">
        <f t="shared" si="4"/>
        <v>43219.656900000002</v>
      </c>
    </row>
    <row r="26" spans="1:20" ht="12.95" customHeight="1" x14ac:dyDescent="0.2">
      <c r="A26" s="41" t="s">
        <v>1</v>
      </c>
      <c r="B26" s="42" t="s">
        <v>50</v>
      </c>
      <c r="C26" s="41">
        <v>58238.992700000003</v>
      </c>
      <c r="D26" s="41">
        <v>4.0000000000000002E-4</v>
      </c>
      <c r="E26">
        <f t="shared" si="0"/>
        <v>13730.963427376226</v>
      </c>
      <c r="F26">
        <f t="shared" si="1"/>
        <v>13731</v>
      </c>
      <c r="G26">
        <f t="shared" si="2"/>
        <v>-1.5285699999367353E-2</v>
      </c>
      <c r="K26">
        <f t="shared" si="5"/>
        <v>-1.5285699999367353E-2</v>
      </c>
      <c r="O26">
        <f t="shared" ca="1" si="3"/>
        <v>-1.5838194981518398E-2</v>
      </c>
      <c r="Q26" s="2">
        <f t="shared" si="4"/>
        <v>43220.492700000003</v>
      </c>
    </row>
    <row r="27" spans="1:20" ht="12.95" customHeight="1" x14ac:dyDescent="0.2">
      <c r="A27" s="41" t="s">
        <v>1</v>
      </c>
      <c r="B27" s="42" t="s">
        <v>2</v>
      </c>
      <c r="C27" s="41">
        <v>58239.200040000003</v>
      </c>
      <c r="D27" s="41">
        <v>1.3999999999999999E-4</v>
      </c>
      <c r="E27">
        <f t="shared" si="0"/>
        <v>13731.459509846409</v>
      </c>
      <c r="F27">
        <f t="shared" si="1"/>
        <v>13731.5</v>
      </c>
      <c r="G27">
        <f t="shared" si="2"/>
        <v>-1.6923049995966721E-2</v>
      </c>
      <c r="K27">
        <f t="shared" si="5"/>
        <v>-1.6923049995966721E-2</v>
      </c>
      <c r="O27">
        <f t="shared" ca="1" si="3"/>
        <v>-1.5839173076460811E-2</v>
      </c>
      <c r="Q27" s="2">
        <f t="shared" si="4"/>
        <v>43220.700040000003</v>
      </c>
    </row>
    <row r="28" spans="1:20" ht="12.95" customHeight="1" x14ac:dyDescent="0.2">
      <c r="A28" s="46" t="s">
        <v>51</v>
      </c>
      <c r="B28" s="47" t="s">
        <v>50</v>
      </c>
      <c r="C28" s="53">
        <v>58538.244760000147</v>
      </c>
      <c r="D28" s="54">
        <v>1.2099999999999999E-3</v>
      </c>
      <c r="E28">
        <f t="shared" si="0"/>
        <v>14446.95504082176</v>
      </c>
      <c r="F28">
        <f t="shared" si="1"/>
        <v>14447</v>
      </c>
      <c r="G28">
        <f t="shared" si="2"/>
        <v>-1.8790899855957832E-2</v>
      </c>
      <c r="K28">
        <f t="shared" si="5"/>
        <v>-1.8790899855957832E-2</v>
      </c>
      <c r="O28">
        <f t="shared" ca="1" si="3"/>
        <v>-1.7238826939052345E-2</v>
      </c>
      <c r="Q28" s="2">
        <f t="shared" si="4"/>
        <v>43519.744760000147</v>
      </c>
    </row>
    <row r="29" spans="1:20" ht="12.95" customHeight="1" x14ac:dyDescent="0.2">
      <c r="A29" s="46" t="s">
        <v>52</v>
      </c>
      <c r="B29" s="47" t="s">
        <v>2</v>
      </c>
      <c r="C29" s="53">
        <v>58920.046010000166</v>
      </c>
      <c r="D29" s="54">
        <v>1.5499999999999999E-3</v>
      </c>
      <c r="E29">
        <f t="shared" si="0"/>
        <v>15360.454159266937</v>
      </c>
      <c r="F29">
        <f t="shared" si="1"/>
        <v>15360.5</v>
      </c>
      <c r="G29">
        <f t="shared" si="2"/>
        <v>-1.9159349831170402E-2</v>
      </c>
      <c r="K29">
        <f t="shared" si="5"/>
        <v>-1.9159349831170402E-2</v>
      </c>
      <c r="O29">
        <f t="shared" ca="1" si="3"/>
        <v>-1.902580639883902E-2</v>
      </c>
      <c r="Q29" s="2">
        <f t="shared" si="4"/>
        <v>43901.546010000166</v>
      </c>
    </row>
    <row r="30" spans="1:20" ht="12.95" customHeight="1" x14ac:dyDescent="0.2">
      <c r="A30" s="46" t="s">
        <v>52</v>
      </c>
      <c r="B30" s="47" t="s">
        <v>50</v>
      </c>
      <c r="C30" s="53">
        <v>58920.255570000038</v>
      </c>
      <c r="D30" s="54">
        <v>1.32E-3</v>
      </c>
      <c r="E30">
        <f t="shared" si="0"/>
        <v>15360.955553317232</v>
      </c>
      <c r="F30">
        <f t="shared" si="1"/>
        <v>15361</v>
      </c>
      <c r="G30">
        <f t="shared" si="2"/>
        <v>-1.8576699963887222E-2</v>
      </c>
      <c r="K30">
        <f t="shared" si="5"/>
        <v>-1.8576699963887222E-2</v>
      </c>
      <c r="O30">
        <f t="shared" ca="1" si="3"/>
        <v>-1.902678449378143E-2</v>
      </c>
      <c r="Q30" s="2">
        <f t="shared" si="4"/>
        <v>43901.755570000038</v>
      </c>
    </row>
    <row r="31" spans="1:20" ht="12.95" customHeight="1" x14ac:dyDescent="0.2">
      <c r="A31" s="50" t="s">
        <v>56</v>
      </c>
      <c r="B31" s="52" t="s">
        <v>50</v>
      </c>
      <c r="C31" s="55">
        <v>59334.029032748658</v>
      </c>
      <c r="D31" s="56">
        <v>9.3400000000000004E-4</v>
      </c>
      <c r="E31">
        <f t="shared" si="0"/>
        <v>16350.951509215372</v>
      </c>
      <c r="F31">
        <f t="shared" si="1"/>
        <v>16351</v>
      </c>
      <c r="G31">
        <f t="shared" si="2"/>
        <v>-2.026695133827161E-2</v>
      </c>
      <c r="L31">
        <f t="shared" ref="L31:L36" si="6">+G31</f>
        <v>-2.026695133827161E-2</v>
      </c>
      <c r="O31">
        <f t="shared" ca="1" si="3"/>
        <v>-2.0963412479757141E-2</v>
      </c>
      <c r="Q31" s="2">
        <f t="shared" si="4"/>
        <v>44315.529032748658</v>
      </c>
      <c r="T31" s="60" t="s">
        <v>55</v>
      </c>
    </row>
    <row r="32" spans="1:20" ht="12.95" customHeight="1" x14ac:dyDescent="0.2">
      <c r="A32" s="50" t="s">
        <v>56</v>
      </c>
      <c r="B32" s="52" t="s">
        <v>2</v>
      </c>
      <c r="C32" s="55">
        <v>59334.236522738822</v>
      </c>
      <c r="D32" s="56">
        <v>4.1100000000000002E-4</v>
      </c>
      <c r="E32">
        <f t="shared" si="0"/>
        <v>16351.447950552587</v>
      </c>
      <c r="F32">
        <f t="shared" si="1"/>
        <v>16351.5</v>
      </c>
      <c r="G32">
        <f t="shared" si="2"/>
        <v>-2.1754311179392971E-2</v>
      </c>
      <c r="L32">
        <f t="shared" si="6"/>
        <v>-2.1754311179392971E-2</v>
      </c>
      <c r="O32">
        <f t="shared" ca="1" si="3"/>
        <v>-2.0964390574699555E-2</v>
      </c>
      <c r="Q32" s="2">
        <f t="shared" si="4"/>
        <v>44315.736522738822</v>
      </c>
      <c r="T32" s="60" t="s">
        <v>55</v>
      </c>
    </row>
    <row r="33" spans="1:20" ht="12.95" customHeight="1" x14ac:dyDescent="0.2">
      <c r="A33" s="50" t="s">
        <v>56</v>
      </c>
      <c r="B33" s="52" t="s">
        <v>2</v>
      </c>
      <c r="C33" s="55">
        <v>59345.939442186616</v>
      </c>
      <c r="D33" s="56">
        <v>8.9099999999999997E-4</v>
      </c>
      <c r="E33">
        <f t="shared" si="0"/>
        <v>16379.448399997933</v>
      </c>
      <c r="F33">
        <f t="shared" si="1"/>
        <v>16379.5</v>
      </c>
      <c r="G33">
        <f t="shared" si="2"/>
        <v>-2.1566463386989199E-2</v>
      </c>
      <c r="L33">
        <f t="shared" si="6"/>
        <v>-2.1566463386989199E-2</v>
      </c>
      <c r="O33">
        <f t="shared" ca="1" si="3"/>
        <v>-2.101916389147462E-2</v>
      </c>
      <c r="Q33" s="2">
        <f t="shared" si="4"/>
        <v>44327.439442186616</v>
      </c>
      <c r="T33" s="60" t="s">
        <v>55</v>
      </c>
    </row>
    <row r="34" spans="1:20" ht="12.95" customHeight="1" x14ac:dyDescent="0.2">
      <c r="A34" s="50" t="s">
        <v>56</v>
      </c>
      <c r="B34" s="52" t="s">
        <v>50</v>
      </c>
      <c r="C34" s="55">
        <v>59346.148062183056</v>
      </c>
      <c r="D34" s="56">
        <v>1.065E-3</v>
      </c>
      <c r="E34">
        <f t="shared" si="0"/>
        <v>16379.94754499245</v>
      </c>
      <c r="F34">
        <f t="shared" si="1"/>
        <v>16380</v>
      </c>
      <c r="G34">
        <f t="shared" si="2"/>
        <v>-2.192381694476353E-2</v>
      </c>
      <c r="L34">
        <f t="shared" si="6"/>
        <v>-2.192381694476353E-2</v>
      </c>
      <c r="O34">
        <f t="shared" ca="1" si="3"/>
        <v>-2.1020141986417034E-2</v>
      </c>
      <c r="Q34" s="2">
        <f t="shared" si="4"/>
        <v>44327.648062183056</v>
      </c>
      <c r="T34" s="60" t="s">
        <v>55</v>
      </c>
    </row>
    <row r="35" spans="1:20" ht="12.95" customHeight="1" x14ac:dyDescent="0.2">
      <c r="A35" s="50" t="s">
        <v>56</v>
      </c>
      <c r="B35" s="52" t="s">
        <v>2</v>
      </c>
      <c r="C35" s="55">
        <v>59360.149721913505</v>
      </c>
      <c r="D35" s="56">
        <v>9.8499999999999998E-4</v>
      </c>
      <c r="E35">
        <f t="shared" si="0"/>
        <v>16413.447969154324</v>
      </c>
      <c r="F35">
        <f t="shared" si="1"/>
        <v>16413.5</v>
      </c>
      <c r="G35">
        <f t="shared" si="2"/>
        <v>-2.1746536498540081E-2</v>
      </c>
      <c r="L35">
        <f t="shared" si="6"/>
        <v>-2.1746536498540081E-2</v>
      </c>
      <c r="O35">
        <f t="shared" ca="1" si="3"/>
        <v>-2.1085674347558637E-2</v>
      </c>
      <c r="Q35" s="2">
        <f t="shared" si="4"/>
        <v>44341.649721913505</v>
      </c>
      <c r="T35" s="60" t="s">
        <v>55</v>
      </c>
    </row>
    <row r="36" spans="1:20" ht="12.95" customHeight="1" x14ac:dyDescent="0.2">
      <c r="A36" s="50" t="s">
        <v>56</v>
      </c>
      <c r="B36" s="52" t="s">
        <v>50</v>
      </c>
      <c r="C36" s="55">
        <v>59360.359921908472</v>
      </c>
      <c r="D36" s="56">
        <v>1.2E-4</v>
      </c>
      <c r="E36">
        <f t="shared" si="0"/>
        <v>16413.950894459307</v>
      </c>
      <c r="F36">
        <f t="shared" si="1"/>
        <v>16414</v>
      </c>
      <c r="G36">
        <f t="shared" si="2"/>
        <v>-2.052389152959222E-2</v>
      </c>
      <c r="L36">
        <f t="shared" si="6"/>
        <v>-2.052389152959222E-2</v>
      </c>
      <c r="O36">
        <f t="shared" ca="1" si="3"/>
        <v>-2.1086652442501051E-2</v>
      </c>
      <c r="Q36" s="2">
        <f t="shared" si="4"/>
        <v>44341.859921908472</v>
      </c>
      <c r="T36" s="60" t="s">
        <v>55</v>
      </c>
    </row>
    <row r="37" spans="1:20" ht="12.95" customHeight="1" x14ac:dyDescent="0.2">
      <c r="A37" s="48" t="s">
        <v>53</v>
      </c>
      <c r="B37" s="49" t="s">
        <v>2</v>
      </c>
      <c r="C37" s="57">
        <v>59694.929000000004</v>
      </c>
      <c r="D37" s="58">
        <v>3.0400000000000002E-4</v>
      </c>
      <c r="E37">
        <f t="shared" si="0"/>
        <v>17214.442139303621</v>
      </c>
      <c r="F37">
        <f t="shared" si="1"/>
        <v>17214.5</v>
      </c>
      <c r="G37">
        <f t="shared" si="2"/>
        <v>-2.4183149995224085E-2</v>
      </c>
      <c r="K37">
        <f>+G37</f>
        <v>-2.4183149995224085E-2</v>
      </c>
      <c r="O37">
        <f t="shared" ca="1" si="3"/>
        <v>-2.2652582445302615E-2</v>
      </c>
      <c r="Q37" s="2">
        <f t="shared" si="4"/>
        <v>44676.429000000004</v>
      </c>
      <c r="T37" s="60" t="s">
        <v>55</v>
      </c>
    </row>
    <row r="38" spans="1:20" ht="12.95" customHeight="1" x14ac:dyDescent="0.2">
      <c r="A38" s="48" t="s">
        <v>53</v>
      </c>
      <c r="B38" s="49" t="s">
        <v>2</v>
      </c>
      <c r="C38" s="57">
        <v>59704.123168999795</v>
      </c>
      <c r="D38" s="58">
        <v>3.9300000000000001E-4</v>
      </c>
      <c r="E38">
        <f t="shared" si="0"/>
        <v>17236.440142914518</v>
      </c>
      <c r="F38">
        <f t="shared" si="1"/>
        <v>17236.5</v>
      </c>
      <c r="G38">
        <f t="shared" si="2"/>
        <v>-2.5017550207849126E-2</v>
      </c>
      <c r="K38">
        <f>+G38</f>
        <v>-2.5017550207849126E-2</v>
      </c>
      <c r="O38">
        <f t="shared" ca="1" si="3"/>
        <v>-2.2695618622768744E-2</v>
      </c>
      <c r="Q38" s="2">
        <f t="shared" si="4"/>
        <v>44685.623168999795</v>
      </c>
      <c r="T38" s="60" t="s">
        <v>55</v>
      </c>
    </row>
    <row r="39" spans="1:20" ht="12.95" customHeight="1" x14ac:dyDescent="0.25">
      <c r="A39" s="50" t="s">
        <v>54</v>
      </c>
      <c r="B39" s="51" t="s">
        <v>2</v>
      </c>
      <c r="C39" s="59">
        <v>60114.978015000001</v>
      </c>
      <c r="D39" s="59">
        <v>1.281E-3</v>
      </c>
      <c r="E39">
        <f t="shared" si="0"/>
        <v>18219.453005313735</v>
      </c>
      <c r="F39">
        <f t="shared" si="1"/>
        <v>18219.5</v>
      </c>
      <c r="G39">
        <f t="shared" si="2"/>
        <v>-1.9641649996628985E-2</v>
      </c>
      <c r="K39">
        <f>+G39</f>
        <v>-1.9641649996628985E-2</v>
      </c>
      <c r="O39">
        <f t="shared" ca="1" si="3"/>
        <v>-2.4618553279550686E-2</v>
      </c>
      <c r="Q39" s="2">
        <f t="shared" si="4"/>
        <v>45096.478015000001</v>
      </c>
    </row>
    <row r="40" spans="1:20" ht="12.95" customHeight="1" x14ac:dyDescent="0.2">
      <c r="C40" s="8"/>
      <c r="D40" s="8"/>
    </row>
    <row r="41" spans="1:20" ht="12.95" customHeight="1" x14ac:dyDescent="0.2">
      <c r="C41" s="8"/>
      <c r="D41" s="8"/>
    </row>
    <row r="42" spans="1:20" ht="12.95" customHeight="1" x14ac:dyDescent="0.2">
      <c r="C42" s="8"/>
      <c r="D42" s="8"/>
    </row>
    <row r="43" spans="1:20" ht="12.95" customHeight="1" x14ac:dyDescent="0.2">
      <c r="C43" s="8"/>
      <c r="D43" s="8"/>
    </row>
    <row r="44" spans="1:20" ht="12.95" customHeight="1" x14ac:dyDescent="0.2">
      <c r="C44" s="8"/>
      <c r="D44" s="8"/>
    </row>
    <row r="45" spans="1:20" ht="12.95" customHeight="1" x14ac:dyDescent="0.2">
      <c r="C45" s="8"/>
      <c r="D45" s="8"/>
    </row>
    <row r="46" spans="1:20" ht="12.95" customHeight="1" x14ac:dyDescent="0.2">
      <c r="C46" s="8"/>
      <c r="D46" s="8"/>
    </row>
    <row r="47" spans="1:20" ht="12.95" customHeight="1" x14ac:dyDescent="0.2">
      <c r="C47" s="8"/>
      <c r="D47" s="8"/>
    </row>
    <row r="48" spans="1:20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</sheetData>
  <sortState xmlns:xlrd2="http://schemas.microsoft.com/office/spreadsheetml/2017/richdata2" ref="A21:R60">
    <sortCondition ref="C21:C60"/>
  </sortState>
  <phoneticPr fontId="8" type="noConversion"/>
  <hyperlinks>
    <hyperlink ref="H62957" r:id="rId1" display="http://vsolj.cetus-net.org/bulletin.html" xr:uid="{00000000-0004-0000-0000-000000000000}"/>
    <hyperlink ref="H62950" r:id="rId2" display="http://vsolj.cetus-net.org/bulletin.html" xr:uid="{00000000-0004-0000-0000-000001000000}"/>
    <hyperlink ref="AP447" r:id="rId3" display="http://cdsbib.u-strasbg.fr/cgi-bin/cdsbib?1990RMxAA..21..381G" xr:uid="{00000000-0004-0000-0000-000002000000}"/>
    <hyperlink ref="AP450" r:id="rId4" display="http://cdsbib.u-strasbg.fr/cgi-bin/cdsbib?1990RMxAA..21..381G" xr:uid="{00000000-0004-0000-0000-000003000000}"/>
    <hyperlink ref="AP448" r:id="rId5" display="http://cdsbib.u-strasbg.fr/cgi-bin/cdsbib?1990RMxAA..21..381G" xr:uid="{00000000-0004-0000-0000-000004000000}"/>
    <hyperlink ref="AP426" r:id="rId6" display="http://cdsbib.u-strasbg.fr/cgi-bin/cdsbib?1990RMxAA..21..381G" xr:uid="{00000000-0004-0000-0000-000005000000}"/>
    <hyperlink ref="I62957" r:id="rId7" display="http://vsolj.cetus-net.org/bulletin.html" xr:uid="{00000000-0004-0000-0000-000006000000}"/>
    <hyperlink ref="AQ560" r:id="rId8" display="http://cdsbib.u-strasbg.fr/cgi-bin/cdsbib?1990RMxAA..21..381G" xr:uid="{00000000-0004-0000-0000-000007000000}"/>
    <hyperlink ref="AQ64365" r:id="rId9" display="http://cdsbib.u-strasbg.fr/cgi-bin/cdsbib?1990RMxAA..21..381G" xr:uid="{00000000-0004-0000-0000-000008000000}"/>
    <hyperlink ref="AQ561" r:id="rId10" display="http://cdsbib.u-strasbg.fr/cgi-bin/cdsbib?1990RMxAA..21..381G" xr:uid="{00000000-0004-0000-0000-000009000000}"/>
    <hyperlink ref="H62954" r:id="rId11" display="https://www.aavso.org/ejaavso" xr:uid="{00000000-0004-0000-0000-00000A000000}"/>
    <hyperlink ref="H63621" r:id="rId12" display="http://vsolj.cetus-net.org/bulletin.html" xr:uid="{00000000-0004-0000-0000-00000B000000}"/>
    <hyperlink ref="H63614" r:id="rId13" display="https://www.aavso.org/ejaavso" xr:uid="{00000000-0004-0000-0000-00000C000000}"/>
    <hyperlink ref="I63621" r:id="rId14" display="http://vsolj.cetus-net.org/bulletin.html" xr:uid="{00000000-0004-0000-0000-00000D000000}"/>
    <hyperlink ref="AQ57272" r:id="rId15" display="http://cdsbib.u-strasbg.fr/cgi-bin/cdsbib?1990RMxAA..21..381G" xr:uid="{00000000-0004-0000-0000-00000E000000}"/>
    <hyperlink ref="H63618" r:id="rId16" display="https://www.aavso.org/ejaavso" xr:uid="{00000000-0004-0000-0000-00000F000000}"/>
    <hyperlink ref="AP4636" r:id="rId17" display="http://cdsbib.u-strasbg.fr/cgi-bin/cdsbib?1990RMxAA..21..381G" xr:uid="{00000000-0004-0000-0000-000010000000}"/>
    <hyperlink ref="AP4639" r:id="rId18" display="http://cdsbib.u-strasbg.fr/cgi-bin/cdsbib?1990RMxAA..21..381G" xr:uid="{00000000-0004-0000-0000-000011000000}"/>
    <hyperlink ref="AP4637" r:id="rId19" display="http://cdsbib.u-strasbg.fr/cgi-bin/cdsbib?1990RMxAA..21..381G" xr:uid="{00000000-0004-0000-0000-000012000000}"/>
    <hyperlink ref="AP4621" r:id="rId20" display="http://cdsbib.u-strasbg.fr/cgi-bin/cdsbib?1990RMxAA..21..381G" xr:uid="{00000000-0004-0000-0000-000013000000}"/>
    <hyperlink ref="AQ4850" r:id="rId21" display="http://cdsbib.u-strasbg.fr/cgi-bin/cdsbib?1990RMxAA..21..381G" xr:uid="{00000000-0004-0000-0000-000014000000}"/>
    <hyperlink ref="AQ4854" r:id="rId22" display="http://cdsbib.u-strasbg.fr/cgi-bin/cdsbib?1990RMxAA..21..381G" xr:uid="{00000000-0004-0000-0000-000015000000}"/>
    <hyperlink ref="AQ64534" r:id="rId23" display="http://cdsbib.u-strasbg.fr/cgi-bin/cdsbib?1990RMxAA..21..381G" xr:uid="{00000000-0004-0000-0000-000016000000}"/>
    <hyperlink ref="I1742" r:id="rId24" display="http://vsolj.cetus-net.org/bulletin.html" xr:uid="{00000000-0004-0000-0000-000017000000}"/>
    <hyperlink ref="H1742" r:id="rId25" display="http://vsolj.cetus-net.org/bulletin.html" xr:uid="{00000000-0004-0000-0000-000018000000}"/>
    <hyperlink ref="AQ65195" r:id="rId26" display="http://cdsbib.u-strasbg.fr/cgi-bin/cdsbib?1990RMxAA..21..381G" xr:uid="{00000000-0004-0000-0000-000019000000}"/>
    <hyperlink ref="AQ65194" r:id="rId27" display="http://cdsbib.u-strasbg.fr/cgi-bin/cdsbib?1990RMxAA..21..381G" xr:uid="{00000000-0004-0000-0000-00001A000000}"/>
    <hyperlink ref="AP2912" r:id="rId28" display="http://cdsbib.u-strasbg.fr/cgi-bin/cdsbib?1990RMxAA..21..381G" xr:uid="{00000000-0004-0000-0000-00001B000000}"/>
    <hyperlink ref="AP2930" r:id="rId29" display="http://cdsbib.u-strasbg.fr/cgi-bin/cdsbib?1990RMxAA..21..381G" xr:uid="{00000000-0004-0000-0000-00001C000000}"/>
    <hyperlink ref="AP2931" r:id="rId30" display="http://cdsbib.u-strasbg.fr/cgi-bin/cdsbib?1990RMxAA..21..381G" xr:uid="{00000000-0004-0000-0000-00001D000000}"/>
    <hyperlink ref="AP2927" r:id="rId31" display="http://cdsbib.u-strasbg.fr/cgi-bin/cdsbib?1990RMxAA..21..381G" xr:uid="{00000000-0004-0000-0000-00001E000000}"/>
  </hyperlinks>
  <pageMargins left="0.75" right="0.75" top="1" bottom="1" header="0.5" footer="0.5"/>
  <headerFooter alignWithMargins="0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2024-01-16T05:46:58Z</dcterms:modified>
</cp:coreProperties>
</file>