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E43D01-3C29-4234-98EA-AD4CCA189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K33" i="1"/>
  <c r="Q33" i="1"/>
  <c r="E32" i="1"/>
  <c r="F32" i="1"/>
  <c r="G32" i="1"/>
  <c r="K32" i="1"/>
  <c r="Q32" i="1"/>
  <c r="E30" i="1"/>
  <c r="F30" i="1"/>
  <c r="G30" i="1"/>
  <c r="K30" i="1"/>
  <c r="Q30" i="1"/>
  <c r="E31" i="1"/>
  <c r="F31" i="1"/>
  <c r="G31" i="1"/>
  <c r="K31" i="1"/>
  <c r="Q31" i="1"/>
  <c r="E27" i="1"/>
  <c r="F27" i="1"/>
  <c r="G27" i="1"/>
  <c r="K27" i="1"/>
  <c r="E28" i="1"/>
  <c r="F28" i="1"/>
  <c r="G28" i="1"/>
  <c r="K28" i="1"/>
  <c r="E29" i="1"/>
  <c r="F29" i="1"/>
  <c r="G29" i="1"/>
  <c r="K29" i="1"/>
  <c r="C9" i="1"/>
  <c r="E21" i="1"/>
  <c r="F21" i="1"/>
  <c r="G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D9" i="1"/>
  <c r="Q27" i="1"/>
  <c r="Q28" i="1"/>
  <c r="Q29" i="1"/>
  <c r="Q26" i="1"/>
  <c r="K21" i="1"/>
  <c r="Q21" i="1"/>
  <c r="Q22" i="1"/>
  <c r="Q23" i="1"/>
  <c r="Q24" i="1"/>
  <c r="Q25" i="1"/>
  <c r="F16" i="1"/>
  <c r="F17" i="1" s="1"/>
  <c r="C17" i="1"/>
  <c r="C12" i="1"/>
  <c r="C11" i="1"/>
  <c r="O32" i="1" l="1"/>
  <c r="S32" i="1" s="1"/>
  <c r="O23" i="1"/>
  <c r="S23" i="1" s="1"/>
  <c r="O24" i="1"/>
  <c r="S24" i="1" s="1"/>
  <c r="O29" i="1"/>
  <c r="S29" i="1" s="1"/>
  <c r="O27" i="1"/>
  <c r="S27" i="1" s="1"/>
  <c r="O26" i="1"/>
  <c r="S26" i="1" s="1"/>
  <c r="O28" i="1"/>
  <c r="S28" i="1" s="1"/>
  <c r="O22" i="1"/>
  <c r="S22" i="1" s="1"/>
  <c r="O30" i="1"/>
  <c r="S30" i="1" s="1"/>
  <c r="C15" i="1"/>
  <c r="F18" i="1" s="1"/>
  <c r="O31" i="1"/>
  <c r="S31" i="1" s="1"/>
  <c r="O25" i="1"/>
  <c r="S25" i="1" s="1"/>
  <c r="O33" i="1"/>
  <c r="S33" i="1" s="1"/>
  <c r="O21" i="1"/>
  <c r="S21" i="1" s="1"/>
  <c r="C16" i="1"/>
  <c r="D18" i="1" s="1"/>
  <c r="S19" i="1" l="1"/>
  <c r="C18" i="1"/>
  <c r="F19" i="1"/>
</calcChain>
</file>

<file path=xl/sharedStrings.xml><?xml version="1.0" encoding="utf-8"?>
<sst xmlns="http://schemas.openxmlformats.org/spreadsheetml/2006/main" count="81" uniqueCount="59">
  <si>
    <t>OEJV 0189</t>
  </si>
  <si>
    <t>OEJV 0198</t>
  </si>
  <si>
    <t>OEJV 0182</t>
  </si>
  <si>
    <t>s5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</si>
  <si>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</si>
  <si>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</si>
  <si>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</si>
  <si>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</si>
  <si>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</si>
  <si>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</si>
  <si>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</si>
  <si>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</si>
  <si>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</si>
  <si>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</si>
  <si>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</si>
  <si>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</si>
  <si>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</si>
  <si>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</si>
  <si>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</si>
  <si>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</si>
  <si>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</si>
  <si>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</si>
  <si>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</si>
  <si>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</si>
  <si>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</si>
  <si>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</si>
  <si>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</si>
  <si>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</si>
  <si>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</si>
  <si>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</si>
  <si>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</si>
  <si>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</si>
  <si>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</si>
  <si>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</si>
  <si>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</si>
  <si>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</si>
  <si>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</si>
  <si>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</si>
  <si>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</si>
  <si>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</si>
  <si>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</si>
  <si>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</si>
  <si>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</si>
  <si>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</si>
  <si>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</si>
  <si>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VSS_2013-01-28</t>
  </si>
  <si>
    <t>II</t>
  </si>
  <si>
    <t>I</t>
  </si>
  <si>
    <t>eta Mus</t>
  </si>
  <si>
    <t>eta Mus / GSC 9242-1816</t>
  </si>
  <si>
    <t>Mus_eta.xls</t>
  </si>
  <si>
    <t>E</t>
  </si>
  <si>
    <t>Mus</t>
  </si>
  <si>
    <t>G9242-1816</t>
  </si>
  <si>
    <t>ToMcat</t>
  </si>
  <si>
    <t>vis</t>
  </si>
  <si>
    <t>JAVSO, 48, 250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</si>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</sst>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165" fontId="3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6" fontId="33" fillId="0" borderId="0" xfId="0" applyNumberFormat="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eta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4-43F6-90E8-A1D2EF7D48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4-43F6-90E8-A1D2EF7D48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4-43F6-90E8-A1D2EF7D48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-2.0000000004074536E-3</c:v>
                </c:pt>
                <c:pt idx="1">
                  <c:v>0</c:v>
                </c:pt>
                <c:pt idx="2">
                  <c:v>-2.599999999802094E-3</c:v>
                </c:pt>
                <c:pt idx="3">
                  <c:v>-1.5999999959603883E-3</c:v>
                </c:pt>
                <c:pt idx="4">
                  <c:v>-1.6000000032363459E-3</c:v>
                </c:pt>
                <c:pt idx="5">
                  <c:v>-6.1799999995855615E-2</c:v>
                </c:pt>
                <c:pt idx="6">
                  <c:v>-6.0400000125810038E-2</c:v>
                </c:pt>
                <c:pt idx="7">
                  <c:v>-6.9399999971210491E-2</c:v>
                </c:pt>
                <c:pt idx="8">
                  <c:v>-6.9899999994959217E-2</c:v>
                </c:pt>
                <c:pt idx="9">
                  <c:v>-8.5879999816825148E-2</c:v>
                </c:pt>
                <c:pt idx="10">
                  <c:v>-8.8960000051883981E-2</c:v>
                </c:pt>
                <c:pt idx="11">
                  <c:v>-0.13545699982933002</c:v>
                </c:pt>
                <c:pt idx="12">
                  <c:v>-0.14052900020033121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4-43F6-90E8-A1D2EF7D48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4-43F6-90E8-A1D2EF7D48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4-43F6-90E8-A1D2EF7D48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3.0000000000000001E-3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4.0000000000000001E-3</c:v>
                  </c:pt>
                  <c:pt idx="8">
                    <c:v>3.3E-3</c:v>
                  </c:pt>
                  <c:pt idx="9">
                    <c:v>4.5700000000000003E-3</c:v>
                  </c:pt>
                  <c:pt idx="10">
                    <c:v>4.3699999999999998E-3</c:v>
                  </c:pt>
                  <c:pt idx="11">
                    <c:v>4.9950000000000003E-3</c:v>
                  </c:pt>
                  <c:pt idx="1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4-43F6-90E8-A1D2EF7D48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5.6772358896154266E-3</c:v>
                </c:pt>
                <c:pt idx="1">
                  <c:v>3.8985416252134766E-3</c:v>
                </c:pt>
                <c:pt idx="2">
                  <c:v>-4.1253458341997638E-3</c:v>
                </c:pt>
                <c:pt idx="3">
                  <c:v>-5.3111420104677304E-3</c:v>
                </c:pt>
                <c:pt idx="4">
                  <c:v>-6.2993054906910362E-3</c:v>
                </c:pt>
                <c:pt idx="5">
                  <c:v>-5.4758842560841937E-2</c:v>
                </c:pt>
                <c:pt idx="6">
                  <c:v>-6.7328282029282371E-2</c:v>
                </c:pt>
                <c:pt idx="7">
                  <c:v>-6.7921180117416352E-2</c:v>
                </c:pt>
                <c:pt idx="8">
                  <c:v>-7.5312642949486697E-2</c:v>
                </c:pt>
                <c:pt idx="9">
                  <c:v>-8.930503782944868E-2</c:v>
                </c:pt>
                <c:pt idx="10">
                  <c:v>-9.1834736338820361E-2</c:v>
                </c:pt>
                <c:pt idx="11">
                  <c:v>-0.12677619699951645</c:v>
                </c:pt>
                <c:pt idx="12">
                  <c:v>-0.14072906534026952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4-43F6-90E8-A1D2EF7D48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</c:v>
                </c:pt>
                <c:pt idx="1">
                  <c:v>0</c:v>
                </c:pt>
                <c:pt idx="2">
                  <c:v>203</c:v>
                </c:pt>
                <c:pt idx="3">
                  <c:v>233</c:v>
                </c:pt>
                <c:pt idx="4">
                  <c:v>258</c:v>
                </c:pt>
                <c:pt idx="5">
                  <c:v>1484</c:v>
                </c:pt>
                <c:pt idx="6">
                  <c:v>1802</c:v>
                </c:pt>
                <c:pt idx="7">
                  <c:v>1817</c:v>
                </c:pt>
                <c:pt idx="8">
                  <c:v>2004</c:v>
                </c:pt>
                <c:pt idx="9">
                  <c:v>2358</c:v>
                </c:pt>
                <c:pt idx="10">
                  <c:v>2422</c:v>
                </c:pt>
                <c:pt idx="11">
                  <c:v>3306</c:v>
                </c:pt>
                <c:pt idx="12">
                  <c:v>3659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B4-43F6-90E8-A1D2EF7D4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686744"/>
        <c:axId val="1"/>
      </c:scatterChart>
      <c:valAx>
        <c:axId val="72568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68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3453B6-7539-50C6-53FC-C1F63393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28" sqref="A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2.42578125" bestFit="1" customWidth="1"/>
  </cols>
  <sheetData>
    <row r="1" spans="1:6" ht="20.25" x14ac:dyDescent="0.3">
      <c r="A1" s="1" t="s">
        <v>49</v>
      </c>
      <c r="E1" t="s">
        <v>50</v>
      </c>
    </row>
    <row r="2" spans="1:6" x14ac:dyDescent="0.2">
      <c r="A2" t="s">
        <v>32</v>
      </c>
      <c r="B2" t="s">
        <v>51</v>
      </c>
      <c r="C2" s="29" t="s">
        <v>44</v>
      </c>
      <c r="D2" s="2" t="s">
        <v>52</v>
      </c>
      <c r="E2" t="s">
        <v>48</v>
      </c>
      <c r="F2" t="s">
        <v>53</v>
      </c>
    </row>
    <row r="3" spans="1:6" ht="13.5" thickBot="1" x14ac:dyDescent="0.25">
      <c r="E3" t="s">
        <v>53</v>
      </c>
    </row>
    <row r="4" spans="1:6" ht="14.25" thickTop="1" thickBot="1" x14ac:dyDescent="0.25">
      <c r="A4" s="4" t="s">
        <v>9</v>
      </c>
      <c r="C4" s="26" t="s">
        <v>43</v>
      </c>
      <c r="D4" s="27" t="s">
        <v>43</v>
      </c>
    </row>
    <row r="5" spans="1:6" ht="13.5" thickTop="1" x14ac:dyDescent="0.2">
      <c r="A5" s="8" t="s">
        <v>34</v>
      </c>
      <c r="B5" s="9"/>
      <c r="C5" s="10">
        <v>-9.5</v>
      </c>
      <c r="D5" s="9" t="s">
        <v>35</v>
      </c>
    </row>
    <row r="6" spans="1:6" x14ac:dyDescent="0.2">
      <c r="A6" s="4" t="s">
        <v>10</v>
      </c>
    </row>
    <row r="7" spans="1:6" x14ac:dyDescent="0.2">
      <c r="A7" t="s">
        <v>11</v>
      </c>
      <c r="C7" s="29">
        <v>55776.942999999999</v>
      </c>
      <c r="D7" s="28" t="s">
        <v>54</v>
      </c>
    </row>
    <row r="8" spans="1:6" x14ac:dyDescent="0.2">
      <c r="A8" t="s">
        <v>12</v>
      </c>
      <c r="C8" s="45">
        <v>1.1981999999999999</v>
      </c>
      <c r="D8" s="28" t="s">
        <v>54</v>
      </c>
    </row>
    <row r="9" spans="1:6" x14ac:dyDescent="0.2">
      <c r="A9" s="23" t="s">
        <v>38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28</v>
      </c>
      <c r="D10" s="3" t="s">
        <v>29</v>
      </c>
      <c r="E10" s="9"/>
    </row>
    <row r="11" spans="1:6" x14ac:dyDescent="0.2">
      <c r="A11" s="9" t="s">
        <v>24</v>
      </c>
      <c r="B11" s="9"/>
      <c r="C11" s="20">
        <f ca="1">INTERCEPT(INDIRECT($D$9):G991,INDIRECT($C$9):F991)</f>
        <v>3.8985416252134766E-3</v>
      </c>
      <c r="D11" s="2"/>
      <c r="E11" s="9"/>
    </row>
    <row r="12" spans="1:6" x14ac:dyDescent="0.2">
      <c r="A12" s="9" t="s">
        <v>25</v>
      </c>
      <c r="B12" s="9"/>
      <c r="C12" s="20">
        <f ca="1">SLOPE(INDIRECT($D$9):G991,INDIRECT($C$9):F991)</f>
        <v>-3.9526539208932218E-5</v>
      </c>
      <c r="D12" s="2"/>
      <c r="E12" s="9"/>
    </row>
    <row r="13" spans="1:6" x14ac:dyDescent="0.2">
      <c r="A13" s="9" t="s">
        <v>27</v>
      </c>
      <c r="B13" s="9"/>
      <c r="C13" s="2" t="s">
        <v>22</v>
      </c>
    </row>
    <row r="14" spans="1:6" x14ac:dyDescent="0.2">
      <c r="A14" s="9"/>
      <c r="B14" s="9"/>
      <c r="C14" s="9"/>
    </row>
    <row r="15" spans="1:6" x14ac:dyDescent="0.2">
      <c r="A15" s="11" t="s">
        <v>26</v>
      </c>
      <c r="B15" s="9"/>
      <c r="C15" s="12">
        <f ca="1">(C7+C11)+(C8+C12)*INT(MAX(F21:F3532))</f>
        <v>60161.01607093466</v>
      </c>
      <c r="E15" s="13" t="s">
        <v>40</v>
      </c>
      <c r="F15" s="10">
        <v>1</v>
      </c>
    </row>
    <row r="16" spans="1:6" x14ac:dyDescent="0.2">
      <c r="A16" s="15" t="s">
        <v>13</v>
      </c>
      <c r="B16" s="9"/>
      <c r="C16" s="16">
        <f ca="1">+C8+C12</f>
        <v>1.1981604734607909</v>
      </c>
      <c r="E16" s="13" t="s">
        <v>36</v>
      </c>
      <c r="F16" s="14">
        <f ca="1">NOW()+15018.5+$C$5/24</f>
        <v>60326.562318865741</v>
      </c>
    </row>
    <row r="17" spans="1:23" ht="13.5" thickBot="1" x14ac:dyDescent="0.25">
      <c r="A17" s="13" t="s">
        <v>33</v>
      </c>
      <c r="B17" s="9"/>
      <c r="C17" s="9">
        <f>COUNT(C21:C2190)</f>
        <v>13</v>
      </c>
      <c r="E17" s="13" t="s">
        <v>41</v>
      </c>
      <c r="F17" s="14">
        <f ca="1">ROUND(2*(F16-$C$7)/$C$8,0)/2+F15</f>
        <v>3798</v>
      </c>
    </row>
    <row r="18" spans="1:23" ht="14.25" thickTop="1" thickBot="1" x14ac:dyDescent="0.25">
      <c r="A18" s="15" t="s">
        <v>14</v>
      </c>
      <c r="B18" s="9"/>
      <c r="C18" s="18">
        <f ca="1">+C15</f>
        <v>60161.01607093466</v>
      </c>
      <c r="D18" s="19">
        <f ca="1">+C16</f>
        <v>1.1981604734607909</v>
      </c>
      <c r="E18" s="13" t="s">
        <v>42</v>
      </c>
      <c r="F18" s="22">
        <f ca="1">ROUND(2*(F16-$C$15)/$C$16,0)/2+F15</f>
        <v>139</v>
      </c>
    </row>
    <row r="19" spans="1:23" ht="13.5" thickTop="1" x14ac:dyDescent="0.2">
      <c r="E19" s="13" t="s">
        <v>37</v>
      </c>
      <c r="F19" s="17">
        <f ca="1">+$C$15+$C$16*F18-15018.5-$C$5/24</f>
        <v>45309.456210079043</v>
      </c>
      <c r="S19">
        <f ca="1">SQRT(SUM(S21:S49)/(COUNT(S21:S49)-1))</f>
        <v>5.2976037252297709E-3</v>
      </c>
    </row>
    <row r="20" spans="1:23" ht="13.5" thickBot="1" x14ac:dyDescent="0.25">
      <c r="A20" s="3" t="s">
        <v>15</v>
      </c>
      <c r="B20" s="3" t="s">
        <v>16</v>
      </c>
      <c r="C20" s="3" t="s">
        <v>17</v>
      </c>
      <c r="D20" s="3" t="s">
        <v>21</v>
      </c>
      <c r="E20" s="3" t="s">
        <v>18</v>
      </c>
      <c r="F20" s="3" t="s">
        <v>19</v>
      </c>
      <c r="G20" s="3" t="s">
        <v>20</v>
      </c>
      <c r="H20" s="6" t="s">
        <v>8</v>
      </c>
      <c r="I20" s="6" t="s">
        <v>55</v>
      </c>
      <c r="J20" s="6" t="s">
        <v>6</v>
      </c>
      <c r="K20" s="6" t="s">
        <v>7</v>
      </c>
      <c r="L20" s="6" t="s">
        <v>3</v>
      </c>
      <c r="M20" s="6" t="s">
        <v>4</v>
      </c>
      <c r="N20" s="6" t="s">
        <v>5</v>
      </c>
      <c r="O20" s="6" t="s">
        <v>31</v>
      </c>
      <c r="P20" s="5" t="s">
        <v>30</v>
      </c>
      <c r="Q20" s="3" t="s">
        <v>23</v>
      </c>
      <c r="U20" s="25" t="s">
        <v>39</v>
      </c>
    </row>
    <row r="21" spans="1:23" s="46" customFormat="1" x14ac:dyDescent="0.2">
      <c r="A21" s="30" t="s">
        <v>45</v>
      </c>
      <c r="B21" s="31" t="s">
        <v>46</v>
      </c>
      <c r="C21" s="32">
        <v>55723.021999999997</v>
      </c>
      <c r="D21" s="32">
        <v>1E-3</v>
      </c>
      <c r="E21" s="46">
        <f t="shared" ref="E21:E29" si="0">+(C21-C$7)/C$8</f>
        <v>-45.001669170424051</v>
      </c>
      <c r="F21" s="46">
        <f t="shared" ref="F21:F29" si="1">ROUND(2*E21,0)/2</f>
        <v>-45</v>
      </c>
      <c r="G21" s="46">
        <f t="shared" ref="G21:G29" si="2">+C21-(C$7+F21*C$8)</f>
        <v>-2.0000000004074536E-3</v>
      </c>
      <c r="K21" s="46">
        <f t="shared" ref="K21:K29" si="3">+G21</f>
        <v>-2.0000000004074536E-3</v>
      </c>
      <c r="O21" s="46">
        <f t="shared" ref="O21:O29" ca="1" si="4">+C$11+C$12*$F21</f>
        <v>5.6772358896154266E-3</v>
      </c>
      <c r="Q21" s="47">
        <f t="shared" ref="Q21:Q29" si="5">+C21-15018.5</f>
        <v>40704.521999999997</v>
      </c>
      <c r="S21" s="46">
        <f t="shared" ref="S21:S29" ca="1" si="6">+(O21-G21)^2</f>
        <v>5.8939950911055402E-5</v>
      </c>
    </row>
    <row r="22" spans="1:23" s="46" customFormat="1" x14ac:dyDescent="0.2">
      <c r="A22" s="30" t="s">
        <v>45</v>
      </c>
      <c r="B22" s="31" t="s">
        <v>47</v>
      </c>
      <c r="C22" s="32">
        <v>55776.942999999999</v>
      </c>
      <c r="D22" s="32">
        <v>3.0000000000000001E-3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K22" s="46">
        <f t="shared" si="3"/>
        <v>0</v>
      </c>
      <c r="O22" s="46">
        <f t="shared" ca="1" si="4"/>
        <v>3.8985416252134766E-3</v>
      </c>
      <c r="Q22" s="47">
        <f t="shared" si="5"/>
        <v>40758.442999999999</v>
      </c>
      <c r="S22" s="46">
        <f t="shared" ca="1" si="6"/>
        <v>1.5198626803522135E-5</v>
      </c>
    </row>
    <row r="23" spans="1:23" s="46" customFormat="1" x14ac:dyDescent="0.2">
      <c r="A23" s="30" t="s">
        <v>45</v>
      </c>
      <c r="B23" s="31" t="s">
        <v>46</v>
      </c>
      <c r="C23" s="32">
        <v>56020.175000000003</v>
      </c>
      <c r="D23" s="32">
        <v>1E-3</v>
      </c>
      <c r="E23" s="46">
        <f t="shared" si="0"/>
        <v>202.99783007845403</v>
      </c>
      <c r="F23" s="46">
        <f t="shared" si="1"/>
        <v>203</v>
      </c>
      <c r="G23" s="46">
        <f t="shared" si="2"/>
        <v>-2.599999999802094E-3</v>
      </c>
      <c r="K23" s="46">
        <f t="shared" si="3"/>
        <v>-2.599999999802094E-3</v>
      </c>
      <c r="O23" s="46">
        <f t="shared" ca="1" si="4"/>
        <v>-4.1253458341997638E-3</v>
      </c>
      <c r="Q23" s="47">
        <f t="shared" si="5"/>
        <v>41001.675000000003</v>
      </c>
      <c r="S23" s="46">
        <f t="shared" ca="1" si="6"/>
        <v>2.3266799145143238E-6</v>
      </c>
    </row>
    <row r="24" spans="1:23" s="46" customFormat="1" x14ac:dyDescent="0.2">
      <c r="A24" s="30" t="s">
        <v>45</v>
      </c>
      <c r="B24" s="31" t="s">
        <v>46</v>
      </c>
      <c r="C24" s="32">
        <v>56056.122000000003</v>
      </c>
      <c r="D24" s="32">
        <v>2E-3</v>
      </c>
      <c r="E24" s="46">
        <f t="shared" si="0"/>
        <v>232.99866466366529</v>
      </c>
      <c r="F24" s="46">
        <f t="shared" si="1"/>
        <v>233</v>
      </c>
      <c r="G24" s="46">
        <f t="shared" si="2"/>
        <v>-1.5999999959603883E-3</v>
      </c>
      <c r="K24" s="46">
        <f t="shared" si="3"/>
        <v>-1.5999999959603883E-3</v>
      </c>
      <c r="O24" s="46">
        <f t="shared" ca="1" si="4"/>
        <v>-5.3111420104677304E-3</v>
      </c>
      <c r="Q24" s="47">
        <f t="shared" si="5"/>
        <v>41037.622000000003</v>
      </c>
      <c r="S24" s="46">
        <f t="shared" ca="1" si="6"/>
        <v>1.3772575051841614E-5</v>
      </c>
    </row>
    <row r="25" spans="1:23" s="46" customFormat="1" x14ac:dyDescent="0.2">
      <c r="A25" s="30" t="s">
        <v>45</v>
      </c>
      <c r="B25" s="31" t="s">
        <v>47</v>
      </c>
      <c r="C25" s="32">
        <v>56086.076999999997</v>
      </c>
      <c r="D25" s="32">
        <v>3.0000000000000001E-3</v>
      </c>
      <c r="E25" s="46">
        <f t="shared" si="0"/>
        <v>257.99866466366069</v>
      </c>
      <c r="F25" s="46">
        <f t="shared" si="1"/>
        <v>258</v>
      </c>
      <c r="G25" s="46">
        <f t="shared" si="2"/>
        <v>-1.6000000032363459E-3</v>
      </c>
      <c r="K25" s="46">
        <f t="shared" si="3"/>
        <v>-1.6000000032363459E-3</v>
      </c>
      <c r="O25" s="46">
        <f t="shared" ca="1" si="4"/>
        <v>-6.2993054906910362E-3</v>
      </c>
      <c r="Q25" s="47">
        <f t="shared" si="5"/>
        <v>41067.576999999997</v>
      </c>
      <c r="S25" s="46">
        <f t="shared" ca="1" si="6"/>
        <v>2.2083472064421765E-5</v>
      </c>
    </row>
    <row r="26" spans="1:23" s="46" customFormat="1" x14ac:dyDescent="0.2">
      <c r="A26" s="33" t="s">
        <v>2</v>
      </c>
      <c r="B26" s="34" t="s">
        <v>47</v>
      </c>
      <c r="C26" s="33">
        <v>57555.01</v>
      </c>
      <c r="D26" s="33">
        <v>3.0000000000000001E-3</v>
      </c>
      <c r="E26" s="46">
        <f t="shared" si="0"/>
        <v>1483.9484226339532</v>
      </c>
      <c r="F26" s="46">
        <f t="shared" si="1"/>
        <v>1484</v>
      </c>
      <c r="G26" s="46">
        <f t="shared" si="2"/>
        <v>-6.1799999995855615E-2</v>
      </c>
      <c r="K26" s="46">
        <f t="shared" si="3"/>
        <v>-6.1799999995855615E-2</v>
      </c>
      <c r="O26" s="46">
        <f t="shared" ca="1" si="4"/>
        <v>-5.4758842560841937E-2</v>
      </c>
      <c r="Q26" s="47">
        <f t="shared" si="5"/>
        <v>42536.51</v>
      </c>
      <c r="S26" s="46">
        <f t="shared" ca="1" si="6"/>
        <v>4.9577898024648387E-5</v>
      </c>
    </row>
    <row r="27" spans="1:23" s="46" customFormat="1" x14ac:dyDescent="0.2">
      <c r="A27" s="35" t="s">
        <v>0</v>
      </c>
      <c r="B27" s="36" t="s">
        <v>47</v>
      </c>
      <c r="C27" s="35">
        <v>57936.038999999873</v>
      </c>
      <c r="D27" s="35">
        <v>4.0000000000000001E-3</v>
      </c>
      <c r="E27" s="46">
        <f t="shared" si="0"/>
        <v>1801.9495910531416</v>
      </c>
      <c r="F27" s="46">
        <f t="shared" si="1"/>
        <v>1802</v>
      </c>
      <c r="G27" s="46">
        <f t="shared" si="2"/>
        <v>-6.0400000125810038E-2</v>
      </c>
      <c r="K27" s="46">
        <f t="shared" si="3"/>
        <v>-6.0400000125810038E-2</v>
      </c>
      <c r="O27" s="46">
        <f t="shared" ca="1" si="4"/>
        <v>-6.7328282029282371E-2</v>
      </c>
      <c r="Q27" s="47">
        <f t="shared" si="5"/>
        <v>42917.538999999873</v>
      </c>
      <c r="S27" s="46">
        <f t="shared" ca="1" si="6"/>
        <v>4.8001090133982218E-5</v>
      </c>
    </row>
    <row r="28" spans="1:23" s="46" customFormat="1" ht="12" customHeight="1" x14ac:dyDescent="0.2">
      <c r="A28" s="35" t="s">
        <v>0</v>
      </c>
      <c r="B28" s="36" t="s">
        <v>46</v>
      </c>
      <c r="C28" s="35">
        <v>57954.003000000026</v>
      </c>
      <c r="D28" s="35">
        <v>4.0000000000000001E-3</v>
      </c>
      <c r="E28" s="46">
        <f t="shared" si="0"/>
        <v>1816.9420797863686</v>
      </c>
      <c r="F28" s="46">
        <f t="shared" si="1"/>
        <v>1817</v>
      </c>
      <c r="G28" s="46">
        <f t="shared" si="2"/>
        <v>-6.9399999971210491E-2</v>
      </c>
      <c r="K28" s="46">
        <f t="shared" si="3"/>
        <v>-6.9399999971210491E-2</v>
      </c>
      <c r="O28" s="46">
        <f t="shared" ca="1" si="4"/>
        <v>-6.7921180117416352E-2</v>
      </c>
      <c r="Q28" s="47">
        <f t="shared" si="5"/>
        <v>42935.503000000026</v>
      </c>
      <c r="S28" s="46">
        <f t="shared" ca="1" si="6"/>
        <v>2.1869081599757182E-6</v>
      </c>
    </row>
    <row r="29" spans="1:23" s="46" customFormat="1" ht="12" customHeight="1" x14ac:dyDescent="0.2">
      <c r="A29" s="35" t="s">
        <v>1</v>
      </c>
      <c r="B29" s="36" t="s">
        <v>47</v>
      </c>
      <c r="C29" s="35">
        <v>58178.065900000001</v>
      </c>
      <c r="D29" s="35">
        <v>3.3E-3</v>
      </c>
      <c r="E29" s="46">
        <f t="shared" si="0"/>
        <v>2003.9416624937426</v>
      </c>
      <c r="F29" s="46">
        <f t="shared" si="1"/>
        <v>2004</v>
      </c>
      <c r="G29" s="46">
        <f t="shared" si="2"/>
        <v>-6.9899999994959217E-2</v>
      </c>
      <c r="K29" s="46">
        <f t="shared" si="3"/>
        <v>-6.9899999994959217E-2</v>
      </c>
      <c r="O29" s="46">
        <f t="shared" ca="1" si="4"/>
        <v>-7.5312642949486697E-2</v>
      </c>
      <c r="Q29" s="47">
        <f t="shared" si="5"/>
        <v>43159.565900000001</v>
      </c>
      <c r="S29" s="46">
        <f t="shared" ca="1" si="6"/>
        <v>2.9296703753195969E-5</v>
      </c>
    </row>
    <row r="30" spans="1:23" s="46" customFormat="1" ht="12" customHeight="1" x14ac:dyDescent="0.2">
      <c r="A30" s="37" t="s">
        <v>56</v>
      </c>
      <c r="B30" s="38" t="s">
        <v>47</v>
      </c>
      <c r="C30" s="41">
        <v>58602.212720000185</v>
      </c>
      <c r="D30" s="42">
        <v>4.5700000000000003E-3</v>
      </c>
      <c r="E30" s="46">
        <f t="shared" ref="E30:E31" si="7">+(C30-C$7)/C$8</f>
        <v>2357.9283258222217</v>
      </c>
      <c r="F30" s="46">
        <f t="shared" ref="F30:F31" si="8">ROUND(2*E30,0)/2</f>
        <v>2358</v>
      </c>
      <c r="G30" s="46">
        <f t="shared" ref="G30:G31" si="9">+C30-(C$7+F30*C$8)</f>
        <v>-8.5879999816825148E-2</v>
      </c>
      <c r="K30" s="46">
        <f t="shared" ref="K30:K31" si="10">+G30</f>
        <v>-8.5879999816825148E-2</v>
      </c>
      <c r="O30" s="46">
        <f t="shared" ref="O30:O31" ca="1" si="11">+C$11+C$12*$F30</f>
        <v>-8.930503782944868E-2</v>
      </c>
      <c r="Q30" s="47">
        <f t="shared" ref="Q30:Q31" si="12">+C30-15018.5</f>
        <v>43583.712720000185</v>
      </c>
      <c r="S30" s="46">
        <f t="shared" ref="S30:S31" ca="1" si="13">+(O30-G30)^2</f>
        <v>1.1730885387916157E-5</v>
      </c>
    </row>
    <row r="31" spans="1:23" s="46" customFormat="1" ht="12" customHeight="1" x14ac:dyDescent="0.2">
      <c r="A31" s="37" t="s">
        <v>56</v>
      </c>
      <c r="B31" s="38" t="s">
        <v>47</v>
      </c>
      <c r="C31" s="41">
        <v>58678.894439999945</v>
      </c>
      <c r="D31" s="42">
        <v>4.3699999999999998E-3</v>
      </c>
      <c r="E31" s="46">
        <f t="shared" si="7"/>
        <v>2421.9257552995714</v>
      </c>
      <c r="F31" s="46">
        <f t="shared" si="8"/>
        <v>2422</v>
      </c>
      <c r="G31" s="46">
        <f t="shared" si="9"/>
        <v>-8.8960000051883981E-2</v>
      </c>
      <c r="K31" s="46">
        <f t="shared" si="10"/>
        <v>-8.8960000051883981E-2</v>
      </c>
      <c r="O31" s="46">
        <f t="shared" ca="1" si="11"/>
        <v>-9.1834736338820361E-2</v>
      </c>
      <c r="Q31" s="47">
        <f t="shared" si="12"/>
        <v>43660.394439999945</v>
      </c>
      <c r="S31" s="46">
        <f t="shared" ca="1" si="13"/>
        <v>8.2641087194287666E-6</v>
      </c>
    </row>
    <row r="32" spans="1:23" s="46" customFormat="1" ht="12" customHeight="1" x14ac:dyDescent="0.2">
      <c r="A32" s="39" t="s">
        <v>57</v>
      </c>
      <c r="B32" s="40" t="s">
        <v>46</v>
      </c>
      <c r="C32" s="49">
        <v>59738.056743000168</v>
      </c>
      <c r="D32" s="44">
        <v>4.9950000000000003E-3</v>
      </c>
      <c r="E32" s="46">
        <f t="shared" ref="E32" si="14">+(C32-C$7)/C$8</f>
        <v>3305.8869495911945</v>
      </c>
      <c r="F32" s="46">
        <f t="shared" ref="F32" si="15">ROUND(2*E32,0)/2</f>
        <v>3306</v>
      </c>
      <c r="G32" s="46">
        <f t="shared" ref="G32" si="16">+C32-(C$7+F32*C$8)</f>
        <v>-0.13545699982933002</v>
      </c>
      <c r="K32" s="46">
        <f t="shared" ref="K32" si="17">+G32</f>
        <v>-0.13545699982933002</v>
      </c>
      <c r="O32" s="46">
        <f t="shared" ref="O32" ca="1" si="18">+C$11+C$12*$F32</f>
        <v>-0.12677619699951645</v>
      </c>
      <c r="Q32" s="47">
        <f t="shared" ref="Q32" si="19">+C32-15018.5</f>
        <v>44719.556743000168</v>
      </c>
      <c r="S32" s="46">
        <f t="shared" ref="S32" ca="1" si="20">+(O32-G32)^2</f>
        <v>7.5356337770099218E-5</v>
      </c>
      <c r="W32" s="46" t="s">
        <v>58</v>
      </c>
    </row>
    <row r="33" spans="1:23" s="46" customFormat="1" x14ac:dyDescent="0.2">
      <c r="A33" s="39" t="s">
        <v>57</v>
      </c>
      <c r="B33" s="40" t="s">
        <v>46</v>
      </c>
      <c r="C33" s="43">
        <v>60161.016270999797</v>
      </c>
      <c r="D33" s="44">
        <v>4.1000000000000003E-3</v>
      </c>
      <c r="E33" s="46">
        <f t="shared" ref="E33" si="21">+(C33-C$7)/C$8</f>
        <v>3658.8827165746934</v>
      </c>
      <c r="F33" s="46">
        <f t="shared" ref="F33" si="22">ROUND(2*E33,0)/2</f>
        <v>3659</v>
      </c>
      <c r="G33" s="46">
        <f t="shared" ref="G33" si="23">+C33-(C$7+F33*C$8)</f>
        <v>-0.14052900020033121</v>
      </c>
      <c r="K33" s="46">
        <f t="shared" ref="K33" si="24">+G33</f>
        <v>-0.14052900020033121</v>
      </c>
      <c r="O33" s="46">
        <f t="shared" ref="O33" ca="1" si="25">+C$11+C$12*$F33</f>
        <v>-0.14072906534026952</v>
      </c>
      <c r="Q33" s="47">
        <f t="shared" ref="Q33" si="26">+C33-15018.5</f>
        <v>45142.516270999797</v>
      </c>
      <c r="S33" s="46">
        <f t="shared" ref="S33" ca="1" si="27">+(O33-G33)^2</f>
        <v>4.0026060218535648E-8</v>
      </c>
      <c r="W33" s="46" t="s">
        <v>58</v>
      </c>
    </row>
    <row r="34" spans="1:23" s="46" customFormat="1" x14ac:dyDescent="0.2">
      <c r="C34" s="48"/>
      <c r="D34" s="48"/>
    </row>
    <row r="35" spans="1:23" s="46" customFormat="1" x14ac:dyDescent="0.2">
      <c r="C35" s="48"/>
      <c r="D35" s="48"/>
    </row>
    <row r="36" spans="1:23" s="46" customFormat="1" x14ac:dyDescent="0.2">
      <c r="C36" s="48"/>
      <c r="D36" s="48"/>
    </row>
    <row r="37" spans="1:23" s="46" customFormat="1" x14ac:dyDescent="0.2">
      <c r="C37" s="48"/>
      <c r="D37" s="48"/>
    </row>
    <row r="38" spans="1:23" s="46" customFormat="1" x14ac:dyDescent="0.2">
      <c r="C38" s="48"/>
      <c r="D38" s="48"/>
    </row>
    <row r="39" spans="1:23" s="46" customFormat="1" x14ac:dyDescent="0.2">
      <c r="C39" s="48"/>
      <c r="D39" s="48"/>
    </row>
    <row r="40" spans="1:23" s="46" customFormat="1" x14ac:dyDescent="0.2">
      <c r="C40" s="48"/>
      <c r="D40" s="48"/>
    </row>
    <row r="41" spans="1:23" s="46" customFormat="1" x14ac:dyDescent="0.2">
      <c r="C41" s="48"/>
      <c r="D41" s="48"/>
    </row>
    <row r="42" spans="1:23" s="46" customFormat="1" x14ac:dyDescent="0.2">
      <c r="C42" s="48"/>
      <c r="D42" s="48"/>
    </row>
    <row r="43" spans="1:23" s="46" customFormat="1" x14ac:dyDescent="0.2">
      <c r="C43" s="48"/>
      <c r="D43" s="48"/>
    </row>
    <row r="44" spans="1:23" s="46" customFormat="1" x14ac:dyDescent="0.2">
      <c r="C44" s="48"/>
      <c r="D44" s="48"/>
    </row>
    <row r="45" spans="1:23" s="46" customFormat="1" x14ac:dyDescent="0.2">
      <c r="C45" s="48"/>
      <c r="D45" s="48"/>
    </row>
    <row r="46" spans="1:23" s="46" customFormat="1" x14ac:dyDescent="0.2">
      <c r="C46" s="48"/>
      <c r="D46" s="48"/>
    </row>
    <row r="47" spans="1:23" s="46" customFormat="1" x14ac:dyDescent="0.2">
      <c r="C47" s="48"/>
      <c r="D47" s="48"/>
    </row>
    <row r="48" spans="1:23" s="46" customFormat="1" x14ac:dyDescent="0.2">
      <c r="C48" s="48"/>
      <c r="D48" s="48"/>
    </row>
    <row r="49" spans="3:4" s="46" customFormat="1" x14ac:dyDescent="0.2">
      <c r="C49" s="48"/>
      <c r="D49" s="48"/>
    </row>
    <row r="50" spans="3:4" s="46" customFormat="1" x14ac:dyDescent="0.2">
      <c r="C50" s="48"/>
      <c r="D50" s="48"/>
    </row>
    <row r="51" spans="3:4" s="46" customFormat="1" x14ac:dyDescent="0.2">
      <c r="C51" s="48"/>
      <c r="D51" s="48"/>
    </row>
    <row r="52" spans="3:4" s="46" customFormat="1" x14ac:dyDescent="0.2">
      <c r="C52" s="48"/>
      <c r="D52" s="48"/>
    </row>
    <row r="53" spans="3:4" s="46" customFormat="1" x14ac:dyDescent="0.2">
      <c r="C53" s="48"/>
      <c r="D53" s="48"/>
    </row>
    <row r="54" spans="3:4" s="46" customFormat="1" x14ac:dyDescent="0.2">
      <c r="C54" s="48"/>
      <c r="D54" s="48"/>
    </row>
    <row r="55" spans="3:4" s="46" customFormat="1" x14ac:dyDescent="0.2">
      <c r="C55" s="48"/>
      <c r="D55" s="48"/>
    </row>
    <row r="56" spans="3:4" s="46" customFormat="1" x14ac:dyDescent="0.2">
      <c r="C56" s="48"/>
      <c r="D56" s="48"/>
    </row>
    <row r="57" spans="3:4" s="46" customFormat="1" x14ac:dyDescent="0.2">
      <c r="C57" s="48"/>
      <c r="D57" s="48"/>
    </row>
    <row r="58" spans="3:4" s="46" customFormat="1" x14ac:dyDescent="0.2">
      <c r="C58" s="48"/>
      <c r="D58" s="48"/>
    </row>
    <row r="59" spans="3:4" s="46" customFormat="1" x14ac:dyDescent="0.2">
      <c r="C59" s="48"/>
      <c r="D59" s="48"/>
    </row>
    <row r="60" spans="3:4" s="46" customFormat="1" x14ac:dyDescent="0.2">
      <c r="C60" s="48"/>
      <c r="D60" s="48"/>
    </row>
    <row r="61" spans="3:4" s="46" customFormat="1" x14ac:dyDescent="0.2">
      <c r="C61" s="48"/>
      <c r="D61" s="48"/>
    </row>
    <row r="62" spans="3:4" s="46" customFormat="1" x14ac:dyDescent="0.2">
      <c r="C62" s="48"/>
      <c r="D62" s="48"/>
    </row>
    <row r="63" spans="3:4" s="46" customFormat="1" x14ac:dyDescent="0.2">
      <c r="C63" s="48"/>
      <c r="D63" s="48"/>
    </row>
    <row r="64" spans="3:4" s="46" customFormat="1" x14ac:dyDescent="0.2">
      <c r="C64" s="48"/>
      <c r="D64" s="48"/>
    </row>
    <row r="65" spans="3:4" s="46" customFormat="1" x14ac:dyDescent="0.2">
      <c r="C65" s="48"/>
      <c r="D65" s="48"/>
    </row>
    <row r="66" spans="3:4" s="46" customFormat="1" x14ac:dyDescent="0.2">
      <c r="C66" s="48"/>
      <c r="D66" s="48"/>
    </row>
    <row r="67" spans="3:4" s="46" customFormat="1" x14ac:dyDescent="0.2">
      <c r="C67" s="48"/>
      <c r="D67" s="48"/>
    </row>
    <row r="68" spans="3:4" s="46" customFormat="1" x14ac:dyDescent="0.2">
      <c r="C68" s="48"/>
      <c r="D68" s="48"/>
    </row>
    <row r="69" spans="3:4" s="46" customFormat="1" x14ac:dyDescent="0.2">
      <c r="C69" s="48"/>
      <c r="D69" s="48"/>
    </row>
    <row r="70" spans="3:4" s="46" customFormat="1" x14ac:dyDescent="0.2">
      <c r="C70" s="48"/>
      <c r="D70" s="48"/>
    </row>
    <row r="71" spans="3:4" s="46" customFormat="1" x14ac:dyDescent="0.2">
      <c r="C71" s="48"/>
      <c r="D71" s="48"/>
    </row>
    <row r="72" spans="3:4" s="46" customFormat="1" x14ac:dyDescent="0.2">
      <c r="C72" s="48"/>
      <c r="D72" s="48"/>
    </row>
    <row r="73" spans="3:4" s="46" customFormat="1" x14ac:dyDescent="0.2">
      <c r="C73" s="48"/>
      <c r="D73" s="48"/>
    </row>
    <row r="74" spans="3:4" s="46" customFormat="1" x14ac:dyDescent="0.2">
      <c r="C74" s="48"/>
      <c r="D74" s="48"/>
    </row>
    <row r="75" spans="3:4" s="46" customFormat="1" x14ac:dyDescent="0.2">
      <c r="C75" s="48"/>
      <c r="D75" s="48"/>
    </row>
    <row r="76" spans="3:4" s="46" customFormat="1" x14ac:dyDescent="0.2">
      <c r="C76" s="48"/>
      <c r="D76" s="48"/>
    </row>
    <row r="77" spans="3:4" s="46" customFormat="1" x14ac:dyDescent="0.2">
      <c r="C77" s="48"/>
      <c r="D77" s="48"/>
    </row>
    <row r="78" spans="3:4" s="46" customFormat="1" x14ac:dyDescent="0.2">
      <c r="C78" s="48"/>
      <c r="D78" s="48"/>
    </row>
    <row r="79" spans="3:4" s="46" customFormat="1" x14ac:dyDescent="0.2">
      <c r="C79" s="48"/>
      <c r="D79" s="48"/>
    </row>
    <row r="80" spans="3:4" s="46" customFormat="1" x14ac:dyDescent="0.2">
      <c r="C80" s="48"/>
      <c r="D80" s="48"/>
    </row>
    <row r="81" spans="3:4" s="46" customFormat="1" x14ac:dyDescent="0.2">
      <c r="C81" s="48"/>
      <c r="D81" s="48"/>
    </row>
    <row r="82" spans="3:4" s="46" customFormat="1" x14ac:dyDescent="0.2">
      <c r="C82" s="48"/>
      <c r="D82" s="48"/>
    </row>
    <row r="83" spans="3:4" s="46" customFormat="1" x14ac:dyDescent="0.2">
      <c r="C83" s="48"/>
      <c r="D83" s="48"/>
    </row>
    <row r="84" spans="3:4" s="46" customFormat="1" x14ac:dyDescent="0.2">
      <c r="C84" s="48"/>
      <c r="D84" s="48"/>
    </row>
    <row r="85" spans="3:4" s="46" customFormat="1" x14ac:dyDescent="0.2">
      <c r="C85" s="48"/>
      <c r="D85" s="48"/>
    </row>
    <row r="86" spans="3:4" s="46" customFormat="1" x14ac:dyDescent="0.2">
      <c r="C86" s="48"/>
      <c r="D86" s="48"/>
    </row>
    <row r="87" spans="3:4" s="46" customFormat="1" x14ac:dyDescent="0.2">
      <c r="C87" s="48"/>
      <c r="D87" s="48"/>
    </row>
    <row r="88" spans="3:4" s="46" customFormat="1" x14ac:dyDescent="0.2">
      <c r="C88" s="48"/>
      <c r="D88" s="48"/>
    </row>
    <row r="89" spans="3:4" s="46" customFormat="1" x14ac:dyDescent="0.2">
      <c r="C89" s="48"/>
      <c r="D89" s="48"/>
    </row>
    <row r="90" spans="3:4" s="46" customFormat="1" x14ac:dyDescent="0.2">
      <c r="C90" s="48"/>
      <c r="D90" s="48"/>
    </row>
    <row r="91" spans="3:4" s="46" customFormat="1" x14ac:dyDescent="0.2">
      <c r="C91" s="48"/>
      <c r="D91" s="48"/>
    </row>
    <row r="92" spans="3:4" s="46" customFormat="1" x14ac:dyDescent="0.2">
      <c r="C92" s="48"/>
      <c r="D92" s="48"/>
    </row>
    <row r="93" spans="3:4" s="46" customFormat="1" x14ac:dyDescent="0.2">
      <c r="C93" s="48"/>
      <c r="D93" s="48"/>
    </row>
    <row r="94" spans="3:4" s="46" customFormat="1" x14ac:dyDescent="0.2">
      <c r="C94" s="48"/>
      <c r="D94" s="48"/>
    </row>
    <row r="95" spans="3:4" s="46" customFormat="1" x14ac:dyDescent="0.2">
      <c r="C95" s="48"/>
      <c r="D95" s="48"/>
    </row>
    <row r="96" spans="3:4" s="46" customFormat="1" x14ac:dyDescent="0.2">
      <c r="C96" s="48"/>
      <c r="D96" s="48"/>
    </row>
    <row r="97" spans="3:4" s="46" customFormat="1" x14ac:dyDescent="0.2">
      <c r="C97" s="48"/>
      <c r="D97" s="48"/>
    </row>
    <row r="98" spans="3:4" s="46" customFormat="1" x14ac:dyDescent="0.2">
      <c r="C98" s="48"/>
      <c r="D98" s="48"/>
    </row>
    <row r="99" spans="3:4" s="46" customFormat="1" x14ac:dyDescent="0.2">
      <c r="C99" s="48"/>
      <c r="D99" s="48"/>
    </row>
    <row r="100" spans="3:4" s="46" customFormat="1" x14ac:dyDescent="0.2">
      <c r="C100" s="48"/>
      <c r="D100" s="48"/>
    </row>
    <row r="101" spans="3:4" s="46" customFormat="1" x14ac:dyDescent="0.2">
      <c r="C101" s="48"/>
      <c r="D101" s="48"/>
    </row>
    <row r="102" spans="3:4" s="46" customFormat="1" x14ac:dyDescent="0.2">
      <c r="C102" s="48"/>
      <c r="D102" s="48"/>
    </row>
    <row r="103" spans="3:4" s="46" customFormat="1" x14ac:dyDescent="0.2">
      <c r="C103" s="48"/>
      <c r="D103" s="48"/>
    </row>
    <row r="104" spans="3:4" s="46" customFormat="1" x14ac:dyDescent="0.2">
      <c r="C104" s="48"/>
      <c r="D104" s="48"/>
    </row>
    <row r="105" spans="3:4" s="46" customFormat="1" x14ac:dyDescent="0.2">
      <c r="C105" s="48"/>
      <c r="D105" s="48"/>
    </row>
    <row r="106" spans="3:4" s="46" customFormat="1" x14ac:dyDescent="0.2">
      <c r="C106" s="48"/>
      <c r="D106" s="48"/>
    </row>
    <row r="107" spans="3:4" s="46" customFormat="1" x14ac:dyDescent="0.2">
      <c r="C107" s="48"/>
      <c r="D107" s="48"/>
    </row>
    <row r="108" spans="3:4" s="46" customFormat="1" x14ac:dyDescent="0.2">
      <c r="C108" s="48"/>
      <c r="D108" s="48"/>
    </row>
    <row r="109" spans="3:4" s="46" customFormat="1" x14ac:dyDescent="0.2">
      <c r="C109" s="48"/>
      <c r="D109" s="48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8" type="noConversion"/>
  <hyperlinks>
    <hyperlink ref="H62968" r:id="rId1" display="http://vsolj.cetus-net.org/bulletin.html" xr:uid="{00000000-0004-0000-0000-000000000000}"/>
    <hyperlink ref="H62961" r:id="rId2" display="http://vsolj.cetus-net.org/bulletin.html" xr:uid="{00000000-0004-0000-0000-000001000000}"/>
    <hyperlink ref="AP458" r:id="rId3" display="http://cdsbib.u-strasbg.fr/cgi-bin/cdsbib?1990RMxAA..21..381G" xr:uid="{00000000-0004-0000-0000-000002000000}"/>
    <hyperlink ref="AP461" r:id="rId4" display="http://cdsbib.u-strasbg.fr/cgi-bin/cdsbib?1990RMxAA..21..381G" xr:uid="{00000000-0004-0000-0000-000003000000}"/>
    <hyperlink ref="AP459" r:id="rId5" display="http://cdsbib.u-strasbg.fr/cgi-bin/cdsbib?1990RMxAA..21..381G" xr:uid="{00000000-0004-0000-0000-000004000000}"/>
    <hyperlink ref="AP437" r:id="rId6" display="http://cdsbib.u-strasbg.fr/cgi-bin/cdsbib?1990RMxAA..21..381G" xr:uid="{00000000-0004-0000-0000-000005000000}"/>
    <hyperlink ref="I62968" r:id="rId7" display="http://vsolj.cetus-net.org/bulletin.html" xr:uid="{00000000-0004-0000-0000-000006000000}"/>
    <hyperlink ref="AQ571" r:id="rId8" display="http://cdsbib.u-strasbg.fr/cgi-bin/cdsbib?1990RMxAA..21..381G" xr:uid="{00000000-0004-0000-0000-000007000000}"/>
    <hyperlink ref="AQ64376" r:id="rId9" display="http://cdsbib.u-strasbg.fr/cgi-bin/cdsbib?1990RMxAA..21..381G" xr:uid="{00000000-0004-0000-0000-000008000000}"/>
    <hyperlink ref="AQ572" r:id="rId10" display="http://cdsbib.u-strasbg.fr/cgi-bin/cdsbib?1990RMxAA..21..381G" xr:uid="{00000000-0004-0000-0000-000009000000}"/>
    <hyperlink ref="H62965" r:id="rId11" display="https://www.aavso.org/ejaavso" xr:uid="{00000000-0004-0000-0000-00000A000000}"/>
    <hyperlink ref="H63635" r:id="rId12" display="http://vsolj.cetus-net.org/bulletin.html" xr:uid="{00000000-0004-0000-0000-00000B000000}"/>
    <hyperlink ref="H63628" r:id="rId13" display="https://www.aavso.org/ejaavso" xr:uid="{00000000-0004-0000-0000-00000C000000}"/>
    <hyperlink ref="I63635" r:id="rId14" display="http://vsolj.cetus-net.org/bulletin.html" xr:uid="{00000000-0004-0000-0000-00000D000000}"/>
    <hyperlink ref="AQ57286" r:id="rId15" display="http://cdsbib.u-strasbg.fr/cgi-bin/cdsbib?1990RMxAA..21..381G" xr:uid="{00000000-0004-0000-0000-00000E000000}"/>
    <hyperlink ref="H63632" r:id="rId16" display="https://www.aavso.org/ejaavso" xr:uid="{00000000-0004-0000-0000-00000F000000}"/>
    <hyperlink ref="AP4650" r:id="rId17" display="http://cdsbib.u-strasbg.fr/cgi-bin/cdsbib?1990RMxAA..21..381G" xr:uid="{00000000-0004-0000-0000-000010000000}"/>
    <hyperlink ref="AP4653" r:id="rId18" display="http://cdsbib.u-strasbg.fr/cgi-bin/cdsbib?1990RMxAA..21..381G" xr:uid="{00000000-0004-0000-0000-000011000000}"/>
    <hyperlink ref="AP4651" r:id="rId19" display="http://cdsbib.u-strasbg.fr/cgi-bin/cdsbib?1990RMxAA..21..381G" xr:uid="{00000000-0004-0000-0000-000012000000}"/>
    <hyperlink ref="AP4635" r:id="rId20" display="http://cdsbib.u-strasbg.fr/cgi-bin/cdsbib?1990RMxAA..21..381G" xr:uid="{00000000-0004-0000-0000-000013000000}"/>
    <hyperlink ref="AQ4864" r:id="rId21" display="http://cdsbib.u-strasbg.fr/cgi-bin/cdsbib?1990RMxAA..21..381G" xr:uid="{00000000-0004-0000-0000-000014000000}"/>
    <hyperlink ref="AQ4868" r:id="rId22" display="http://cdsbib.u-strasbg.fr/cgi-bin/cdsbib?1990RMxAA..21..381G" xr:uid="{00000000-0004-0000-0000-000015000000}"/>
    <hyperlink ref="AQ64548" r:id="rId23" display="http://cdsbib.u-strasbg.fr/cgi-bin/cdsbib?1990RMxAA..21..381G" xr:uid="{00000000-0004-0000-0000-000016000000}"/>
    <hyperlink ref="I1756" r:id="rId24" display="http://vsolj.cetus-net.org/bulletin.html" xr:uid="{00000000-0004-0000-0000-000017000000}"/>
    <hyperlink ref="H1756" r:id="rId25" display="http://vsolj.cetus-net.org/bulletin.html" xr:uid="{00000000-0004-0000-0000-000018000000}"/>
    <hyperlink ref="AQ65209" r:id="rId26" display="http://cdsbib.u-strasbg.fr/cgi-bin/cdsbib?1990RMxAA..21..381G" xr:uid="{00000000-0004-0000-0000-000019000000}"/>
    <hyperlink ref="AQ65208" r:id="rId27" display="http://cdsbib.u-strasbg.fr/cgi-bin/cdsbib?1990RMxAA..21..381G" xr:uid="{00000000-0004-0000-0000-00001A000000}"/>
    <hyperlink ref="AP2926" r:id="rId28" display="http://cdsbib.u-strasbg.fr/cgi-bin/cdsbib?1990RMxAA..21..381G" xr:uid="{00000000-0004-0000-0000-00001B000000}"/>
    <hyperlink ref="AP2944" r:id="rId29" display="http://cdsbib.u-strasbg.fr/cgi-bin/cdsbib?1990RMxAA..21..381G" xr:uid="{00000000-0004-0000-0000-00001C000000}"/>
    <hyperlink ref="AP2945" r:id="rId30" display="http://cdsbib.u-strasbg.fr/cgi-bin/cdsbib?1990RMxAA..21..381G" xr:uid="{00000000-0004-0000-0000-00001D000000}"/>
    <hyperlink ref="AP2941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2024-01-17T00:29:44Z</dcterms:modified>
</cp:coreProperties>
</file>