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53E844E-4187-42C9-B2A7-8B7F01C6F3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32" i="1" l="1"/>
  <c r="E69" i="1"/>
  <c r="F69" i="1" s="1"/>
  <c r="G69" i="1" s="1"/>
  <c r="K69" i="1" s="1"/>
  <c r="Q69" i="1"/>
  <c r="E38" i="1"/>
  <c r="F38" i="1" s="1"/>
  <c r="G38" i="1" s="1"/>
  <c r="L38" i="1" s="1"/>
  <c r="Q38" i="1"/>
  <c r="E39" i="1"/>
  <c r="F39" i="1" s="1"/>
  <c r="G39" i="1" s="1"/>
  <c r="L39" i="1" s="1"/>
  <c r="Q39" i="1"/>
  <c r="E40" i="1"/>
  <c r="F40" i="1" s="1"/>
  <c r="G40" i="1" s="1"/>
  <c r="L40" i="1" s="1"/>
  <c r="Q40" i="1"/>
  <c r="E41" i="1"/>
  <c r="F41" i="1" s="1"/>
  <c r="G41" i="1" s="1"/>
  <c r="L41" i="1" s="1"/>
  <c r="Q41" i="1"/>
  <c r="E42" i="1"/>
  <c r="F42" i="1" s="1"/>
  <c r="G42" i="1" s="1"/>
  <c r="L42" i="1" s="1"/>
  <c r="Q42" i="1"/>
  <c r="E43" i="1"/>
  <c r="F43" i="1" s="1"/>
  <c r="G43" i="1" s="1"/>
  <c r="L43" i="1" s="1"/>
  <c r="Q43" i="1"/>
  <c r="E44" i="1"/>
  <c r="F44" i="1" s="1"/>
  <c r="G44" i="1" s="1"/>
  <c r="L44" i="1" s="1"/>
  <c r="Q44" i="1"/>
  <c r="E45" i="1"/>
  <c r="F45" i="1" s="1"/>
  <c r="G45" i="1" s="1"/>
  <c r="L45" i="1" s="1"/>
  <c r="Q45" i="1"/>
  <c r="E46" i="1"/>
  <c r="F46" i="1" s="1"/>
  <c r="G46" i="1" s="1"/>
  <c r="L46" i="1" s="1"/>
  <c r="Q46" i="1"/>
  <c r="E47" i="1"/>
  <c r="F47" i="1" s="1"/>
  <c r="G47" i="1" s="1"/>
  <c r="L47" i="1" s="1"/>
  <c r="Q47" i="1"/>
  <c r="E48" i="1"/>
  <c r="F48" i="1" s="1"/>
  <c r="G48" i="1" s="1"/>
  <c r="L48" i="1" s="1"/>
  <c r="Q48" i="1"/>
  <c r="E49" i="1"/>
  <c r="F49" i="1" s="1"/>
  <c r="G49" i="1" s="1"/>
  <c r="L49" i="1" s="1"/>
  <c r="Q49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U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 s="1"/>
  <c r="G61" i="1" s="1"/>
  <c r="K61" i="1" s="1"/>
  <c r="Q61" i="1"/>
  <c r="E62" i="1"/>
  <c r="F62" i="1" s="1"/>
  <c r="G62" i="1" s="1"/>
  <c r="K62" i="1" s="1"/>
  <c r="Q62" i="1"/>
  <c r="E63" i="1"/>
  <c r="F63" i="1" s="1"/>
  <c r="G63" i="1" s="1"/>
  <c r="K63" i="1" s="1"/>
  <c r="Q63" i="1"/>
  <c r="E64" i="1"/>
  <c r="F64" i="1" s="1"/>
  <c r="G64" i="1" s="1"/>
  <c r="K64" i="1" s="1"/>
  <c r="Q64" i="1"/>
  <c r="E65" i="1"/>
  <c r="F65" i="1" s="1"/>
  <c r="G65" i="1" s="1"/>
  <c r="K65" i="1" s="1"/>
  <c r="Q65" i="1"/>
  <c r="E66" i="1"/>
  <c r="F66" i="1" s="1"/>
  <c r="G66" i="1" s="1"/>
  <c r="K66" i="1" s="1"/>
  <c r="Q66" i="1"/>
  <c r="E67" i="1"/>
  <c r="F67" i="1" s="1"/>
  <c r="G67" i="1" s="1"/>
  <c r="K67" i="1" s="1"/>
  <c r="Q67" i="1"/>
  <c r="E68" i="1"/>
  <c r="F68" i="1" s="1"/>
  <c r="G68" i="1" s="1"/>
  <c r="K68" i="1" s="1"/>
  <c r="Q68" i="1"/>
  <c r="E22" i="1" l="1"/>
  <c r="F22" i="1" s="1"/>
  <c r="G22" i="1" s="1"/>
  <c r="K22" i="1" s="1"/>
  <c r="E21" i="1"/>
  <c r="F21" i="1" s="1"/>
  <c r="G21" i="1" s="1"/>
  <c r="I21" i="1" s="1"/>
  <c r="Q22" i="1"/>
  <c r="D9" i="1"/>
  <c r="E9" i="1"/>
  <c r="F16" i="1"/>
  <c r="F17" i="1" s="1"/>
  <c r="C17" i="1"/>
  <c r="Q21" i="1"/>
  <c r="C11" i="1"/>
  <c r="C12" i="1"/>
  <c r="O69" i="1" l="1"/>
  <c r="O40" i="1"/>
  <c r="O39" i="1"/>
  <c r="O43" i="1"/>
  <c r="O47" i="1"/>
  <c r="O38" i="1"/>
  <c r="O42" i="1"/>
  <c r="O46" i="1"/>
  <c r="O41" i="1"/>
  <c r="O45" i="1"/>
  <c r="O49" i="1"/>
  <c r="O44" i="1"/>
  <c r="O48" i="1"/>
  <c r="O24" i="1"/>
  <c r="O28" i="1"/>
  <c r="O32" i="1"/>
  <c r="O36" i="1"/>
  <c r="O52" i="1"/>
  <c r="O55" i="1"/>
  <c r="O59" i="1"/>
  <c r="O66" i="1"/>
  <c r="O68" i="1"/>
  <c r="O23" i="1"/>
  <c r="O27" i="1"/>
  <c r="O31" i="1"/>
  <c r="O35" i="1"/>
  <c r="O51" i="1"/>
  <c r="O54" i="1"/>
  <c r="O58" i="1"/>
  <c r="O61" i="1"/>
  <c r="O63" i="1"/>
  <c r="O65" i="1"/>
  <c r="O26" i="1"/>
  <c r="O30" i="1"/>
  <c r="O34" i="1"/>
  <c r="O50" i="1"/>
  <c r="O57" i="1"/>
  <c r="O67" i="1"/>
  <c r="O25" i="1"/>
  <c r="O29" i="1"/>
  <c r="O33" i="1"/>
  <c r="O37" i="1"/>
  <c r="O53" i="1"/>
  <c r="O56" i="1"/>
  <c r="O60" i="1"/>
  <c r="O62" i="1"/>
  <c r="O64" i="1"/>
  <c r="O21" i="1"/>
  <c r="O22" i="1"/>
  <c r="C1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<sst xmlns="http://schemas.openxmlformats.org/spreadsheetml/2006/main" count="184" uniqueCount="59">
  <si>
    <t>OEJV 0198</t>
  </si>
  <si>
    <t>OEJV 0182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</si>
  <si>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</si>
  <si>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</si>
  <si>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</si>
  <si>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</si>
  <si>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</si>
  <si>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</si>
  <si>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</si>
  <si>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</si>
  <si>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</si>
  <si>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</si>
  <si>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</si>
  <si>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</si>
  <si>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</si>
  <si>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</si>
  <si>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</si>
  <si>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</si>
  <si>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</si>
  <si>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</si>
  <si>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</si>
  <si>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</si>
  <si>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</si>
  <si>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</si>
  <si>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</si>
  <si>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</si>
  <si>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</si>
  <si>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</si>
  <si>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</si>
  <si>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</si>
  <si>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</si>
  <si>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</si>
  <si>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</si>
  <si>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</si>
  <si>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</si>
  <si>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</si>
  <si>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</si>
  <si>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</si>
  <si>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</si>
  <si>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</si>
  <si>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</si>
  <si>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</si>
  <si>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</si>
  <si>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</si>
  <si>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EZ Oct</t>
  </si>
  <si>
    <t>G9517-0107</t>
  </si>
  <si>
    <t>EW/KW</t>
  </si>
  <si>
    <t>pr_0</t>
  </si>
  <si>
    <t>2018-12-04</t>
  </si>
  <si>
    <t>EZ Oct / GSC 9517-0107</t>
  </si>
  <si>
    <t>GCVS</t>
  </si>
  <si>
    <t>JAVSO 49, 251</t>
  </si>
  <si>
    <t>JAVSO, 48, 250</t>
  </si>
  <si>
    <t>RIX</t>
  </si>
  <si>
    <t>JRBA</t>
  </si>
  <si>
    <t>TESS/BAJ/RAA</t>
  </si>
  <si>
    <t>TESS</t>
  </si>
  <si>
    <t>BMGA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</si>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</sst>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000"/>
    <numFmt numFmtId="167" formatCode="0.0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7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0" xfId="0" quotePrefix="1" applyAlignment="1"/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18" fillId="0" borderId="0" xfId="42" applyFont="1" applyAlignment="1">
      <alignment horizontal="left"/>
    </xf>
    <xf numFmtId="0" fontId="18" fillId="0" borderId="0" xfId="42" applyFont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horizontal="center"/>
      <protection locked="0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7" fontId="35" fillId="0" borderId="0" xfId="0" applyNumberFormat="1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left"/>
      <protection locked="0"/>
    </xf>
    <xf numFmtId="0" fontId="6" fillId="0" borderId="0" xfId="0" applyFont="1" applyAlignment="1"/>
    <xf numFmtId="0" fontId="6" fillId="0" borderId="0" xfId="0" applyFont="1" applyAlignment="1">
      <alignment horizontal="left"/>
    </xf>
    <xf numFmtId="166" fontId="35" fillId="0" borderId="0" xfId="0" applyNumberFormat="1" applyFont="1" applyAlignment="1">
      <alignment horizontal="left"/>
    </xf>
    <xf numFmtId="165" fontId="35" fillId="0" borderId="0" xfId="0" applyNumberFormat="1" applyFont="1" applyAlignment="1">
      <alignment horizontal="left"/>
    </xf>
    <xf numFmtId="0" fontId="8" fillId="0" borderId="0" xfId="0" applyFont="1" applyAlignment="1"/>
    <xf numFmtId="0" fontId="0" fillId="0" borderId="0" xfId="0" applyAlignment="1">
      <alignment horizontal="right"/>
    </xf>
    <xf numFmtId="0" fontId="0" fillId="0" borderId="0" xfId="0" applyBorder="1" applyAlignment="1"/>
    <xf numFmtId="0" fontId="6" fillId="0" borderId="0" xfId="0" applyFont="1" applyBorder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EZ Oct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Active!$D$21:$D$203</c:f>
                <c:numCache>
                  <c:formatCode>General</c:formatCode>
                  <c:ptCount val="18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plus>
            <c:minus>
              <c:numRef>
                <c:f>Active!$D$21:$D$203</c:f>
                <c:numCache>
                  <c:formatCode>General</c:formatCode>
                  <c:ptCount val="18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17026</c:v>
                </c:pt>
                <c:pt idx="5">
                  <c:v>17026</c:v>
                </c:pt>
                <c:pt idx="6">
                  <c:v>17026.5</c:v>
                </c:pt>
                <c:pt idx="7">
                  <c:v>19663.5</c:v>
                </c:pt>
                <c:pt idx="8">
                  <c:v>19664</c:v>
                </c:pt>
                <c:pt idx="9">
                  <c:v>20810.5</c:v>
                </c:pt>
                <c:pt idx="10">
                  <c:v>20810.5</c:v>
                </c:pt>
                <c:pt idx="11">
                  <c:v>20811</c:v>
                </c:pt>
                <c:pt idx="12">
                  <c:v>20811</c:v>
                </c:pt>
                <c:pt idx="13">
                  <c:v>20873</c:v>
                </c:pt>
                <c:pt idx="14">
                  <c:v>20873</c:v>
                </c:pt>
                <c:pt idx="15">
                  <c:v>20873.5</c:v>
                </c:pt>
                <c:pt idx="16">
                  <c:v>20901.5</c:v>
                </c:pt>
                <c:pt idx="17">
                  <c:v>20926</c:v>
                </c:pt>
                <c:pt idx="18">
                  <c:v>20926.5</c:v>
                </c:pt>
                <c:pt idx="19">
                  <c:v>20974</c:v>
                </c:pt>
                <c:pt idx="20">
                  <c:v>20974.5</c:v>
                </c:pt>
                <c:pt idx="21">
                  <c:v>21022</c:v>
                </c:pt>
                <c:pt idx="22">
                  <c:v>21022.5</c:v>
                </c:pt>
                <c:pt idx="23">
                  <c:v>21028</c:v>
                </c:pt>
                <c:pt idx="24">
                  <c:v>21028.5</c:v>
                </c:pt>
                <c:pt idx="25">
                  <c:v>21074</c:v>
                </c:pt>
                <c:pt idx="26">
                  <c:v>21074.5</c:v>
                </c:pt>
                <c:pt idx="27">
                  <c:v>21125</c:v>
                </c:pt>
                <c:pt idx="28">
                  <c:v>21125.5</c:v>
                </c:pt>
                <c:pt idx="29">
                  <c:v>21387.5</c:v>
                </c:pt>
                <c:pt idx="30">
                  <c:v>21388</c:v>
                </c:pt>
                <c:pt idx="31">
                  <c:v>21388</c:v>
                </c:pt>
                <c:pt idx="32">
                  <c:v>21828.5</c:v>
                </c:pt>
                <c:pt idx="33">
                  <c:v>21895</c:v>
                </c:pt>
                <c:pt idx="34">
                  <c:v>22300.5</c:v>
                </c:pt>
                <c:pt idx="35">
                  <c:v>22301</c:v>
                </c:pt>
                <c:pt idx="36">
                  <c:v>22301.5</c:v>
                </c:pt>
                <c:pt idx="37">
                  <c:v>22339</c:v>
                </c:pt>
                <c:pt idx="38">
                  <c:v>22339.5</c:v>
                </c:pt>
                <c:pt idx="39">
                  <c:v>23018</c:v>
                </c:pt>
                <c:pt idx="40">
                  <c:v>23486</c:v>
                </c:pt>
                <c:pt idx="41">
                  <c:v>23486.5</c:v>
                </c:pt>
                <c:pt idx="42">
                  <c:v>24228</c:v>
                </c:pt>
                <c:pt idx="43">
                  <c:v>24256</c:v>
                </c:pt>
                <c:pt idx="44">
                  <c:v>24973</c:v>
                </c:pt>
                <c:pt idx="45">
                  <c:v>24973</c:v>
                </c:pt>
                <c:pt idx="46">
                  <c:v>24973.5</c:v>
                </c:pt>
                <c:pt idx="47">
                  <c:v>25942</c:v>
                </c:pt>
                <c:pt idx="48">
                  <c:v>26232</c:v>
                </c:pt>
              </c:numCache>
            </c:numRef>
          </c:xVal>
          <c:yVal>
            <c:numRef>
              <c:f>Active!$H$21:$H$963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F3-4617-98D1-944D47FFFA2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plus>
            <c:min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17026</c:v>
                </c:pt>
                <c:pt idx="5">
                  <c:v>17026</c:v>
                </c:pt>
                <c:pt idx="6">
                  <c:v>17026.5</c:v>
                </c:pt>
                <c:pt idx="7">
                  <c:v>19663.5</c:v>
                </c:pt>
                <c:pt idx="8">
                  <c:v>19664</c:v>
                </c:pt>
                <c:pt idx="9">
                  <c:v>20810.5</c:v>
                </c:pt>
                <c:pt idx="10">
                  <c:v>20810.5</c:v>
                </c:pt>
                <c:pt idx="11">
                  <c:v>20811</c:v>
                </c:pt>
                <c:pt idx="12">
                  <c:v>20811</c:v>
                </c:pt>
                <c:pt idx="13">
                  <c:v>20873</c:v>
                </c:pt>
                <c:pt idx="14">
                  <c:v>20873</c:v>
                </c:pt>
                <c:pt idx="15">
                  <c:v>20873.5</c:v>
                </c:pt>
                <c:pt idx="16">
                  <c:v>20901.5</c:v>
                </c:pt>
                <c:pt idx="17">
                  <c:v>20926</c:v>
                </c:pt>
                <c:pt idx="18">
                  <c:v>20926.5</c:v>
                </c:pt>
                <c:pt idx="19">
                  <c:v>20974</c:v>
                </c:pt>
                <c:pt idx="20">
                  <c:v>20974.5</c:v>
                </c:pt>
                <c:pt idx="21">
                  <c:v>21022</c:v>
                </c:pt>
                <c:pt idx="22">
                  <c:v>21022.5</c:v>
                </c:pt>
                <c:pt idx="23">
                  <c:v>21028</c:v>
                </c:pt>
                <c:pt idx="24">
                  <c:v>21028.5</c:v>
                </c:pt>
                <c:pt idx="25">
                  <c:v>21074</c:v>
                </c:pt>
                <c:pt idx="26">
                  <c:v>21074.5</c:v>
                </c:pt>
                <c:pt idx="27">
                  <c:v>21125</c:v>
                </c:pt>
                <c:pt idx="28">
                  <c:v>21125.5</c:v>
                </c:pt>
                <c:pt idx="29">
                  <c:v>21387.5</c:v>
                </c:pt>
                <c:pt idx="30">
                  <c:v>21388</c:v>
                </c:pt>
                <c:pt idx="31">
                  <c:v>21388</c:v>
                </c:pt>
                <c:pt idx="32">
                  <c:v>21828.5</c:v>
                </c:pt>
                <c:pt idx="33">
                  <c:v>21895</c:v>
                </c:pt>
                <c:pt idx="34">
                  <c:v>22300.5</c:v>
                </c:pt>
                <c:pt idx="35">
                  <c:v>22301</c:v>
                </c:pt>
                <c:pt idx="36">
                  <c:v>22301.5</c:v>
                </c:pt>
                <c:pt idx="37">
                  <c:v>22339</c:v>
                </c:pt>
                <c:pt idx="38">
                  <c:v>22339.5</c:v>
                </c:pt>
                <c:pt idx="39">
                  <c:v>23018</c:v>
                </c:pt>
                <c:pt idx="40">
                  <c:v>23486</c:v>
                </c:pt>
                <c:pt idx="41">
                  <c:v>23486.5</c:v>
                </c:pt>
                <c:pt idx="42">
                  <c:v>24228</c:v>
                </c:pt>
                <c:pt idx="43">
                  <c:v>24256</c:v>
                </c:pt>
                <c:pt idx="44">
                  <c:v>24973</c:v>
                </c:pt>
                <c:pt idx="45">
                  <c:v>24973</c:v>
                </c:pt>
                <c:pt idx="46">
                  <c:v>24973.5</c:v>
                </c:pt>
                <c:pt idx="47">
                  <c:v>25942</c:v>
                </c:pt>
                <c:pt idx="48">
                  <c:v>26232</c:v>
                </c:pt>
              </c:numCache>
            </c:numRef>
          </c:xVal>
          <c:yVal>
            <c:numRef>
              <c:f>Active!$I$21:$I$963</c:f>
              <c:numCache>
                <c:formatCode>General</c:formatCode>
                <c:ptCount val="94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F3-4617-98D1-944D47FFFA2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plus>
            <c:min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17026</c:v>
                </c:pt>
                <c:pt idx="5">
                  <c:v>17026</c:v>
                </c:pt>
                <c:pt idx="6">
                  <c:v>17026.5</c:v>
                </c:pt>
                <c:pt idx="7">
                  <c:v>19663.5</c:v>
                </c:pt>
                <c:pt idx="8">
                  <c:v>19664</c:v>
                </c:pt>
                <c:pt idx="9">
                  <c:v>20810.5</c:v>
                </c:pt>
                <c:pt idx="10">
                  <c:v>20810.5</c:v>
                </c:pt>
                <c:pt idx="11">
                  <c:v>20811</c:v>
                </c:pt>
                <c:pt idx="12">
                  <c:v>20811</c:v>
                </c:pt>
                <c:pt idx="13">
                  <c:v>20873</c:v>
                </c:pt>
                <c:pt idx="14">
                  <c:v>20873</c:v>
                </c:pt>
                <c:pt idx="15">
                  <c:v>20873.5</c:v>
                </c:pt>
                <c:pt idx="16">
                  <c:v>20901.5</c:v>
                </c:pt>
                <c:pt idx="17">
                  <c:v>20926</c:v>
                </c:pt>
                <c:pt idx="18">
                  <c:v>20926.5</c:v>
                </c:pt>
                <c:pt idx="19">
                  <c:v>20974</c:v>
                </c:pt>
                <c:pt idx="20">
                  <c:v>20974.5</c:v>
                </c:pt>
                <c:pt idx="21">
                  <c:v>21022</c:v>
                </c:pt>
                <c:pt idx="22">
                  <c:v>21022.5</c:v>
                </c:pt>
                <c:pt idx="23">
                  <c:v>21028</c:v>
                </c:pt>
                <c:pt idx="24">
                  <c:v>21028.5</c:v>
                </c:pt>
                <c:pt idx="25">
                  <c:v>21074</c:v>
                </c:pt>
                <c:pt idx="26">
                  <c:v>21074.5</c:v>
                </c:pt>
                <c:pt idx="27">
                  <c:v>21125</c:v>
                </c:pt>
                <c:pt idx="28">
                  <c:v>21125.5</c:v>
                </c:pt>
                <c:pt idx="29">
                  <c:v>21387.5</c:v>
                </c:pt>
                <c:pt idx="30">
                  <c:v>21388</c:v>
                </c:pt>
                <c:pt idx="31">
                  <c:v>21388</c:v>
                </c:pt>
                <c:pt idx="32">
                  <c:v>21828.5</c:v>
                </c:pt>
                <c:pt idx="33">
                  <c:v>21895</c:v>
                </c:pt>
                <c:pt idx="34">
                  <c:v>22300.5</c:v>
                </c:pt>
                <c:pt idx="35">
                  <c:v>22301</c:v>
                </c:pt>
                <c:pt idx="36">
                  <c:v>22301.5</c:v>
                </c:pt>
                <c:pt idx="37">
                  <c:v>22339</c:v>
                </c:pt>
                <c:pt idx="38">
                  <c:v>22339.5</c:v>
                </c:pt>
                <c:pt idx="39">
                  <c:v>23018</c:v>
                </c:pt>
                <c:pt idx="40">
                  <c:v>23486</c:v>
                </c:pt>
                <c:pt idx="41">
                  <c:v>23486.5</c:v>
                </c:pt>
                <c:pt idx="42">
                  <c:v>24228</c:v>
                </c:pt>
                <c:pt idx="43">
                  <c:v>24256</c:v>
                </c:pt>
                <c:pt idx="44">
                  <c:v>24973</c:v>
                </c:pt>
                <c:pt idx="45">
                  <c:v>24973</c:v>
                </c:pt>
                <c:pt idx="46">
                  <c:v>24973.5</c:v>
                </c:pt>
                <c:pt idx="47">
                  <c:v>25942</c:v>
                </c:pt>
                <c:pt idx="48">
                  <c:v>26232</c:v>
                </c:pt>
              </c:numCache>
            </c:numRef>
          </c:xVal>
          <c:yVal>
            <c:numRef>
              <c:f>Active!$J$21:$J$963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F3-4617-98D1-944D47FFFA2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plus>
            <c:min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17026</c:v>
                </c:pt>
                <c:pt idx="5">
                  <c:v>17026</c:v>
                </c:pt>
                <c:pt idx="6">
                  <c:v>17026.5</c:v>
                </c:pt>
                <c:pt idx="7">
                  <c:v>19663.5</c:v>
                </c:pt>
                <c:pt idx="8">
                  <c:v>19664</c:v>
                </c:pt>
                <c:pt idx="9">
                  <c:v>20810.5</c:v>
                </c:pt>
                <c:pt idx="10">
                  <c:v>20810.5</c:v>
                </c:pt>
                <c:pt idx="11">
                  <c:v>20811</c:v>
                </c:pt>
                <c:pt idx="12">
                  <c:v>20811</c:v>
                </c:pt>
                <c:pt idx="13">
                  <c:v>20873</c:v>
                </c:pt>
                <c:pt idx="14">
                  <c:v>20873</c:v>
                </c:pt>
                <c:pt idx="15">
                  <c:v>20873.5</c:v>
                </c:pt>
                <c:pt idx="16">
                  <c:v>20901.5</c:v>
                </c:pt>
                <c:pt idx="17">
                  <c:v>20926</c:v>
                </c:pt>
                <c:pt idx="18">
                  <c:v>20926.5</c:v>
                </c:pt>
                <c:pt idx="19">
                  <c:v>20974</c:v>
                </c:pt>
                <c:pt idx="20">
                  <c:v>20974.5</c:v>
                </c:pt>
                <c:pt idx="21">
                  <c:v>21022</c:v>
                </c:pt>
                <c:pt idx="22">
                  <c:v>21022.5</c:v>
                </c:pt>
                <c:pt idx="23">
                  <c:v>21028</c:v>
                </c:pt>
                <c:pt idx="24">
                  <c:v>21028.5</c:v>
                </c:pt>
                <c:pt idx="25">
                  <c:v>21074</c:v>
                </c:pt>
                <c:pt idx="26">
                  <c:v>21074.5</c:v>
                </c:pt>
                <c:pt idx="27">
                  <c:v>21125</c:v>
                </c:pt>
                <c:pt idx="28">
                  <c:v>21125.5</c:v>
                </c:pt>
                <c:pt idx="29">
                  <c:v>21387.5</c:v>
                </c:pt>
                <c:pt idx="30">
                  <c:v>21388</c:v>
                </c:pt>
                <c:pt idx="31">
                  <c:v>21388</c:v>
                </c:pt>
                <c:pt idx="32">
                  <c:v>21828.5</c:v>
                </c:pt>
                <c:pt idx="33">
                  <c:v>21895</c:v>
                </c:pt>
                <c:pt idx="34">
                  <c:v>22300.5</c:v>
                </c:pt>
                <c:pt idx="35">
                  <c:v>22301</c:v>
                </c:pt>
                <c:pt idx="36">
                  <c:v>22301.5</c:v>
                </c:pt>
                <c:pt idx="37">
                  <c:v>22339</c:v>
                </c:pt>
                <c:pt idx="38">
                  <c:v>22339.5</c:v>
                </c:pt>
                <c:pt idx="39">
                  <c:v>23018</c:v>
                </c:pt>
                <c:pt idx="40">
                  <c:v>23486</c:v>
                </c:pt>
                <c:pt idx="41">
                  <c:v>23486.5</c:v>
                </c:pt>
                <c:pt idx="42">
                  <c:v>24228</c:v>
                </c:pt>
                <c:pt idx="43">
                  <c:v>24256</c:v>
                </c:pt>
                <c:pt idx="44">
                  <c:v>24973</c:v>
                </c:pt>
                <c:pt idx="45">
                  <c:v>24973</c:v>
                </c:pt>
                <c:pt idx="46">
                  <c:v>24973.5</c:v>
                </c:pt>
                <c:pt idx="47">
                  <c:v>25942</c:v>
                </c:pt>
                <c:pt idx="48">
                  <c:v>26232</c:v>
                </c:pt>
              </c:numCache>
            </c:numRef>
          </c:xVal>
          <c:yVal>
            <c:numRef>
              <c:f>Active!$K$21:$K$963</c:f>
              <c:numCache>
                <c:formatCode>General</c:formatCode>
                <c:ptCount val="943"/>
                <c:pt idx="1">
                  <c:v>3.5490000009303913E-3</c:v>
                </c:pt>
                <c:pt idx="2">
                  <c:v>3.0100000003585592E-3</c:v>
                </c:pt>
                <c:pt idx="3">
                  <c:v>3.3709999988786876E-3</c:v>
                </c:pt>
                <c:pt idx="4">
                  <c:v>3.13099999766564E-3</c:v>
                </c:pt>
                <c:pt idx="5">
                  <c:v>3.13099999766564E-3</c:v>
                </c:pt>
                <c:pt idx="6">
                  <c:v>3.6420000033103861E-3</c:v>
                </c:pt>
                <c:pt idx="7">
                  <c:v>5.0270000065211207E-3</c:v>
                </c:pt>
                <c:pt idx="8">
                  <c:v>5.1680000033229589E-3</c:v>
                </c:pt>
                <c:pt idx="9">
                  <c:v>4.721000004792586E-3</c:v>
                </c:pt>
                <c:pt idx="10">
                  <c:v>5.5310002280748449E-3</c:v>
                </c:pt>
                <c:pt idx="12">
                  <c:v>4.4020001660101116E-3</c:v>
                </c:pt>
                <c:pt idx="13">
                  <c:v>4.8529999985476024E-3</c:v>
                </c:pt>
                <c:pt idx="14">
                  <c:v>4.8529999985476024E-3</c:v>
                </c:pt>
                <c:pt idx="15">
                  <c:v>5.3299999999580905E-3</c:v>
                </c:pt>
                <c:pt idx="16">
                  <c:v>4.8130001669051126E-3</c:v>
                </c:pt>
                <c:pt idx="29">
                  <c:v>5.214999990130309E-3</c:v>
                </c:pt>
                <c:pt idx="30">
                  <c:v>5.0460000056773424E-3</c:v>
                </c:pt>
                <c:pt idx="31">
                  <c:v>5.8260001460439526E-3</c:v>
                </c:pt>
                <c:pt idx="32">
                  <c:v>5.916999994951766E-3</c:v>
                </c:pt>
                <c:pt idx="33">
                  <c:v>6.0400000002118759E-3</c:v>
                </c:pt>
                <c:pt idx="34">
                  <c:v>6.2709999983781017E-3</c:v>
                </c:pt>
                <c:pt idx="35">
                  <c:v>6.24200000311248E-3</c:v>
                </c:pt>
                <c:pt idx="36">
                  <c:v>5.8730000018840656E-3</c:v>
                </c:pt>
                <c:pt idx="37">
                  <c:v>6.247999997867737E-3</c:v>
                </c:pt>
                <c:pt idx="38">
                  <c:v>6.3990000053308904E-3</c:v>
                </c:pt>
                <c:pt idx="39">
                  <c:v>6.4459999994141981E-3</c:v>
                </c:pt>
                <c:pt idx="40">
                  <c:v>6.8709999977727421E-3</c:v>
                </c:pt>
                <c:pt idx="41">
                  <c:v>6.7530000014812686E-3</c:v>
                </c:pt>
                <c:pt idx="42">
                  <c:v>7.4859999949694611E-3</c:v>
                </c:pt>
                <c:pt idx="43">
                  <c:v>7.7220000021043234E-3</c:v>
                </c:pt>
                <c:pt idx="44">
                  <c:v>7.545999855210539E-3</c:v>
                </c:pt>
                <c:pt idx="45">
                  <c:v>7.5460000080056489E-3</c:v>
                </c:pt>
                <c:pt idx="46">
                  <c:v>7.4769999991985969E-3</c:v>
                </c:pt>
                <c:pt idx="47">
                  <c:v>7.5140000044484623E-3</c:v>
                </c:pt>
                <c:pt idx="48">
                  <c:v>8.0879999804892577E-3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F3-4617-98D1-944D47FFFA2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plus>
            <c:min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17026</c:v>
                </c:pt>
                <c:pt idx="5">
                  <c:v>17026</c:v>
                </c:pt>
                <c:pt idx="6">
                  <c:v>17026.5</c:v>
                </c:pt>
                <c:pt idx="7">
                  <c:v>19663.5</c:v>
                </c:pt>
                <c:pt idx="8">
                  <c:v>19664</c:v>
                </c:pt>
                <c:pt idx="9">
                  <c:v>20810.5</c:v>
                </c:pt>
                <c:pt idx="10">
                  <c:v>20810.5</c:v>
                </c:pt>
                <c:pt idx="11">
                  <c:v>20811</c:v>
                </c:pt>
                <c:pt idx="12">
                  <c:v>20811</c:v>
                </c:pt>
                <c:pt idx="13">
                  <c:v>20873</c:v>
                </c:pt>
                <c:pt idx="14">
                  <c:v>20873</c:v>
                </c:pt>
                <c:pt idx="15">
                  <c:v>20873.5</c:v>
                </c:pt>
                <c:pt idx="16">
                  <c:v>20901.5</c:v>
                </c:pt>
                <c:pt idx="17">
                  <c:v>20926</c:v>
                </c:pt>
                <c:pt idx="18">
                  <c:v>20926.5</c:v>
                </c:pt>
                <c:pt idx="19">
                  <c:v>20974</c:v>
                </c:pt>
                <c:pt idx="20">
                  <c:v>20974.5</c:v>
                </c:pt>
                <c:pt idx="21">
                  <c:v>21022</c:v>
                </c:pt>
                <c:pt idx="22">
                  <c:v>21022.5</c:v>
                </c:pt>
                <c:pt idx="23">
                  <c:v>21028</c:v>
                </c:pt>
                <c:pt idx="24">
                  <c:v>21028.5</c:v>
                </c:pt>
                <c:pt idx="25">
                  <c:v>21074</c:v>
                </c:pt>
                <c:pt idx="26">
                  <c:v>21074.5</c:v>
                </c:pt>
                <c:pt idx="27">
                  <c:v>21125</c:v>
                </c:pt>
                <c:pt idx="28">
                  <c:v>21125.5</c:v>
                </c:pt>
                <c:pt idx="29">
                  <c:v>21387.5</c:v>
                </c:pt>
                <c:pt idx="30">
                  <c:v>21388</c:v>
                </c:pt>
                <c:pt idx="31">
                  <c:v>21388</c:v>
                </c:pt>
                <c:pt idx="32">
                  <c:v>21828.5</c:v>
                </c:pt>
                <c:pt idx="33">
                  <c:v>21895</c:v>
                </c:pt>
                <c:pt idx="34">
                  <c:v>22300.5</c:v>
                </c:pt>
                <c:pt idx="35">
                  <c:v>22301</c:v>
                </c:pt>
                <c:pt idx="36">
                  <c:v>22301.5</c:v>
                </c:pt>
                <c:pt idx="37">
                  <c:v>22339</c:v>
                </c:pt>
                <c:pt idx="38">
                  <c:v>22339.5</c:v>
                </c:pt>
                <c:pt idx="39">
                  <c:v>23018</c:v>
                </c:pt>
                <c:pt idx="40">
                  <c:v>23486</c:v>
                </c:pt>
                <c:pt idx="41">
                  <c:v>23486.5</c:v>
                </c:pt>
                <c:pt idx="42">
                  <c:v>24228</c:v>
                </c:pt>
                <c:pt idx="43">
                  <c:v>24256</c:v>
                </c:pt>
                <c:pt idx="44">
                  <c:v>24973</c:v>
                </c:pt>
                <c:pt idx="45">
                  <c:v>24973</c:v>
                </c:pt>
                <c:pt idx="46">
                  <c:v>24973.5</c:v>
                </c:pt>
                <c:pt idx="47">
                  <c:v>25942</c:v>
                </c:pt>
                <c:pt idx="48">
                  <c:v>26232</c:v>
                </c:pt>
              </c:numCache>
            </c:numRef>
          </c:xVal>
          <c:yVal>
            <c:numRef>
              <c:f>Active!$L$21:$L$963</c:f>
              <c:numCache>
                <c:formatCode>General</c:formatCode>
                <c:ptCount val="943"/>
                <c:pt idx="17">
                  <c:v>4.5784498797729611E-3</c:v>
                </c:pt>
                <c:pt idx="18">
                  <c:v>4.6552098719985224E-3</c:v>
                </c:pt>
                <c:pt idx="19">
                  <c:v>4.6073299599811435E-3</c:v>
                </c:pt>
                <c:pt idx="20">
                  <c:v>4.6507402221322991E-3</c:v>
                </c:pt>
                <c:pt idx="21">
                  <c:v>4.5014700153842568E-3</c:v>
                </c:pt>
                <c:pt idx="22">
                  <c:v>4.7814599602133967E-3</c:v>
                </c:pt>
                <c:pt idx="23">
                  <c:v>4.7563599946442991E-3</c:v>
                </c:pt>
                <c:pt idx="24">
                  <c:v>4.6931701435823925E-3</c:v>
                </c:pt>
                <c:pt idx="25">
                  <c:v>4.7370500178658403E-3</c:v>
                </c:pt>
                <c:pt idx="26">
                  <c:v>4.8665098292985931E-3</c:v>
                </c:pt>
                <c:pt idx="27">
                  <c:v>4.7104898767429404E-3</c:v>
                </c:pt>
                <c:pt idx="28">
                  <c:v>5.0315399712417275E-3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F3-4617-98D1-944D47FFFA2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plus>
            <c:min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17026</c:v>
                </c:pt>
                <c:pt idx="5">
                  <c:v>17026</c:v>
                </c:pt>
                <c:pt idx="6">
                  <c:v>17026.5</c:v>
                </c:pt>
                <c:pt idx="7">
                  <c:v>19663.5</c:v>
                </c:pt>
                <c:pt idx="8">
                  <c:v>19664</c:v>
                </c:pt>
                <c:pt idx="9">
                  <c:v>20810.5</c:v>
                </c:pt>
                <c:pt idx="10">
                  <c:v>20810.5</c:v>
                </c:pt>
                <c:pt idx="11">
                  <c:v>20811</c:v>
                </c:pt>
                <c:pt idx="12">
                  <c:v>20811</c:v>
                </c:pt>
                <c:pt idx="13">
                  <c:v>20873</c:v>
                </c:pt>
                <c:pt idx="14">
                  <c:v>20873</c:v>
                </c:pt>
                <c:pt idx="15">
                  <c:v>20873.5</c:v>
                </c:pt>
                <c:pt idx="16">
                  <c:v>20901.5</c:v>
                </c:pt>
                <c:pt idx="17">
                  <c:v>20926</c:v>
                </c:pt>
                <c:pt idx="18">
                  <c:v>20926.5</c:v>
                </c:pt>
                <c:pt idx="19">
                  <c:v>20974</c:v>
                </c:pt>
                <c:pt idx="20">
                  <c:v>20974.5</c:v>
                </c:pt>
                <c:pt idx="21">
                  <c:v>21022</c:v>
                </c:pt>
                <c:pt idx="22">
                  <c:v>21022.5</c:v>
                </c:pt>
                <c:pt idx="23">
                  <c:v>21028</c:v>
                </c:pt>
                <c:pt idx="24">
                  <c:v>21028.5</c:v>
                </c:pt>
                <c:pt idx="25">
                  <c:v>21074</c:v>
                </c:pt>
                <c:pt idx="26">
                  <c:v>21074.5</c:v>
                </c:pt>
                <c:pt idx="27">
                  <c:v>21125</c:v>
                </c:pt>
                <c:pt idx="28">
                  <c:v>21125.5</c:v>
                </c:pt>
                <c:pt idx="29">
                  <c:v>21387.5</c:v>
                </c:pt>
                <c:pt idx="30">
                  <c:v>21388</c:v>
                </c:pt>
                <c:pt idx="31">
                  <c:v>21388</c:v>
                </c:pt>
                <c:pt idx="32">
                  <c:v>21828.5</c:v>
                </c:pt>
                <c:pt idx="33">
                  <c:v>21895</c:v>
                </c:pt>
                <c:pt idx="34">
                  <c:v>22300.5</c:v>
                </c:pt>
                <c:pt idx="35">
                  <c:v>22301</c:v>
                </c:pt>
                <c:pt idx="36">
                  <c:v>22301.5</c:v>
                </c:pt>
                <c:pt idx="37">
                  <c:v>22339</c:v>
                </c:pt>
                <c:pt idx="38">
                  <c:v>22339.5</c:v>
                </c:pt>
                <c:pt idx="39">
                  <c:v>23018</c:v>
                </c:pt>
                <c:pt idx="40">
                  <c:v>23486</c:v>
                </c:pt>
                <c:pt idx="41">
                  <c:v>23486.5</c:v>
                </c:pt>
                <c:pt idx="42">
                  <c:v>24228</c:v>
                </c:pt>
                <c:pt idx="43">
                  <c:v>24256</c:v>
                </c:pt>
                <c:pt idx="44">
                  <c:v>24973</c:v>
                </c:pt>
                <c:pt idx="45">
                  <c:v>24973</c:v>
                </c:pt>
                <c:pt idx="46">
                  <c:v>24973.5</c:v>
                </c:pt>
                <c:pt idx="47">
                  <c:v>25942</c:v>
                </c:pt>
                <c:pt idx="48">
                  <c:v>26232</c:v>
                </c:pt>
              </c:numCache>
            </c:numRef>
          </c:xVal>
          <c:yVal>
            <c:numRef>
              <c:f>Active!$M$21:$M$963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F3-4617-98D1-944D47FFFA2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plus>
            <c:min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17026</c:v>
                </c:pt>
                <c:pt idx="5">
                  <c:v>17026</c:v>
                </c:pt>
                <c:pt idx="6">
                  <c:v>17026.5</c:v>
                </c:pt>
                <c:pt idx="7">
                  <c:v>19663.5</c:v>
                </c:pt>
                <c:pt idx="8">
                  <c:v>19664</c:v>
                </c:pt>
                <c:pt idx="9">
                  <c:v>20810.5</c:v>
                </c:pt>
                <c:pt idx="10">
                  <c:v>20810.5</c:v>
                </c:pt>
                <c:pt idx="11">
                  <c:v>20811</c:v>
                </c:pt>
                <c:pt idx="12">
                  <c:v>20811</c:v>
                </c:pt>
                <c:pt idx="13">
                  <c:v>20873</c:v>
                </c:pt>
                <c:pt idx="14">
                  <c:v>20873</c:v>
                </c:pt>
                <c:pt idx="15">
                  <c:v>20873.5</c:v>
                </c:pt>
                <c:pt idx="16">
                  <c:v>20901.5</c:v>
                </c:pt>
                <c:pt idx="17">
                  <c:v>20926</c:v>
                </c:pt>
                <c:pt idx="18">
                  <c:v>20926.5</c:v>
                </c:pt>
                <c:pt idx="19">
                  <c:v>20974</c:v>
                </c:pt>
                <c:pt idx="20">
                  <c:v>20974.5</c:v>
                </c:pt>
                <c:pt idx="21">
                  <c:v>21022</c:v>
                </c:pt>
                <c:pt idx="22">
                  <c:v>21022.5</c:v>
                </c:pt>
                <c:pt idx="23">
                  <c:v>21028</c:v>
                </c:pt>
                <c:pt idx="24">
                  <c:v>21028.5</c:v>
                </c:pt>
                <c:pt idx="25">
                  <c:v>21074</c:v>
                </c:pt>
                <c:pt idx="26">
                  <c:v>21074.5</c:v>
                </c:pt>
                <c:pt idx="27">
                  <c:v>21125</c:v>
                </c:pt>
                <c:pt idx="28">
                  <c:v>21125.5</c:v>
                </c:pt>
                <c:pt idx="29">
                  <c:v>21387.5</c:v>
                </c:pt>
                <c:pt idx="30">
                  <c:v>21388</c:v>
                </c:pt>
                <c:pt idx="31">
                  <c:v>21388</c:v>
                </c:pt>
                <c:pt idx="32">
                  <c:v>21828.5</c:v>
                </c:pt>
                <c:pt idx="33">
                  <c:v>21895</c:v>
                </c:pt>
                <c:pt idx="34">
                  <c:v>22300.5</c:v>
                </c:pt>
                <c:pt idx="35">
                  <c:v>22301</c:v>
                </c:pt>
                <c:pt idx="36">
                  <c:v>22301.5</c:v>
                </c:pt>
                <c:pt idx="37">
                  <c:v>22339</c:v>
                </c:pt>
                <c:pt idx="38">
                  <c:v>22339.5</c:v>
                </c:pt>
                <c:pt idx="39">
                  <c:v>23018</c:v>
                </c:pt>
                <c:pt idx="40">
                  <c:v>23486</c:v>
                </c:pt>
                <c:pt idx="41">
                  <c:v>23486.5</c:v>
                </c:pt>
                <c:pt idx="42">
                  <c:v>24228</c:v>
                </c:pt>
                <c:pt idx="43">
                  <c:v>24256</c:v>
                </c:pt>
                <c:pt idx="44">
                  <c:v>24973</c:v>
                </c:pt>
                <c:pt idx="45">
                  <c:v>24973</c:v>
                </c:pt>
                <c:pt idx="46">
                  <c:v>24973.5</c:v>
                </c:pt>
                <c:pt idx="47">
                  <c:v>25942</c:v>
                </c:pt>
                <c:pt idx="48">
                  <c:v>26232</c:v>
                </c:pt>
              </c:numCache>
            </c:numRef>
          </c:xVal>
          <c:yVal>
            <c:numRef>
              <c:f>Active!$N$21:$N$963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F3-4617-98D1-944D47FFFA2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17026</c:v>
                </c:pt>
                <c:pt idx="5">
                  <c:v>17026</c:v>
                </c:pt>
                <c:pt idx="6">
                  <c:v>17026.5</c:v>
                </c:pt>
                <c:pt idx="7">
                  <c:v>19663.5</c:v>
                </c:pt>
                <c:pt idx="8">
                  <c:v>19664</c:v>
                </c:pt>
                <c:pt idx="9">
                  <c:v>20810.5</c:v>
                </c:pt>
                <c:pt idx="10">
                  <c:v>20810.5</c:v>
                </c:pt>
                <c:pt idx="11">
                  <c:v>20811</c:v>
                </c:pt>
                <c:pt idx="12">
                  <c:v>20811</c:v>
                </c:pt>
                <c:pt idx="13">
                  <c:v>20873</c:v>
                </c:pt>
                <c:pt idx="14">
                  <c:v>20873</c:v>
                </c:pt>
                <c:pt idx="15">
                  <c:v>20873.5</c:v>
                </c:pt>
                <c:pt idx="16">
                  <c:v>20901.5</c:v>
                </c:pt>
                <c:pt idx="17">
                  <c:v>20926</c:v>
                </c:pt>
                <c:pt idx="18">
                  <c:v>20926.5</c:v>
                </c:pt>
                <c:pt idx="19">
                  <c:v>20974</c:v>
                </c:pt>
                <c:pt idx="20">
                  <c:v>20974.5</c:v>
                </c:pt>
                <c:pt idx="21">
                  <c:v>21022</c:v>
                </c:pt>
                <c:pt idx="22">
                  <c:v>21022.5</c:v>
                </c:pt>
                <c:pt idx="23">
                  <c:v>21028</c:v>
                </c:pt>
                <c:pt idx="24">
                  <c:v>21028.5</c:v>
                </c:pt>
                <c:pt idx="25">
                  <c:v>21074</c:v>
                </c:pt>
                <c:pt idx="26">
                  <c:v>21074.5</c:v>
                </c:pt>
                <c:pt idx="27">
                  <c:v>21125</c:v>
                </c:pt>
                <c:pt idx="28">
                  <c:v>21125.5</c:v>
                </c:pt>
                <c:pt idx="29">
                  <c:v>21387.5</c:v>
                </c:pt>
                <c:pt idx="30">
                  <c:v>21388</c:v>
                </c:pt>
                <c:pt idx="31">
                  <c:v>21388</c:v>
                </c:pt>
                <c:pt idx="32">
                  <c:v>21828.5</c:v>
                </c:pt>
                <c:pt idx="33">
                  <c:v>21895</c:v>
                </c:pt>
                <c:pt idx="34">
                  <c:v>22300.5</c:v>
                </c:pt>
                <c:pt idx="35">
                  <c:v>22301</c:v>
                </c:pt>
                <c:pt idx="36">
                  <c:v>22301.5</c:v>
                </c:pt>
                <c:pt idx="37">
                  <c:v>22339</c:v>
                </c:pt>
                <c:pt idx="38">
                  <c:v>22339.5</c:v>
                </c:pt>
                <c:pt idx="39">
                  <c:v>23018</c:v>
                </c:pt>
                <c:pt idx="40">
                  <c:v>23486</c:v>
                </c:pt>
                <c:pt idx="41">
                  <c:v>23486.5</c:v>
                </c:pt>
                <c:pt idx="42">
                  <c:v>24228</c:v>
                </c:pt>
                <c:pt idx="43">
                  <c:v>24256</c:v>
                </c:pt>
                <c:pt idx="44">
                  <c:v>24973</c:v>
                </c:pt>
                <c:pt idx="45">
                  <c:v>24973</c:v>
                </c:pt>
                <c:pt idx="46">
                  <c:v>24973.5</c:v>
                </c:pt>
                <c:pt idx="47">
                  <c:v>25942</c:v>
                </c:pt>
                <c:pt idx="48">
                  <c:v>26232</c:v>
                </c:pt>
              </c:numCache>
            </c:numRef>
          </c:xVal>
          <c:yVal>
            <c:numRef>
              <c:f>Active!$O$21:$O$963</c:f>
              <c:numCache>
                <c:formatCode>General</c:formatCode>
                <c:ptCount val="943"/>
                <c:pt idx="0">
                  <c:v>-2.2153745095530005E-3</c:v>
                </c:pt>
                <c:pt idx="1">
                  <c:v>3.8269044707617368E-3</c:v>
                </c:pt>
                <c:pt idx="2">
                  <c:v>3.8270821378198778E-3</c:v>
                </c:pt>
                <c:pt idx="3">
                  <c:v>3.8272598048780188E-3</c:v>
                </c:pt>
                <c:pt idx="4">
                  <c:v>3.8345441542617965E-3</c:v>
                </c:pt>
                <c:pt idx="5">
                  <c:v>3.8345441542617965E-3</c:v>
                </c:pt>
                <c:pt idx="6">
                  <c:v>3.8347218213199375E-3</c:v>
                </c:pt>
                <c:pt idx="7">
                  <c:v>4.7717378859551789E-3</c:v>
                </c:pt>
                <c:pt idx="8">
                  <c:v>4.7719155530133199E-3</c:v>
                </c:pt>
                <c:pt idx="9">
                  <c:v>5.179306117330462E-3</c:v>
                </c:pt>
                <c:pt idx="10">
                  <c:v>5.179306117330462E-3</c:v>
                </c:pt>
                <c:pt idx="11">
                  <c:v>5.179483784388603E-3</c:v>
                </c:pt>
                <c:pt idx="12">
                  <c:v>5.179483784388603E-3</c:v>
                </c:pt>
                <c:pt idx="13">
                  <c:v>5.2015144995980773E-3</c:v>
                </c:pt>
                <c:pt idx="14">
                  <c:v>5.2015144995980773E-3</c:v>
                </c:pt>
                <c:pt idx="15">
                  <c:v>5.2016921666562183E-3</c:v>
                </c:pt>
                <c:pt idx="16">
                  <c:v>5.2116415219121102E-3</c:v>
                </c:pt>
                <c:pt idx="17">
                  <c:v>5.220347207761016E-3</c:v>
                </c:pt>
                <c:pt idx="18">
                  <c:v>5.220524874819157E-3</c:v>
                </c:pt>
                <c:pt idx="19">
                  <c:v>5.2374032453425447E-3</c:v>
                </c:pt>
                <c:pt idx="20">
                  <c:v>5.2375809124006857E-3</c:v>
                </c:pt>
                <c:pt idx="21">
                  <c:v>5.2544592829240734E-3</c:v>
                </c:pt>
                <c:pt idx="22">
                  <c:v>5.2546369499822144E-3</c:v>
                </c:pt>
                <c:pt idx="23">
                  <c:v>5.2565912876217646E-3</c:v>
                </c:pt>
                <c:pt idx="24">
                  <c:v>5.2567689546799056E-3</c:v>
                </c:pt>
                <c:pt idx="25">
                  <c:v>5.2729366569707302E-3</c:v>
                </c:pt>
                <c:pt idx="26">
                  <c:v>5.2731143240288703E-3</c:v>
                </c:pt>
                <c:pt idx="27">
                  <c:v>5.2910586969011041E-3</c:v>
                </c:pt>
                <c:pt idx="28">
                  <c:v>5.2912363639592451E-3</c:v>
                </c:pt>
                <c:pt idx="29">
                  <c:v>5.3843339024250902E-3</c:v>
                </c:pt>
                <c:pt idx="30">
                  <c:v>5.3845115694832312E-3</c:v>
                </c:pt>
                <c:pt idx="31">
                  <c:v>5.3845115694832312E-3</c:v>
                </c:pt>
                <c:pt idx="32">
                  <c:v>5.5410362477053866E-3</c:v>
                </c:pt>
                <c:pt idx="33">
                  <c:v>5.5646659664381299E-3</c:v>
                </c:pt>
                <c:pt idx="34">
                  <c:v>5.7087539505904202E-3</c:v>
                </c:pt>
                <c:pt idx="35">
                  <c:v>5.7089316176485603E-3</c:v>
                </c:pt>
                <c:pt idx="36">
                  <c:v>5.7091092847067022E-3</c:v>
                </c:pt>
                <c:pt idx="37">
                  <c:v>5.7224343140672715E-3</c:v>
                </c:pt>
                <c:pt idx="38">
                  <c:v>5.7226119811254117E-3</c:v>
                </c:pt>
                <c:pt idx="39">
                  <c:v>5.9637061790226492E-3</c:v>
                </c:pt>
                <c:pt idx="40">
                  <c:v>6.1300025454425538E-3</c:v>
                </c:pt>
                <c:pt idx="41">
                  <c:v>6.1301802125006957E-3</c:v>
                </c:pt>
                <c:pt idx="42">
                  <c:v>6.3936604597236877E-3</c:v>
                </c:pt>
                <c:pt idx="43">
                  <c:v>6.4036098149795806E-3</c:v>
                </c:pt>
                <c:pt idx="44">
                  <c:v>6.6583843763536677E-3</c:v>
                </c:pt>
                <c:pt idx="45">
                  <c:v>6.6583843763536677E-3</c:v>
                </c:pt>
                <c:pt idx="46">
                  <c:v>6.6585620434118078E-3</c:v>
                </c:pt>
                <c:pt idx="47">
                  <c:v>7.0027031350307816E-3</c:v>
                </c:pt>
                <c:pt idx="48">
                  <c:v>7.1057500287525178E-3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F3-4617-98D1-944D47FFFA2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17026</c:v>
                </c:pt>
                <c:pt idx="5">
                  <c:v>17026</c:v>
                </c:pt>
                <c:pt idx="6">
                  <c:v>17026.5</c:v>
                </c:pt>
                <c:pt idx="7">
                  <c:v>19663.5</c:v>
                </c:pt>
                <c:pt idx="8">
                  <c:v>19664</c:v>
                </c:pt>
                <c:pt idx="9">
                  <c:v>20810.5</c:v>
                </c:pt>
                <c:pt idx="10">
                  <c:v>20810.5</c:v>
                </c:pt>
                <c:pt idx="11">
                  <c:v>20811</c:v>
                </c:pt>
                <c:pt idx="12">
                  <c:v>20811</c:v>
                </c:pt>
                <c:pt idx="13">
                  <c:v>20873</c:v>
                </c:pt>
                <c:pt idx="14">
                  <c:v>20873</c:v>
                </c:pt>
                <c:pt idx="15">
                  <c:v>20873.5</c:v>
                </c:pt>
                <c:pt idx="16">
                  <c:v>20901.5</c:v>
                </c:pt>
                <c:pt idx="17">
                  <c:v>20926</c:v>
                </c:pt>
                <c:pt idx="18">
                  <c:v>20926.5</c:v>
                </c:pt>
                <c:pt idx="19">
                  <c:v>20974</c:v>
                </c:pt>
                <c:pt idx="20">
                  <c:v>20974.5</c:v>
                </c:pt>
                <c:pt idx="21">
                  <c:v>21022</c:v>
                </c:pt>
                <c:pt idx="22">
                  <c:v>21022.5</c:v>
                </c:pt>
                <c:pt idx="23">
                  <c:v>21028</c:v>
                </c:pt>
                <c:pt idx="24">
                  <c:v>21028.5</c:v>
                </c:pt>
                <c:pt idx="25">
                  <c:v>21074</c:v>
                </c:pt>
                <c:pt idx="26">
                  <c:v>21074.5</c:v>
                </c:pt>
                <c:pt idx="27">
                  <c:v>21125</c:v>
                </c:pt>
                <c:pt idx="28">
                  <c:v>21125.5</c:v>
                </c:pt>
                <c:pt idx="29">
                  <c:v>21387.5</c:v>
                </c:pt>
                <c:pt idx="30">
                  <c:v>21388</c:v>
                </c:pt>
                <c:pt idx="31">
                  <c:v>21388</c:v>
                </c:pt>
                <c:pt idx="32">
                  <c:v>21828.5</c:v>
                </c:pt>
                <c:pt idx="33">
                  <c:v>21895</c:v>
                </c:pt>
                <c:pt idx="34">
                  <c:v>22300.5</c:v>
                </c:pt>
                <c:pt idx="35">
                  <c:v>22301</c:v>
                </c:pt>
                <c:pt idx="36">
                  <c:v>22301.5</c:v>
                </c:pt>
                <c:pt idx="37">
                  <c:v>22339</c:v>
                </c:pt>
                <c:pt idx="38">
                  <c:v>22339.5</c:v>
                </c:pt>
                <c:pt idx="39">
                  <c:v>23018</c:v>
                </c:pt>
                <c:pt idx="40">
                  <c:v>23486</c:v>
                </c:pt>
                <c:pt idx="41">
                  <c:v>23486.5</c:v>
                </c:pt>
                <c:pt idx="42">
                  <c:v>24228</c:v>
                </c:pt>
                <c:pt idx="43">
                  <c:v>24256</c:v>
                </c:pt>
                <c:pt idx="44">
                  <c:v>24973</c:v>
                </c:pt>
                <c:pt idx="45">
                  <c:v>24973</c:v>
                </c:pt>
                <c:pt idx="46">
                  <c:v>24973.5</c:v>
                </c:pt>
                <c:pt idx="47">
                  <c:v>25942</c:v>
                </c:pt>
                <c:pt idx="48">
                  <c:v>26232</c:v>
                </c:pt>
              </c:numCache>
            </c:numRef>
          </c:xVal>
          <c:yVal>
            <c:numRef>
              <c:f>Active!$U$21:$U$963</c:f>
              <c:numCache>
                <c:formatCode>General</c:formatCode>
                <c:ptCount val="943"/>
                <c:pt idx="11">
                  <c:v>2.2219999955268577E-3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F3-4617-98D1-944D47FFF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356136"/>
        <c:axId val="1"/>
      </c:scatterChart>
      <c:valAx>
        <c:axId val="733356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3356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57150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80FFE8F-1E97-DFB6-9B22-2A26CF880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04"/>
  <sheetViews>
    <sheetView tabSelected="1" workbookViewId="0">
      <pane xSplit="14" ySplit="21" topLeftCell="O49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425781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5.5703125" customWidth="1"/>
  </cols>
  <sheetData>
    <row r="1" spans="1:22" ht="20.25" x14ac:dyDescent="0.3">
      <c r="A1" s="1" t="s">
        <v>49</v>
      </c>
      <c r="F1" s="37" t="s">
        <v>44</v>
      </c>
      <c r="G1" s="31">
        <v>2009</v>
      </c>
      <c r="H1" s="38"/>
      <c r="I1" s="39" t="s">
        <v>45</v>
      </c>
      <c r="J1" s="40" t="s">
        <v>44</v>
      </c>
      <c r="K1" s="41">
        <v>15.431379999999999</v>
      </c>
      <c r="L1" s="33">
        <v>-86.480720000000005</v>
      </c>
      <c r="M1" s="34">
        <v>52642.758999999998</v>
      </c>
      <c r="N1" s="34">
        <v>0.28587800000000002</v>
      </c>
      <c r="O1" s="32" t="s">
        <v>46</v>
      </c>
      <c r="P1" s="33">
        <v>11.37</v>
      </c>
      <c r="Q1" s="33">
        <v>12.09</v>
      </c>
      <c r="R1" s="42" t="s">
        <v>47</v>
      </c>
      <c r="T1" s="72"/>
      <c r="U1" s="72"/>
      <c r="V1" s="72"/>
    </row>
    <row r="2" spans="1:22" x14ac:dyDescent="0.2">
      <c r="A2" t="s">
        <v>27</v>
      </c>
      <c r="B2" t="s">
        <v>46</v>
      </c>
      <c r="C2" s="30"/>
      <c r="D2" s="3"/>
      <c r="T2" s="72"/>
      <c r="U2" s="72"/>
      <c r="V2" s="72"/>
    </row>
    <row r="3" spans="1:22" ht="13.5" thickBot="1" x14ac:dyDescent="0.25">
      <c r="T3" s="72"/>
      <c r="U3" s="72"/>
      <c r="V3" s="72"/>
    </row>
    <row r="4" spans="1:22" ht="14.25" thickTop="1" thickBot="1" x14ac:dyDescent="0.25">
      <c r="A4" s="5" t="s">
        <v>4</v>
      </c>
      <c r="C4" s="27">
        <v>52642.758999999998</v>
      </c>
      <c r="D4" s="28">
        <v>0.28587800000000002</v>
      </c>
      <c r="E4" s="43" t="s">
        <v>48</v>
      </c>
      <c r="T4" s="72"/>
      <c r="U4" s="73"/>
      <c r="V4" s="72"/>
    </row>
    <row r="5" spans="1:22" ht="13.5" thickTop="1" x14ac:dyDescent="0.2">
      <c r="A5" s="9" t="s">
        <v>31</v>
      </c>
      <c r="B5" s="10"/>
      <c r="C5" s="11">
        <v>-9.5</v>
      </c>
      <c r="D5" s="10" t="s">
        <v>32</v>
      </c>
      <c r="E5" s="10"/>
      <c r="T5" s="72"/>
      <c r="U5" s="73"/>
      <c r="V5" s="72"/>
    </row>
    <row r="6" spans="1:22" x14ac:dyDescent="0.2">
      <c r="A6" s="5" t="s">
        <v>5</v>
      </c>
      <c r="T6" s="72"/>
      <c r="U6" s="72"/>
      <c r="V6" s="72"/>
    </row>
    <row r="7" spans="1:22" x14ac:dyDescent="0.2">
      <c r="A7" t="s">
        <v>6</v>
      </c>
      <c r="C7" s="71">
        <v>52642.758999999998</v>
      </c>
      <c r="D7" s="29" t="s">
        <v>50</v>
      </c>
      <c r="T7" s="72"/>
      <c r="U7" s="72"/>
      <c r="V7" s="72"/>
    </row>
    <row r="8" spans="1:22" x14ac:dyDescent="0.2">
      <c r="A8" t="s">
        <v>7</v>
      </c>
      <c r="C8" s="71">
        <v>0.28587800000000002</v>
      </c>
      <c r="D8" s="29" t="s">
        <v>50</v>
      </c>
      <c r="T8" s="72"/>
      <c r="U8" s="72"/>
      <c r="V8" s="72"/>
    </row>
    <row r="9" spans="1:22" x14ac:dyDescent="0.2">
      <c r="A9" s="24" t="s">
        <v>35</v>
      </c>
      <c r="C9" s="25">
        <v>21</v>
      </c>
      <c r="D9" s="22" t="str">
        <f>"F"&amp;C9</f>
        <v>F21</v>
      </c>
      <c r="E9" s="23" t="str">
        <f>"G"&amp;C9</f>
        <v>G21</v>
      </c>
      <c r="T9" s="72"/>
      <c r="U9" s="72"/>
      <c r="V9" s="72"/>
    </row>
    <row r="10" spans="1:22" ht="13.5" thickBot="1" x14ac:dyDescent="0.25">
      <c r="A10" s="10"/>
      <c r="B10" s="10"/>
      <c r="C10" s="4" t="s">
        <v>23</v>
      </c>
      <c r="D10" s="4" t="s">
        <v>24</v>
      </c>
      <c r="E10" s="10"/>
      <c r="T10" s="72"/>
      <c r="U10" s="72"/>
      <c r="V10" s="72"/>
    </row>
    <row r="11" spans="1:22" x14ac:dyDescent="0.2">
      <c r="A11" s="10" t="s">
        <v>19</v>
      </c>
      <c r="B11" s="10"/>
      <c r="C11" s="21">
        <f ca="1">INTERCEPT(INDIRECT($E$9):G956,INDIRECT($D$9):F956)</f>
        <v>-2.2153745095530005E-3</v>
      </c>
      <c r="D11" s="3"/>
      <c r="E11" s="10"/>
    </row>
    <row r="12" spans="1:22" x14ac:dyDescent="0.2">
      <c r="A12" s="10" t="s">
        <v>20</v>
      </c>
      <c r="B12" s="10"/>
      <c r="C12" s="21">
        <f ca="1">SLOPE(INDIRECT($E$9):G956,INDIRECT($D$9):F956)</f>
        <v>3.5533411628185111E-7</v>
      </c>
      <c r="D12" s="3"/>
      <c r="E12" s="10"/>
    </row>
    <row r="13" spans="1:22" x14ac:dyDescent="0.2">
      <c r="A13" s="10" t="s">
        <v>22</v>
      </c>
      <c r="B13" s="10"/>
      <c r="C13" s="3" t="s">
        <v>17</v>
      </c>
    </row>
    <row r="14" spans="1:22" x14ac:dyDescent="0.2">
      <c r="A14" s="10"/>
      <c r="B14" s="10"/>
      <c r="C14" s="10"/>
    </row>
    <row r="15" spans="1:22" x14ac:dyDescent="0.2">
      <c r="A15" s="12" t="s">
        <v>21</v>
      </c>
      <c r="B15" s="10"/>
      <c r="C15" s="13">
        <f ca="1">(C7+C11)+(C8+C12)*INT(MAX(F21:F3497))</f>
        <v>60141.917801750031</v>
      </c>
      <c r="E15" s="14" t="s">
        <v>37</v>
      </c>
      <c r="F15" s="35">
        <v>1</v>
      </c>
    </row>
    <row r="16" spans="1:22" x14ac:dyDescent="0.2">
      <c r="A16" s="16" t="s">
        <v>8</v>
      </c>
      <c r="B16" s="10"/>
      <c r="C16" s="17">
        <f ca="1">+C8+C12</f>
        <v>0.28587835533411632</v>
      </c>
      <c r="E16" s="14" t="s">
        <v>33</v>
      </c>
      <c r="F16" s="36">
        <f ca="1">NOW()+15018.5+$C$5/24</f>
        <v>60325.785450115742</v>
      </c>
    </row>
    <row r="17" spans="1:23" ht="13.5" thickBot="1" x14ac:dyDescent="0.25">
      <c r="A17" s="14" t="s">
        <v>30</v>
      </c>
      <c r="B17" s="10"/>
      <c r="C17" s="10">
        <f>COUNT(C21:C2155)</f>
        <v>49</v>
      </c>
      <c r="E17" s="14" t="s">
        <v>38</v>
      </c>
      <c r="F17" s="15">
        <f ca="1">ROUND(2*(F16-$C$7)/$C$8,0)/2+F15</f>
        <v>26876</v>
      </c>
    </row>
    <row r="18" spans="1:23" ht="14.25" thickTop="1" thickBot="1" x14ac:dyDescent="0.25">
      <c r="A18" s="16" t="s">
        <v>9</v>
      </c>
      <c r="B18" s="10"/>
      <c r="C18" s="19">
        <f ca="1">+C15</f>
        <v>60141.917801750031</v>
      </c>
      <c r="D18" s="20">
        <f ca="1">+C16</f>
        <v>0.28587835533411632</v>
      </c>
      <c r="E18" s="14" t="s">
        <v>39</v>
      </c>
      <c r="F18" s="23">
        <f ca="1">ROUND(2*(F16-$C$15)/$C$16,0)/2+F15</f>
        <v>644</v>
      </c>
    </row>
    <row r="19" spans="1:23" ht="13.5" thickTop="1" x14ac:dyDescent="0.2">
      <c r="E19" s="14" t="s">
        <v>34</v>
      </c>
      <c r="F19" s="18">
        <f ca="1">+$C$15+$C$16*F18-15018.5-$C$5/24</f>
        <v>45307.919295918538</v>
      </c>
    </row>
    <row r="20" spans="1:23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56</v>
      </c>
      <c r="M20" s="7" t="s">
        <v>28</v>
      </c>
      <c r="N20" s="7" t="s">
        <v>29</v>
      </c>
      <c r="O20" s="7" t="s">
        <v>26</v>
      </c>
      <c r="P20" s="6" t="s">
        <v>25</v>
      </c>
      <c r="Q20" s="4" t="s">
        <v>18</v>
      </c>
      <c r="U20" s="26" t="s">
        <v>36</v>
      </c>
    </row>
    <row r="21" spans="1:23" ht="12" customHeight="1" x14ac:dyDescent="0.2">
      <c r="A21" t="s">
        <v>50</v>
      </c>
      <c r="B21" s="56" t="s">
        <v>2</v>
      </c>
      <c r="C21" s="8">
        <v>52642.758999999998</v>
      </c>
      <c r="D21" s="8" t="s">
        <v>17</v>
      </c>
      <c r="E21">
        <f t="shared" ref="E21:E68" si="0">+(C21-C$7)/C$8</f>
        <v>0</v>
      </c>
      <c r="F21">
        <f t="shared" ref="F21:F69" si="1">ROUND(2*E21,0)/2</f>
        <v>0</v>
      </c>
      <c r="G21">
        <f t="shared" ref="G21:G32" si="2">+C21-(C$7+F21*C$8)</f>
        <v>0</v>
      </c>
      <c r="I21">
        <f>+G21</f>
        <v>0</v>
      </c>
      <c r="O21">
        <f t="shared" ref="O21:O68" ca="1" si="3">+C$11+C$12*$F21</f>
        <v>-2.2153745095530005E-3</v>
      </c>
      <c r="Q21" s="2">
        <f t="shared" ref="Q21:Q68" si="4">+C21-15018.5</f>
        <v>37624.258999999998</v>
      </c>
    </row>
    <row r="22" spans="1:23" ht="12" customHeight="1" x14ac:dyDescent="0.2">
      <c r="A22" s="44" t="s">
        <v>1</v>
      </c>
      <c r="B22" s="45" t="s">
        <v>3</v>
      </c>
      <c r="C22" s="44">
        <v>57503.974999999999</v>
      </c>
      <c r="D22" s="44">
        <v>4.0000000000000002E-4</v>
      </c>
      <c r="E22">
        <f t="shared" si="0"/>
        <v>17004.512414386558</v>
      </c>
      <c r="F22">
        <f t="shared" si="1"/>
        <v>17004.5</v>
      </c>
      <c r="G22">
        <f t="shared" si="2"/>
        <v>3.5490000009303913E-3</v>
      </c>
      <c r="K22">
        <f t="shared" ref="K22:K31" si="5">+G22</f>
        <v>3.5490000009303913E-3</v>
      </c>
      <c r="O22">
        <f t="shared" ca="1" si="3"/>
        <v>3.8269044707617368E-3</v>
      </c>
      <c r="Q22" s="2">
        <f t="shared" si="4"/>
        <v>42485.474999999999</v>
      </c>
    </row>
    <row r="23" spans="1:23" ht="12" customHeight="1" x14ac:dyDescent="0.2">
      <c r="A23" s="44" t="s">
        <v>1</v>
      </c>
      <c r="B23" s="45" t="s">
        <v>2</v>
      </c>
      <c r="C23" s="44">
        <v>57504.117400000003</v>
      </c>
      <c r="D23" s="44">
        <v>2.9999999999999997E-4</v>
      </c>
      <c r="E23">
        <f t="shared" si="0"/>
        <v>17005.010528966915</v>
      </c>
      <c r="F23">
        <f t="shared" si="1"/>
        <v>17005</v>
      </c>
      <c r="G23">
        <f t="shared" si="2"/>
        <v>3.0100000003585592E-3</v>
      </c>
      <c r="K23">
        <f t="shared" si="5"/>
        <v>3.0100000003585592E-3</v>
      </c>
      <c r="O23">
        <f t="shared" ca="1" si="3"/>
        <v>3.8270821378198778E-3</v>
      </c>
      <c r="Q23" s="2">
        <f t="shared" si="4"/>
        <v>42485.617400000003</v>
      </c>
    </row>
    <row r="24" spans="1:23" ht="12" customHeight="1" x14ac:dyDescent="0.2">
      <c r="A24" s="44" t="s">
        <v>1</v>
      </c>
      <c r="B24" s="45" t="s">
        <v>3</v>
      </c>
      <c r="C24" s="44">
        <v>57504.260699999999</v>
      </c>
      <c r="D24" s="44">
        <v>2.9999999999999997E-4</v>
      </c>
      <c r="E24">
        <f t="shared" si="0"/>
        <v>17005.511791743331</v>
      </c>
      <c r="F24">
        <f t="shared" si="1"/>
        <v>17005.5</v>
      </c>
      <c r="G24">
        <f t="shared" si="2"/>
        <v>3.3709999988786876E-3</v>
      </c>
      <c r="K24">
        <f t="shared" si="5"/>
        <v>3.3709999988786876E-3</v>
      </c>
      <c r="O24">
        <f t="shared" ca="1" si="3"/>
        <v>3.8272598048780188E-3</v>
      </c>
      <c r="Q24" s="2">
        <f t="shared" si="4"/>
        <v>42485.760699999999</v>
      </c>
    </row>
    <row r="25" spans="1:23" ht="12" customHeight="1" x14ac:dyDescent="0.2">
      <c r="A25" s="53" t="s">
        <v>53</v>
      </c>
      <c r="B25" s="54" t="s">
        <v>2</v>
      </c>
      <c r="C25" s="55">
        <v>57510.120959</v>
      </c>
      <c r="D25" s="55">
        <v>1E-3</v>
      </c>
      <c r="E25">
        <f t="shared" si="0"/>
        <v>17026.01095222438</v>
      </c>
      <c r="F25">
        <f t="shared" si="1"/>
        <v>17026</v>
      </c>
      <c r="G25">
        <f t="shared" si="2"/>
        <v>3.13099999766564E-3</v>
      </c>
      <c r="K25">
        <f t="shared" si="5"/>
        <v>3.13099999766564E-3</v>
      </c>
      <c r="O25">
        <f t="shared" ca="1" si="3"/>
        <v>3.8345441542617965E-3</v>
      </c>
      <c r="Q25" s="2">
        <f t="shared" si="4"/>
        <v>42491.620959</v>
      </c>
      <c r="W25" s="70" t="s">
        <v>58</v>
      </c>
    </row>
    <row r="26" spans="1:23" ht="12" customHeight="1" x14ac:dyDescent="0.2">
      <c r="A26" s="53" t="s">
        <v>53</v>
      </c>
      <c r="B26" s="54" t="s">
        <v>2</v>
      </c>
      <c r="C26" s="55">
        <v>57510.120959</v>
      </c>
      <c r="D26" s="55">
        <v>1E-3</v>
      </c>
      <c r="E26">
        <f t="shared" si="0"/>
        <v>17026.01095222438</v>
      </c>
      <c r="F26">
        <f t="shared" si="1"/>
        <v>17026</v>
      </c>
      <c r="G26">
        <f t="shared" si="2"/>
        <v>3.13099999766564E-3</v>
      </c>
      <c r="K26">
        <f t="shared" si="5"/>
        <v>3.13099999766564E-3</v>
      </c>
      <c r="O26">
        <f t="shared" ca="1" si="3"/>
        <v>3.8345441542617965E-3</v>
      </c>
      <c r="Q26" s="2">
        <f t="shared" si="4"/>
        <v>42491.620959</v>
      </c>
      <c r="W26" s="70" t="s">
        <v>58</v>
      </c>
    </row>
    <row r="27" spans="1:23" ht="12" customHeight="1" x14ac:dyDescent="0.2">
      <c r="A27" s="53" t="s">
        <v>53</v>
      </c>
      <c r="B27" s="54" t="s">
        <v>3</v>
      </c>
      <c r="C27" s="55">
        <v>57510.264409000003</v>
      </c>
      <c r="D27" s="55">
        <v>1E-3</v>
      </c>
      <c r="E27">
        <f t="shared" si="0"/>
        <v>17026.512739700167</v>
      </c>
      <c r="F27">
        <f t="shared" si="1"/>
        <v>17026.5</v>
      </c>
      <c r="G27">
        <f t="shared" si="2"/>
        <v>3.6420000033103861E-3</v>
      </c>
      <c r="K27">
        <f t="shared" si="5"/>
        <v>3.6420000033103861E-3</v>
      </c>
      <c r="O27">
        <f t="shared" ca="1" si="3"/>
        <v>3.8347218213199375E-3</v>
      </c>
      <c r="Q27" s="2">
        <f t="shared" si="4"/>
        <v>42491.764409000003</v>
      </c>
      <c r="W27" s="70" t="s">
        <v>58</v>
      </c>
    </row>
    <row r="28" spans="1:23" ht="12" customHeight="1" x14ac:dyDescent="0.2">
      <c r="A28" s="46" t="s">
        <v>0</v>
      </c>
      <c r="B28" s="47" t="s">
        <v>3</v>
      </c>
      <c r="C28" s="46">
        <v>58264.126080000002</v>
      </c>
      <c r="D28" s="46">
        <v>1.3999999999999999E-4</v>
      </c>
      <c r="E28">
        <f t="shared" si="0"/>
        <v>19663.517584424135</v>
      </c>
      <c r="F28">
        <f t="shared" si="1"/>
        <v>19663.5</v>
      </c>
      <c r="G28">
        <f t="shared" si="2"/>
        <v>5.0270000065211207E-3</v>
      </c>
      <c r="K28">
        <f t="shared" si="5"/>
        <v>5.0270000065211207E-3</v>
      </c>
      <c r="O28">
        <f t="shared" ca="1" si="3"/>
        <v>4.7717378859551789E-3</v>
      </c>
      <c r="Q28" s="2">
        <f t="shared" si="4"/>
        <v>43245.626080000002</v>
      </c>
      <c r="W28" s="70" t="s">
        <v>58</v>
      </c>
    </row>
    <row r="29" spans="1:23" ht="12" customHeight="1" x14ac:dyDescent="0.2">
      <c r="A29" s="46" t="s">
        <v>0</v>
      </c>
      <c r="B29" s="47" t="s">
        <v>2</v>
      </c>
      <c r="C29" s="46">
        <v>58264.269160000003</v>
      </c>
      <c r="D29" s="46">
        <v>1.6000000000000001E-4</v>
      </c>
      <c r="E29">
        <f t="shared" si="0"/>
        <v>19664.018077641529</v>
      </c>
      <c r="F29">
        <f t="shared" si="1"/>
        <v>19664</v>
      </c>
      <c r="G29">
        <f t="shared" si="2"/>
        <v>5.1680000033229589E-3</v>
      </c>
      <c r="K29">
        <f t="shared" si="5"/>
        <v>5.1680000033229589E-3</v>
      </c>
      <c r="O29">
        <f t="shared" ca="1" si="3"/>
        <v>4.7719155530133199E-3</v>
      </c>
      <c r="Q29" s="2">
        <f t="shared" si="4"/>
        <v>43245.769160000003</v>
      </c>
      <c r="W29" s="70" t="s">
        <v>58</v>
      </c>
    </row>
    <row r="30" spans="1:23" ht="12" customHeight="1" x14ac:dyDescent="0.2">
      <c r="A30" s="53" t="s">
        <v>54</v>
      </c>
      <c r="B30" s="54" t="s">
        <v>3</v>
      </c>
      <c r="C30" s="55">
        <v>58592.027840000002</v>
      </c>
      <c r="D30" s="55">
        <v>8.0000000000000007E-5</v>
      </c>
      <c r="E30">
        <f t="shared" si="0"/>
        <v>20810.51651403747</v>
      </c>
      <c r="F30">
        <f t="shared" si="1"/>
        <v>20810.5</v>
      </c>
      <c r="G30">
        <f t="shared" si="2"/>
        <v>4.721000004792586E-3</v>
      </c>
      <c r="K30">
        <f t="shared" si="5"/>
        <v>4.721000004792586E-3</v>
      </c>
      <c r="O30">
        <f t="shared" ca="1" si="3"/>
        <v>5.179306117330462E-3</v>
      </c>
      <c r="Q30" s="2">
        <f t="shared" si="4"/>
        <v>43573.527840000002</v>
      </c>
      <c r="W30" s="70" t="s">
        <v>58</v>
      </c>
    </row>
    <row r="31" spans="1:23" ht="12" customHeight="1" x14ac:dyDescent="0.2">
      <c r="A31" s="57" t="s">
        <v>54</v>
      </c>
      <c r="B31" s="58" t="s">
        <v>2</v>
      </c>
      <c r="C31" s="60">
        <v>58592.028650000226</v>
      </c>
      <c r="D31" s="61">
        <v>8.0000000000000007E-5</v>
      </c>
      <c r="E31">
        <f t="shared" si="0"/>
        <v>20810.519347414727</v>
      </c>
      <c r="F31">
        <f t="shared" si="1"/>
        <v>20810.5</v>
      </c>
      <c r="G31">
        <f t="shared" si="2"/>
        <v>5.5310002280748449E-3</v>
      </c>
      <c r="K31">
        <f t="shared" si="5"/>
        <v>5.5310002280748449E-3</v>
      </c>
      <c r="O31">
        <f t="shared" ca="1" si="3"/>
        <v>5.179306117330462E-3</v>
      </c>
      <c r="Q31" s="2">
        <f t="shared" si="4"/>
        <v>43573.528650000226</v>
      </c>
      <c r="W31" s="70" t="s">
        <v>58</v>
      </c>
    </row>
    <row r="32" spans="1:23" ht="12" customHeight="1" x14ac:dyDescent="0.2">
      <c r="A32" s="53" t="s">
        <v>54</v>
      </c>
      <c r="B32" s="54" t="s">
        <v>2</v>
      </c>
      <c r="C32" s="55">
        <v>58592.168279999998</v>
      </c>
      <c r="D32" s="55">
        <v>6.9999999999999994E-5</v>
      </c>
      <c r="E32">
        <f t="shared" si="0"/>
        <v>20811.007772546331</v>
      </c>
      <c r="F32">
        <f t="shared" si="1"/>
        <v>20811</v>
      </c>
      <c r="G32">
        <f t="shared" si="2"/>
        <v>2.2219999955268577E-3</v>
      </c>
      <c r="O32">
        <f t="shared" ca="1" si="3"/>
        <v>5.179483784388603E-3</v>
      </c>
      <c r="Q32" s="2">
        <f t="shared" si="4"/>
        <v>43573.668279999998</v>
      </c>
      <c r="U32">
        <f>+C32-(C$7+F32*C$8)</f>
        <v>2.2219999955268577E-3</v>
      </c>
      <c r="W32" s="70" t="s">
        <v>58</v>
      </c>
    </row>
    <row r="33" spans="1:23" ht="12" customHeight="1" x14ac:dyDescent="0.2">
      <c r="A33" s="51" t="s">
        <v>52</v>
      </c>
      <c r="B33" s="52" t="s">
        <v>3</v>
      </c>
      <c r="C33" s="62">
        <v>58592.170460000169</v>
      </c>
      <c r="D33" s="63">
        <v>6.9999999999999994E-5</v>
      </c>
      <c r="E33">
        <f t="shared" si="0"/>
        <v>20811.015398177438</v>
      </c>
      <c r="F33">
        <f t="shared" si="1"/>
        <v>20811</v>
      </c>
      <c r="G33">
        <f t="shared" ref="G33:G68" si="6">+C33-(C$7+F33*C$8)</f>
        <v>4.4020001660101116E-3</v>
      </c>
      <c r="K33">
        <f>+G33</f>
        <v>4.4020001660101116E-3</v>
      </c>
      <c r="O33">
        <f t="shared" ca="1" si="3"/>
        <v>5.179483784388603E-3</v>
      </c>
      <c r="Q33" s="2">
        <f t="shared" si="4"/>
        <v>43573.670460000169</v>
      </c>
      <c r="W33" s="70"/>
    </row>
    <row r="34" spans="1:23" ht="12" customHeight="1" x14ac:dyDescent="0.2">
      <c r="A34" s="53" t="s">
        <v>53</v>
      </c>
      <c r="B34" s="54" t="s">
        <v>2</v>
      </c>
      <c r="C34" s="55">
        <v>58609.895346999998</v>
      </c>
      <c r="D34" s="55">
        <v>8.9999999999999998E-4</v>
      </c>
      <c r="E34">
        <f t="shared" si="0"/>
        <v>20873.01697577288</v>
      </c>
      <c r="F34">
        <f t="shared" si="1"/>
        <v>20873</v>
      </c>
      <c r="G34">
        <f t="shared" si="6"/>
        <v>4.8529999985476024E-3</v>
      </c>
      <c r="K34">
        <f>+G34</f>
        <v>4.8529999985476024E-3</v>
      </c>
      <c r="O34">
        <f t="shared" ca="1" si="3"/>
        <v>5.2015144995980773E-3</v>
      </c>
      <c r="Q34" s="2">
        <f t="shared" si="4"/>
        <v>43591.395346999998</v>
      </c>
      <c r="W34" s="70" t="s">
        <v>58</v>
      </c>
    </row>
    <row r="35" spans="1:23" ht="12" customHeight="1" x14ac:dyDescent="0.2">
      <c r="A35" s="53" t="s">
        <v>53</v>
      </c>
      <c r="B35" s="54" t="s">
        <v>2</v>
      </c>
      <c r="C35" s="55">
        <v>58609.895346999998</v>
      </c>
      <c r="D35" s="55">
        <v>8.9999999999999998E-4</v>
      </c>
      <c r="E35">
        <f t="shared" si="0"/>
        <v>20873.01697577288</v>
      </c>
      <c r="F35">
        <f t="shared" si="1"/>
        <v>20873</v>
      </c>
      <c r="G35">
        <f t="shared" si="6"/>
        <v>4.8529999985476024E-3</v>
      </c>
      <c r="K35">
        <f>+G35</f>
        <v>4.8529999985476024E-3</v>
      </c>
      <c r="O35">
        <f t="shared" ca="1" si="3"/>
        <v>5.2015144995980773E-3</v>
      </c>
      <c r="Q35" s="2">
        <f t="shared" si="4"/>
        <v>43591.395346999998</v>
      </c>
      <c r="W35" s="70" t="s">
        <v>58</v>
      </c>
    </row>
    <row r="36" spans="1:23" ht="12" customHeight="1" x14ac:dyDescent="0.2">
      <c r="A36" s="53" t="s">
        <v>53</v>
      </c>
      <c r="B36" s="54" t="s">
        <v>3</v>
      </c>
      <c r="C36" s="55">
        <v>58610.038762999997</v>
      </c>
      <c r="D36" s="55">
        <v>1.5E-3</v>
      </c>
      <c r="E36">
        <f t="shared" si="0"/>
        <v>20873.518644316799</v>
      </c>
      <c r="F36">
        <f t="shared" si="1"/>
        <v>20873.5</v>
      </c>
      <c r="G36">
        <f t="shared" si="6"/>
        <v>5.3299999999580905E-3</v>
      </c>
      <c r="K36">
        <f>+G36</f>
        <v>5.3299999999580905E-3</v>
      </c>
      <c r="O36">
        <f t="shared" ca="1" si="3"/>
        <v>5.2016921666562183E-3</v>
      </c>
      <c r="Q36" s="2">
        <f t="shared" si="4"/>
        <v>43591.538762999997</v>
      </c>
      <c r="W36" s="70" t="s">
        <v>58</v>
      </c>
    </row>
    <row r="37" spans="1:23" ht="12" customHeight="1" x14ac:dyDescent="0.2">
      <c r="A37" s="51" t="s">
        <v>52</v>
      </c>
      <c r="B37" s="52" t="s">
        <v>3</v>
      </c>
      <c r="C37" s="62">
        <v>58618.042830000166</v>
      </c>
      <c r="D37" s="63">
        <v>6.0000000000000002E-5</v>
      </c>
      <c r="E37">
        <f t="shared" si="0"/>
        <v>20901.516835853639</v>
      </c>
      <c r="F37">
        <f t="shared" si="1"/>
        <v>20901.5</v>
      </c>
      <c r="G37">
        <f t="shared" si="6"/>
        <v>4.8130001669051126E-3</v>
      </c>
      <c r="K37">
        <f>+G37</f>
        <v>4.8130001669051126E-3</v>
      </c>
      <c r="O37">
        <f t="shared" ca="1" si="3"/>
        <v>5.2116415219121102E-3</v>
      </c>
      <c r="Q37" s="2">
        <f t="shared" si="4"/>
        <v>43599.542830000166</v>
      </c>
      <c r="W37" s="70"/>
    </row>
    <row r="38" spans="1:23" ht="12" customHeight="1" x14ac:dyDescent="0.2">
      <c r="A38" s="59" t="s">
        <v>55</v>
      </c>
      <c r="B38" s="59" t="s">
        <v>2</v>
      </c>
      <c r="C38" s="64">
        <v>58625.046606449876</v>
      </c>
      <c r="D38" s="65">
        <v>4.0900000000000002E-4</v>
      </c>
      <c r="E38">
        <f t="shared" si="0"/>
        <v>20926.016015397749</v>
      </c>
      <c r="F38">
        <f t="shared" si="1"/>
        <v>20926</v>
      </c>
      <c r="G38">
        <f t="shared" si="6"/>
        <v>4.5784498797729611E-3</v>
      </c>
      <c r="L38">
        <f t="shared" ref="L38:L49" si="7">+G38</f>
        <v>4.5784498797729611E-3</v>
      </c>
      <c r="O38">
        <f t="shared" ca="1" si="3"/>
        <v>5.220347207761016E-3</v>
      </c>
      <c r="Q38" s="2">
        <f t="shared" si="4"/>
        <v>43606.546606449876</v>
      </c>
      <c r="W38" s="70" t="s">
        <v>58</v>
      </c>
    </row>
    <row r="39" spans="1:23" ht="12" customHeight="1" x14ac:dyDescent="0.2">
      <c r="A39" s="59" t="s">
        <v>55</v>
      </c>
      <c r="B39" s="59" t="s">
        <v>3</v>
      </c>
      <c r="C39" s="64">
        <v>58625.189622209873</v>
      </c>
      <c r="D39" s="65">
        <v>5.8699999999999996E-4</v>
      </c>
      <c r="E39">
        <f t="shared" si="0"/>
        <v>20926.516283903882</v>
      </c>
      <c r="F39">
        <f t="shared" si="1"/>
        <v>20926.5</v>
      </c>
      <c r="G39">
        <f t="shared" si="6"/>
        <v>4.6552098719985224E-3</v>
      </c>
      <c r="L39">
        <f t="shared" si="7"/>
        <v>4.6552098719985224E-3</v>
      </c>
      <c r="O39">
        <f t="shared" ca="1" si="3"/>
        <v>5.220524874819157E-3</v>
      </c>
      <c r="Q39" s="2">
        <f t="shared" si="4"/>
        <v>43606.689622209873</v>
      </c>
      <c r="W39" s="70" t="s">
        <v>58</v>
      </c>
    </row>
    <row r="40" spans="1:23" ht="12" customHeight="1" x14ac:dyDescent="0.2">
      <c r="A40" s="59" t="s">
        <v>55</v>
      </c>
      <c r="B40" s="59" t="s">
        <v>2</v>
      </c>
      <c r="C40" s="64">
        <v>58638.768779329956</v>
      </c>
      <c r="D40" s="65">
        <v>4.6900000000000002E-4</v>
      </c>
      <c r="E40">
        <f t="shared" si="0"/>
        <v>20974.016116420142</v>
      </c>
      <c r="F40">
        <f t="shared" si="1"/>
        <v>20974</v>
      </c>
      <c r="G40">
        <f t="shared" si="6"/>
        <v>4.6073299599811435E-3</v>
      </c>
      <c r="L40">
        <f t="shared" si="7"/>
        <v>4.6073299599811435E-3</v>
      </c>
      <c r="O40">
        <f t="shared" ca="1" si="3"/>
        <v>5.2374032453425447E-3</v>
      </c>
      <c r="Q40" s="2">
        <f t="shared" si="4"/>
        <v>43620.268779329956</v>
      </c>
      <c r="W40" s="70" t="s">
        <v>58</v>
      </c>
    </row>
    <row r="41" spans="1:23" ht="12" customHeight="1" x14ac:dyDescent="0.2">
      <c r="A41" s="59" t="s">
        <v>55</v>
      </c>
      <c r="B41" s="59" t="s">
        <v>3</v>
      </c>
      <c r="C41" s="64">
        <v>58638.911761740223</v>
      </c>
      <c r="D41" s="65">
        <v>4.4299999999999998E-4</v>
      </c>
      <c r="E41">
        <f t="shared" si="0"/>
        <v>20974.516268269064</v>
      </c>
      <c r="F41">
        <f t="shared" si="1"/>
        <v>20974.5</v>
      </c>
      <c r="G41">
        <f t="shared" si="6"/>
        <v>4.6507402221322991E-3</v>
      </c>
      <c r="L41">
        <f t="shared" si="7"/>
        <v>4.6507402221322991E-3</v>
      </c>
      <c r="O41">
        <f t="shared" ca="1" si="3"/>
        <v>5.2375809124006857E-3</v>
      </c>
      <c r="Q41" s="2">
        <f t="shared" si="4"/>
        <v>43620.411761740223</v>
      </c>
      <c r="W41" s="70" t="s">
        <v>58</v>
      </c>
    </row>
    <row r="42" spans="1:23" ht="12" customHeight="1" x14ac:dyDescent="0.2">
      <c r="A42" s="59" t="s">
        <v>55</v>
      </c>
      <c r="B42" s="59" t="s">
        <v>2</v>
      </c>
      <c r="C42" s="64">
        <v>58652.49081747001</v>
      </c>
      <c r="D42" s="65">
        <v>5.3300000000000005E-4</v>
      </c>
      <c r="E42">
        <f t="shared" si="0"/>
        <v>21022.015746122514</v>
      </c>
      <c r="F42">
        <f t="shared" si="1"/>
        <v>21022</v>
      </c>
      <c r="G42">
        <f t="shared" si="6"/>
        <v>4.5014700153842568E-3</v>
      </c>
      <c r="L42">
        <f t="shared" si="7"/>
        <v>4.5014700153842568E-3</v>
      </c>
      <c r="O42">
        <f t="shared" ca="1" si="3"/>
        <v>5.2544592829240734E-3</v>
      </c>
      <c r="Q42" s="2">
        <f t="shared" si="4"/>
        <v>43633.99081747001</v>
      </c>
      <c r="W42" s="70" t="s">
        <v>58</v>
      </c>
    </row>
    <row r="43" spans="1:23" ht="12" customHeight="1" x14ac:dyDescent="0.2">
      <c r="A43" s="59" t="s">
        <v>55</v>
      </c>
      <c r="B43" s="59" t="s">
        <v>3</v>
      </c>
      <c r="C43" s="64">
        <v>58652.63403645996</v>
      </c>
      <c r="D43" s="65">
        <v>4.7600000000000002E-4</v>
      </c>
      <c r="E43">
        <f t="shared" si="0"/>
        <v>21022.516725526137</v>
      </c>
      <c r="F43">
        <f t="shared" si="1"/>
        <v>21022.5</v>
      </c>
      <c r="G43">
        <f t="shared" si="6"/>
        <v>4.7814599602133967E-3</v>
      </c>
      <c r="L43">
        <f t="shared" si="7"/>
        <v>4.7814599602133967E-3</v>
      </c>
      <c r="O43">
        <f t="shared" ca="1" si="3"/>
        <v>5.2546369499822144E-3</v>
      </c>
      <c r="Q43" s="2">
        <f t="shared" si="4"/>
        <v>43634.13403645996</v>
      </c>
      <c r="W43" s="70" t="s">
        <v>58</v>
      </c>
    </row>
    <row r="44" spans="1:23" ht="12" customHeight="1" x14ac:dyDescent="0.2">
      <c r="A44" s="59" t="s">
        <v>55</v>
      </c>
      <c r="B44" s="59" t="s">
        <v>2</v>
      </c>
      <c r="C44" s="64">
        <v>58654.20634035999</v>
      </c>
      <c r="D44" s="65">
        <v>4.73E-4</v>
      </c>
      <c r="E44">
        <f t="shared" si="0"/>
        <v>21028.016637726552</v>
      </c>
      <c r="F44">
        <f t="shared" si="1"/>
        <v>21028</v>
      </c>
      <c r="G44">
        <f t="shared" si="6"/>
        <v>4.7563599946442991E-3</v>
      </c>
      <c r="L44">
        <f t="shared" si="7"/>
        <v>4.7563599946442991E-3</v>
      </c>
      <c r="O44">
        <f t="shared" ca="1" si="3"/>
        <v>5.2565912876217646E-3</v>
      </c>
      <c r="Q44" s="2">
        <f t="shared" si="4"/>
        <v>43635.70634035999</v>
      </c>
      <c r="W44" s="70" t="s">
        <v>58</v>
      </c>
    </row>
    <row r="45" spans="1:23" ht="12" customHeight="1" x14ac:dyDescent="0.2">
      <c r="A45" s="59" t="s">
        <v>55</v>
      </c>
      <c r="B45" s="59" t="s">
        <v>3</v>
      </c>
      <c r="C45" s="64">
        <v>58654.349216170143</v>
      </c>
      <c r="D45" s="65">
        <v>4.9799999999999996E-4</v>
      </c>
      <c r="E45">
        <f t="shared" si="0"/>
        <v>21028.516416688744</v>
      </c>
      <c r="F45">
        <f t="shared" si="1"/>
        <v>21028.5</v>
      </c>
      <c r="G45">
        <f t="shared" si="6"/>
        <v>4.6931701435823925E-3</v>
      </c>
      <c r="L45">
        <f t="shared" si="7"/>
        <v>4.6931701435823925E-3</v>
      </c>
      <c r="O45">
        <f t="shared" ca="1" si="3"/>
        <v>5.2567689546799056E-3</v>
      </c>
      <c r="Q45" s="2">
        <f t="shared" si="4"/>
        <v>43635.849216170143</v>
      </c>
      <c r="W45" s="70" t="s">
        <v>58</v>
      </c>
    </row>
    <row r="46" spans="1:23" ht="12" customHeight="1" x14ac:dyDescent="0.2">
      <c r="A46" s="59" t="s">
        <v>55</v>
      </c>
      <c r="B46" s="59" t="s">
        <v>2</v>
      </c>
      <c r="C46" s="64">
        <v>58667.356709050015</v>
      </c>
      <c r="D46" s="65">
        <v>4.17E-4</v>
      </c>
      <c r="E46">
        <f t="shared" si="0"/>
        <v>21074.016570180342</v>
      </c>
      <c r="F46">
        <f t="shared" si="1"/>
        <v>21074</v>
      </c>
      <c r="G46">
        <f t="shared" si="6"/>
        <v>4.7370500178658403E-3</v>
      </c>
      <c r="L46">
        <f t="shared" si="7"/>
        <v>4.7370500178658403E-3</v>
      </c>
      <c r="O46">
        <f t="shared" ca="1" si="3"/>
        <v>5.2729366569707302E-3</v>
      </c>
      <c r="Q46" s="2">
        <f t="shared" si="4"/>
        <v>43648.856709050015</v>
      </c>
      <c r="W46" s="70" t="s">
        <v>58</v>
      </c>
    </row>
    <row r="47" spans="1:23" ht="12" customHeight="1" x14ac:dyDescent="0.2">
      <c r="A47" s="59" t="s">
        <v>55</v>
      </c>
      <c r="B47" s="59" t="s">
        <v>3</v>
      </c>
      <c r="C47" s="64">
        <v>58667.499777509831</v>
      </c>
      <c r="D47" s="65">
        <v>9.2900000000000003E-4</v>
      </c>
      <c r="E47">
        <f t="shared" si="0"/>
        <v>21074.517023030217</v>
      </c>
      <c r="F47">
        <f t="shared" si="1"/>
        <v>21074.5</v>
      </c>
      <c r="G47">
        <f t="shared" si="6"/>
        <v>4.8665098292985931E-3</v>
      </c>
      <c r="L47">
        <f t="shared" si="7"/>
        <v>4.8665098292985931E-3</v>
      </c>
      <c r="O47">
        <f t="shared" ca="1" si="3"/>
        <v>5.2731143240288703E-3</v>
      </c>
      <c r="Q47" s="2">
        <f t="shared" si="4"/>
        <v>43648.999777509831</v>
      </c>
      <c r="W47" s="70" t="s">
        <v>58</v>
      </c>
    </row>
    <row r="48" spans="1:23" ht="12" customHeight="1" x14ac:dyDescent="0.2">
      <c r="A48" s="59" t="s">
        <v>55</v>
      </c>
      <c r="B48" s="59" t="s">
        <v>2</v>
      </c>
      <c r="C48" s="64">
        <v>58681.936460489873</v>
      </c>
      <c r="D48" s="65">
        <v>4.3100000000000001E-4</v>
      </c>
      <c r="E48">
        <f t="shared" si="0"/>
        <v>21125.016477273082</v>
      </c>
      <c r="F48">
        <f t="shared" si="1"/>
        <v>21125</v>
      </c>
      <c r="G48">
        <f t="shared" si="6"/>
        <v>4.7104898767429404E-3</v>
      </c>
      <c r="L48">
        <f t="shared" si="7"/>
        <v>4.7104898767429404E-3</v>
      </c>
      <c r="O48">
        <f t="shared" ca="1" si="3"/>
        <v>5.2910586969011041E-3</v>
      </c>
      <c r="Q48" s="2">
        <f t="shared" si="4"/>
        <v>43663.436460489873</v>
      </c>
      <c r="W48" s="70" t="s">
        <v>58</v>
      </c>
    </row>
    <row r="49" spans="1:23" ht="12" customHeight="1" x14ac:dyDescent="0.2">
      <c r="A49" s="59" t="s">
        <v>55</v>
      </c>
      <c r="B49" s="59" t="s">
        <v>3</v>
      </c>
      <c r="C49" s="64">
        <v>58682.079720539972</v>
      </c>
      <c r="D49" s="65">
        <v>4.3100000000000001E-4</v>
      </c>
      <c r="E49">
        <f t="shared" si="0"/>
        <v>21125.517600304931</v>
      </c>
      <c r="F49">
        <f t="shared" si="1"/>
        <v>21125.5</v>
      </c>
      <c r="G49">
        <f t="shared" si="6"/>
        <v>5.0315399712417275E-3</v>
      </c>
      <c r="L49">
        <f t="shared" si="7"/>
        <v>5.0315399712417275E-3</v>
      </c>
      <c r="O49">
        <f t="shared" ca="1" si="3"/>
        <v>5.2912363639592451E-3</v>
      </c>
      <c r="Q49" s="2">
        <f t="shared" si="4"/>
        <v>43663.579720539972</v>
      </c>
      <c r="W49" s="70" t="s">
        <v>58</v>
      </c>
    </row>
    <row r="50" spans="1:23" ht="12" customHeight="1" x14ac:dyDescent="0.2">
      <c r="A50" s="51" t="s">
        <v>52</v>
      </c>
      <c r="B50" s="52" t="s">
        <v>3</v>
      </c>
      <c r="C50" s="62">
        <v>58756.97993999999</v>
      </c>
      <c r="D50" s="63">
        <v>5.0000000000000002E-5</v>
      </c>
      <c r="E50">
        <f t="shared" si="0"/>
        <v>21387.518242047277</v>
      </c>
      <c r="F50">
        <f t="shared" si="1"/>
        <v>21387.5</v>
      </c>
      <c r="G50">
        <f t="shared" si="6"/>
        <v>5.214999990130309E-3</v>
      </c>
      <c r="K50">
        <f t="shared" ref="K50:K68" si="8">+G50</f>
        <v>5.214999990130309E-3</v>
      </c>
      <c r="O50">
        <f t="shared" ca="1" si="3"/>
        <v>5.3843339024250902E-3</v>
      </c>
      <c r="Q50" s="2">
        <f t="shared" si="4"/>
        <v>43738.47993999999</v>
      </c>
      <c r="W50" s="70"/>
    </row>
    <row r="51" spans="1:23" ht="12" customHeight="1" x14ac:dyDescent="0.2">
      <c r="A51" s="53" t="s">
        <v>54</v>
      </c>
      <c r="B51" s="54" t="s">
        <v>2</v>
      </c>
      <c r="C51" s="55">
        <v>58757.122710000003</v>
      </c>
      <c r="D51" s="55">
        <v>6.0000000000000002E-5</v>
      </c>
      <c r="E51">
        <f t="shared" si="0"/>
        <v>21388.017650886057</v>
      </c>
      <c r="F51">
        <f t="shared" si="1"/>
        <v>21388</v>
      </c>
      <c r="G51">
        <f t="shared" si="6"/>
        <v>5.0460000056773424E-3</v>
      </c>
      <c r="K51">
        <f t="shared" si="8"/>
        <v>5.0460000056773424E-3</v>
      </c>
      <c r="O51">
        <f t="shared" ca="1" si="3"/>
        <v>5.3845115694832312E-3</v>
      </c>
      <c r="Q51" s="2">
        <f t="shared" si="4"/>
        <v>43738.622710000003</v>
      </c>
      <c r="W51" s="70" t="s">
        <v>58</v>
      </c>
    </row>
    <row r="52" spans="1:23" ht="12" customHeight="1" x14ac:dyDescent="0.2">
      <c r="A52" s="51" t="s">
        <v>52</v>
      </c>
      <c r="B52" s="52" t="s">
        <v>2</v>
      </c>
      <c r="C52" s="62">
        <v>58757.123490000144</v>
      </c>
      <c r="D52" s="63">
        <v>6.0000000000000002E-5</v>
      </c>
      <c r="E52">
        <f t="shared" si="0"/>
        <v>21388.020379323156</v>
      </c>
      <c r="F52">
        <f t="shared" si="1"/>
        <v>21388</v>
      </c>
      <c r="G52">
        <f t="shared" si="6"/>
        <v>5.8260001460439526E-3</v>
      </c>
      <c r="K52">
        <f t="shared" si="8"/>
        <v>5.8260001460439526E-3</v>
      </c>
      <c r="O52">
        <f t="shared" ca="1" si="3"/>
        <v>5.3845115694832312E-3</v>
      </c>
      <c r="Q52" s="2">
        <f t="shared" si="4"/>
        <v>43738.623490000144</v>
      </c>
      <c r="W52" s="70"/>
    </row>
    <row r="53" spans="1:23" ht="12" customHeight="1" x14ac:dyDescent="0.2">
      <c r="A53" s="48" t="s">
        <v>51</v>
      </c>
      <c r="B53" s="49" t="s">
        <v>2</v>
      </c>
      <c r="C53" s="50">
        <v>58883.052839999997</v>
      </c>
      <c r="D53" s="50">
        <v>6.0000000000000002E-5</v>
      </c>
      <c r="E53">
        <f t="shared" si="0"/>
        <v>21828.520697640244</v>
      </c>
      <c r="F53">
        <f t="shared" si="1"/>
        <v>21828.5</v>
      </c>
      <c r="G53">
        <f t="shared" si="6"/>
        <v>5.916999994951766E-3</v>
      </c>
      <c r="K53">
        <f t="shared" si="8"/>
        <v>5.916999994951766E-3</v>
      </c>
      <c r="O53">
        <f t="shared" ca="1" si="3"/>
        <v>5.5410362477053866E-3</v>
      </c>
      <c r="Q53" s="2">
        <f t="shared" si="4"/>
        <v>43864.552839999997</v>
      </c>
      <c r="W53" s="70"/>
    </row>
    <row r="54" spans="1:23" ht="12" customHeight="1" x14ac:dyDescent="0.2">
      <c r="A54" s="48" t="s">
        <v>51</v>
      </c>
      <c r="B54" s="49" t="s">
        <v>3</v>
      </c>
      <c r="C54" s="50">
        <v>58902.063849999999</v>
      </c>
      <c r="D54" s="50">
        <v>5.0000000000000002E-5</v>
      </c>
      <c r="E54">
        <f t="shared" si="0"/>
        <v>21895.021127893717</v>
      </c>
      <c r="F54">
        <f t="shared" si="1"/>
        <v>21895</v>
      </c>
      <c r="G54">
        <f t="shared" si="6"/>
        <v>6.0400000002118759E-3</v>
      </c>
      <c r="K54">
        <f t="shared" si="8"/>
        <v>6.0400000002118759E-3</v>
      </c>
      <c r="O54">
        <f t="shared" ca="1" si="3"/>
        <v>5.5646659664381299E-3</v>
      </c>
      <c r="Q54" s="2">
        <f t="shared" si="4"/>
        <v>43883.563849999999</v>
      </c>
      <c r="W54" s="70"/>
    </row>
    <row r="55" spans="1:23" ht="12" customHeight="1" x14ac:dyDescent="0.2">
      <c r="A55" s="48" t="s">
        <v>51</v>
      </c>
      <c r="B55" s="49" t="s">
        <v>2</v>
      </c>
      <c r="C55" s="50">
        <v>59017.987609999996</v>
      </c>
      <c r="D55" s="50">
        <v>9.6000000000000002E-4</v>
      </c>
      <c r="E55">
        <f t="shared" si="0"/>
        <v>22300.521935930705</v>
      </c>
      <c r="F55">
        <f t="shared" si="1"/>
        <v>22300.5</v>
      </c>
      <c r="G55">
        <f t="shared" si="6"/>
        <v>6.2709999983781017E-3</v>
      </c>
      <c r="K55">
        <f t="shared" si="8"/>
        <v>6.2709999983781017E-3</v>
      </c>
      <c r="O55">
        <f t="shared" ca="1" si="3"/>
        <v>5.7087539505904202E-3</v>
      </c>
      <c r="Q55" s="2">
        <f t="shared" si="4"/>
        <v>43999.487609999996</v>
      </c>
      <c r="W55" s="70"/>
    </row>
    <row r="56" spans="1:23" ht="12" customHeight="1" x14ac:dyDescent="0.2">
      <c r="A56" s="48" t="s">
        <v>51</v>
      </c>
      <c r="B56" s="49" t="s">
        <v>3</v>
      </c>
      <c r="C56" s="50">
        <v>59018.130519999999</v>
      </c>
      <c r="D56" s="50">
        <v>8.7000000000000001E-4</v>
      </c>
      <c r="E56">
        <f t="shared" si="0"/>
        <v>22301.021834488838</v>
      </c>
      <c r="F56">
        <f t="shared" si="1"/>
        <v>22301</v>
      </c>
      <c r="G56">
        <f t="shared" si="6"/>
        <v>6.24200000311248E-3</v>
      </c>
      <c r="K56">
        <f t="shared" si="8"/>
        <v>6.24200000311248E-3</v>
      </c>
      <c r="O56">
        <f t="shared" ca="1" si="3"/>
        <v>5.7089316176485603E-3</v>
      </c>
      <c r="Q56" s="2">
        <f t="shared" si="4"/>
        <v>43999.630519999999</v>
      </c>
      <c r="W56" s="70"/>
    </row>
    <row r="57" spans="1:23" ht="12" customHeight="1" x14ac:dyDescent="0.2">
      <c r="A57" s="48" t="s">
        <v>51</v>
      </c>
      <c r="B57" s="49" t="s">
        <v>2</v>
      </c>
      <c r="C57" s="50">
        <v>59018.273090000002</v>
      </c>
      <c r="D57" s="50">
        <v>7.2999999999999996E-4</v>
      </c>
      <c r="E57">
        <f t="shared" si="0"/>
        <v>22301.520543728457</v>
      </c>
      <c r="F57">
        <f t="shared" si="1"/>
        <v>22301.5</v>
      </c>
      <c r="G57">
        <f t="shared" si="6"/>
        <v>5.8730000018840656E-3</v>
      </c>
      <c r="K57">
        <f t="shared" si="8"/>
        <v>5.8730000018840656E-3</v>
      </c>
      <c r="O57">
        <f t="shared" ca="1" si="3"/>
        <v>5.7091092847067022E-3</v>
      </c>
      <c r="Q57" s="2">
        <f t="shared" si="4"/>
        <v>43999.773090000002</v>
      </c>
      <c r="W57" s="70"/>
    </row>
    <row r="58" spans="1:23" ht="12" customHeight="1" x14ac:dyDescent="0.2">
      <c r="A58" s="48" t="s">
        <v>51</v>
      </c>
      <c r="B58" s="49" t="s">
        <v>3</v>
      </c>
      <c r="C58" s="50">
        <v>59028.993889999998</v>
      </c>
      <c r="D58" s="50">
        <v>1.2999999999999999E-3</v>
      </c>
      <c r="E58">
        <f t="shared" si="0"/>
        <v>22339.021855476811</v>
      </c>
      <c r="F58">
        <f t="shared" si="1"/>
        <v>22339</v>
      </c>
      <c r="G58">
        <f t="shared" si="6"/>
        <v>6.247999997867737E-3</v>
      </c>
      <c r="K58">
        <f t="shared" si="8"/>
        <v>6.247999997867737E-3</v>
      </c>
      <c r="O58">
        <f t="shared" ca="1" si="3"/>
        <v>5.7224343140672715E-3</v>
      </c>
      <c r="Q58" s="2">
        <f t="shared" si="4"/>
        <v>44010.493889999998</v>
      </c>
      <c r="W58" s="70"/>
    </row>
    <row r="59" spans="1:23" x14ac:dyDescent="0.2">
      <c r="A59" s="48" t="s">
        <v>51</v>
      </c>
      <c r="B59" s="49" t="s">
        <v>2</v>
      </c>
      <c r="C59" s="50">
        <v>59029.136980000003</v>
      </c>
      <c r="D59" s="50">
        <v>1.47E-3</v>
      </c>
      <c r="E59">
        <f t="shared" si="0"/>
        <v>22339.522383674168</v>
      </c>
      <c r="F59">
        <f t="shared" si="1"/>
        <v>22339.5</v>
      </c>
      <c r="G59">
        <f t="shared" si="6"/>
        <v>6.3990000053308904E-3</v>
      </c>
      <c r="K59">
        <f t="shared" si="8"/>
        <v>6.3990000053308904E-3</v>
      </c>
      <c r="O59">
        <f t="shared" ca="1" si="3"/>
        <v>5.7226119811254117E-3</v>
      </c>
      <c r="Q59" s="2">
        <f t="shared" si="4"/>
        <v>44010.636980000003</v>
      </c>
      <c r="W59" s="70"/>
    </row>
    <row r="60" spans="1:23" x14ac:dyDescent="0.2">
      <c r="A60" s="53" t="s">
        <v>54</v>
      </c>
      <c r="B60" s="54" t="s">
        <v>2</v>
      </c>
      <c r="C60" s="55">
        <v>59223.105250000001</v>
      </c>
      <c r="D60" s="55">
        <v>6.9999999999999994E-5</v>
      </c>
      <c r="E60">
        <f t="shared" si="0"/>
        <v>23018.022548079956</v>
      </c>
      <c r="F60">
        <f t="shared" si="1"/>
        <v>23018</v>
      </c>
      <c r="G60">
        <f t="shared" si="6"/>
        <v>6.4459999994141981E-3</v>
      </c>
      <c r="K60">
        <f t="shared" si="8"/>
        <v>6.4459999994141981E-3</v>
      </c>
      <c r="O60">
        <f t="shared" ca="1" si="3"/>
        <v>5.9637061790226492E-3</v>
      </c>
      <c r="Q60" s="2">
        <f t="shared" si="4"/>
        <v>44204.605250000001</v>
      </c>
      <c r="W60" s="70" t="s">
        <v>58</v>
      </c>
    </row>
    <row r="61" spans="1:23" x14ac:dyDescent="0.2">
      <c r="A61" s="53" t="s">
        <v>53</v>
      </c>
      <c r="B61" s="54" t="s">
        <v>2</v>
      </c>
      <c r="C61" s="55">
        <v>59356.896579</v>
      </c>
      <c r="D61" s="55">
        <v>6.9999999999999994E-5</v>
      </c>
      <c r="E61">
        <f t="shared" si="0"/>
        <v>23486.024034728107</v>
      </c>
      <c r="F61">
        <f t="shared" si="1"/>
        <v>23486</v>
      </c>
      <c r="G61">
        <f t="shared" si="6"/>
        <v>6.8709999977727421E-3</v>
      </c>
      <c r="K61">
        <f t="shared" si="8"/>
        <v>6.8709999977727421E-3</v>
      </c>
      <c r="O61">
        <f t="shared" ca="1" si="3"/>
        <v>6.1300025454425538E-3</v>
      </c>
      <c r="Q61" s="2">
        <f t="shared" si="4"/>
        <v>44338.396579</v>
      </c>
      <c r="W61" s="70" t="s">
        <v>58</v>
      </c>
    </row>
    <row r="62" spans="1:23" x14ac:dyDescent="0.2">
      <c r="A62" s="53" t="s">
        <v>53</v>
      </c>
      <c r="B62" s="54" t="s">
        <v>3</v>
      </c>
      <c r="C62" s="55">
        <v>59357.039400000001</v>
      </c>
      <c r="D62" s="55">
        <v>8.2000000000000001E-5</v>
      </c>
      <c r="E62">
        <f t="shared" si="0"/>
        <v>23486.523621964625</v>
      </c>
      <c r="F62">
        <f t="shared" si="1"/>
        <v>23486.5</v>
      </c>
      <c r="G62">
        <f t="shared" si="6"/>
        <v>6.7530000014812686E-3</v>
      </c>
      <c r="K62">
        <f t="shared" si="8"/>
        <v>6.7530000014812686E-3</v>
      </c>
      <c r="O62">
        <f t="shared" ca="1" si="3"/>
        <v>6.1301802125006957E-3</v>
      </c>
      <c r="Q62" s="2">
        <f t="shared" si="4"/>
        <v>44338.539400000001</v>
      </c>
      <c r="W62" s="70" t="s">
        <v>58</v>
      </c>
    </row>
    <row r="63" spans="1:23" x14ac:dyDescent="0.2">
      <c r="A63" s="53" t="s">
        <v>54</v>
      </c>
      <c r="B63" s="54" t="s">
        <v>2</v>
      </c>
      <c r="C63" s="55">
        <v>59569.018669999998</v>
      </c>
      <c r="D63" s="55">
        <v>6.0000000000000002E-5</v>
      </c>
      <c r="E63">
        <f t="shared" si="0"/>
        <v>24228.026185995423</v>
      </c>
      <c r="F63">
        <f t="shared" si="1"/>
        <v>24228</v>
      </c>
      <c r="G63">
        <f t="shared" si="6"/>
        <v>7.4859999949694611E-3</v>
      </c>
      <c r="K63">
        <f t="shared" si="8"/>
        <v>7.4859999949694611E-3</v>
      </c>
      <c r="O63">
        <f t="shared" ca="1" si="3"/>
        <v>6.3936604597236877E-3</v>
      </c>
      <c r="Q63" s="2">
        <f t="shared" si="4"/>
        <v>44550.518669999998</v>
      </c>
      <c r="W63" s="70" t="s">
        <v>58</v>
      </c>
    </row>
    <row r="64" spans="1:23" x14ac:dyDescent="0.2">
      <c r="A64" s="53" t="s">
        <v>54</v>
      </c>
      <c r="B64" s="54" t="s">
        <v>2</v>
      </c>
      <c r="C64" s="55">
        <v>59577.02349</v>
      </c>
      <c r="D64" s="55">
        <v>6.0000000000000002E-5</v>
      </c>
      <c r="E64">
        <f t="shared" si="0"/>
        <v>24256.027011522401</v>
      </c>
      <c r="F64">
        <f t="shared" si="1"/>
        <v>24256</v>
      </c>
      <c r="G64">
        <f t="shared" si="6"/>
        <v>7.7220000021043234E-3</v>
      </c>
      <c r="K64">
        <f t="shared" si="8"/>
        <v>7.7220000021043234E-3</v>
      </c>
      <c r="O64">
        <f t="shared" ca="1" si="3"/>
        <v>6.4036098149795806E-3</v>
      </c>
      <c r="Q64" s="2">
        <f t="shared" si="4"/>
        <v>44558.52349</v>
      </c>
      <c r="W64" s="70" t="s">
        <v>58</v>
      </c>
    </row>
    <row r="65" spans="1:23" x14ac:dyDescent="0.2">
      <c r="A65" s="53" t="s">
        <v>53</v>
      </c>
      <c r="B65" s="54" t="s">
        <v>2</v>
      </c>
      <c r="C65" s="68">
        <v>59781.997839999851</v>
      </c>
      <c r="D65" s="69">
        <v>9.5000000000000005E-5</v>
      </c>
      <c r="E65">
        <f t="shared" si="0"/>
        <v>24973.026395874647</v>
      </c>
      <c r="F65">
        <f t="shared" si="1"/>
        <v>24973</v>
      </c>
      <c r="G65">
        <f t="shared" si="6"/>
        <v>7.545999855210539E-3</v>
      </c>
      <c r="K65">
        <f t="shared" si="8"/>
        <v>7.545999855210539E-3</v>
      </c>
      <c r="O65">
        <f t="shared" ca="1" si="3"/>
        <v>6.6583843763536677E-3</v>
      </c>
      <c r="Q65" s="2">
        <f t="shared" si="4"/>
        <v>44763.497839999851</v>
      </c>
      <c r="W65" s="70" t="s">
        <v>58</v>
      </c>
    </row>
    <row r="66" spans="1:23" x14ac:dyDescent="0.2">
      <c r="A66" s="53" t="s">
        <v>53</v>
      </c>
      <c r="B66" s="54" t="s">
        <v>2</v>
      </c>
      <c r="C66" s="55">
        <v>59781.997840000004</v>
      </c>
      <c r="D66" s="55">
        <v>9.5000000000000005E-5</v>
      </c>
      <c r="E66">
        <f t="shared" si="0"/>
        <v>24973.026395875182</v>
      </c>
      <c r="F66">
        <f t="shared" si="1"/>
        <v>24973</v>
      </c>
      <c r="G66">
        <f t="shared" si="6"/>
        <v>7.5460000080056489E-3</v>
      </c>
      <c r="K66">
        <f t="shared" si="8"/>
        <v>7.5460000080056489E-3</v>
      </c>
      <c r="O66">
        <f t="shared" ca="1" si="3"/>
        <v>6.6583843763536677E-3</v>
      </c>
      <c r="Q66" s="2">
        <f t="shared" si="4"/>
        <v>44763.497840000004</v>
      </c>
      <c r="W66" s="70" t="s">
        <v>58</v>
      </c>
    </row>
    <row r="67" spans="1:23" x14ac:dyDescent="0.2">
      <c r="A67" s="53" t="s">
        <v>53</v>
      </c>
      <c r="B67" s="54" t="s">
        <v>3</v>
      </c>
      <c r="C67" s="55">
        <v>59782.14071</v>
      </c>
      <c r="D67" s="55">
        <v>1.4899999999999999E-4</v>
      </c>
      <c r="E67">
        <f t="shared" si="0"/>
        <v>24973.526154513467</v>
      </c>
      <c r="F67">
        <f t="shared" si="1"/>
        <v>24973.5</v>
      </c>
      <c r="G67">
        <f t="shared" si="6"/>
        <v>7.4769999991985969E-3</v>
      </c>
      <c r="K67">
        <f t="shared" si="8"/>
        <v>7.4769999991985969E-3</v>
      </c>
      <c r="O67">
        <f t="shared" ca="1" si="3"/>
        <v>6.6585620434118078E-3</v>
      </c>
      <c r="Q67" s="2">
        <f t="shared" si="4"/>
        <v>44763.64071</v>
      </c>
      <c r="W67" s="70" t="s">
        <v>58</v>
      </c>
    </row>
    <row r="68" spans="1:23" x14ac:dyDescent="0.2">
      <c r="A68" s="53" t="s">
        <v>54</v>
      </c>
      <c r="B68" s="54" t="s">
        <v>2</v>
      </c>
      <c r="C68" s="55">
        <v>60059.013590000002</v>
      </c>
      <c r="D68" s="55">
        <v>6.9999999999999994E-5</v>
      </c>
      <c r="E68">
        <f t="shared" si="0"/>
        <v>25942.026283939314</v>
      </c>
      <c r="F68">
        <f t="shared" si="1"/>
        <v>25942</v>
      </c>
      <c r="G68">
        <f t="shared" si="6"/>
        <v>7.5140000044484623E-3</v>
      </c>
      <c r="K68">
        <f t="shared" si="8"/>
        <v>7.5140000044484623E-3</v>
      </c>
      <c r="O68">
        <f t="shared" ca="1" si="3"/>
        <v>7.0027031350307816E-3</v>
      </c>
      <c r="Q68" s="2">
        <f t="shared" si="4"/>
        <v>45040.513590000002</v>
      </c>
      <c r="W68" s="70" t="s">
        <v>58</v>
      </c>
    </row>
    <row r="69" spans="1:23" x14ac:dyDescent="0.2">
      <c r="A69" s="53" t="s">
        <v>57</v>
      </c>
      <c r="B69" s="54" t="s">
        <v>2</v>
      </c>
      <c r="C69" s="55">
        <v>60141.918783999979</v>
      </c>
      <c r="D69" s="55">
        <v>4.7699999999999999E-4</v>
      </c>
      <c r="E69">
        <f t="shared" ref="E69" si="9">+(C69-C$7)/C$8</f>
        <v>26232.028291788738</v>
      </c>
      <c r="F69">
        <f t="shared" si="1"/>
        <v>26232</v>
      </c>
      <c r="G69">
        <f t="shared" ref="G69" si="10">+C69-(C$7+F69*C$8)</f>
        <v>8.0879999804892577E-3</v>
      </c>
      <c r="K69">
        <f t="shared" ref="K69" si="11">+G69</f>
        <v>8.0879999804892577E-3</v>
      </c>
      <c r="O69">
        <f t="shared" ref="O69" ca="1" si="12">+C$11+C$12*$F69</f>
        <v>7.1057500287525178E-3</v>
      </c>
      <c r="Q69" s="2">
        <f t="shared" ref="Q69" si="13">+C69-15018.5</f>
        <v>45123.418783999979</v>
      </c>
      <c r="W69" s="70" t="s">
        <v>58</v>
      </c>
    </row>
    <row r="70" spans="1:23" x14ac:dyDescent="0.2">
      <c r="A70" s="66"/>
      <c r="B70" s="66"/>
      <c r="C70" s="67"/>
      <c r="D70" s="67"/>
    </row>
    <row r="71" spans="1:23" x14ac:dyDescent="0.2">
      <c r="A71" s="66"/>
      <c r="B71" s="66"/>
      <c r="C71" s="67"/>
      <c r="D71" s="67"/>
    </row>
    <row r="72" spans="1:23" x14ac:dyDescent="0.2">
      <c r="C72" s="8"/>
      <c r="D72" s="8"/>
    </row>
    <row r="73" spans="1:23" x14ac:dyDescent="0.2">
      <c r="C73" s="8"/>
      <c r="D73" s="8"/>
    </row>
    <row r="74" spans="1:23" x14ac:dyDescent="0.2">
      <c r="C74" s="8"/>
      <c r="D74" s="8"/>
    </row>
    <row r="75" spans="1:23" x14ac:dyDescent="0.2">
      <c r="C75" s="8"/>
      <c r="D75" s="8"/>
    </row>
    <row r="76" spans="1:23" x14ac:dyDescent="0.2">
      <c r="C76" s="8"/>
      <c r="D76" s="8"/>
    </row>
    <row r="77" spans="1:23" x14ac:dyDescent="0.2">
      <c r="C77" s="8"/>
      <c r="D77" s="8"/>
    </row>
    <row r="78" spans="1:23" x14ac:dyDescent="0.2">
      <c r="C78" s="8"/>
      <c r="D78" s="8"/>
    </row>
    <row r="79" spans="1:23" x14ac:dyDescent="0.2">
      <c r="C79" s="8"/>
      <c r="D79" s="8"/>
    </row>
    <row r="80" spans="1:23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</sheetData>
  <sortState xmlns:xlrd2="http://schemas.microsoft.com/office/spreadsheetml/2017/richdata2" ref="A21:W69">
    <sortCondition ref="C21:C69"/>
  </sortState>
  <phoneticPr fontId="8" type="noConversion"/>
  <hyperlinks>
    <hyperlink ref="I62925" r:id="rId1" display="http://vsolj.cetus-net.org/bulletin.html" xr:uid="{00000000-0004-0000-0000-000000000000}"/>
    <hyperlink ref="I62918" r:id="rId2" display="http://vsolj.cetus-net.org/bulletin.html" xr:uid="{00000000-0004-0000-0000-000001000000}"/>
    <hyperlink ref="AQ415" r:id="rId3" display="http://cdsbib.u-strasbg.fr/cgi-bin/cdsbib?1990RMxAA..21..381G" xr:uid="{00000000-0004-0000-0000-000002000000}"/>
    <hyperlink ref="AQ418" r:id="rId4" display="http://cdsbib.u-strasbg.fr/cgi-bin/cdsbib?1990RMxAA..21..381G" xr:uid="{00000000-0004-0000-0000-000003000000}"/>
    <hyperlink ref="AQ416" r:id="rId5" display="http://cdsbib.u-strasbg.fr/cgi-bin/cdsbib?1990RMxAA..21..381G" xr:uid="{00000000-0004-0000-0000-000004000000}"/>
    <hyperlink ref="AQ394" r:id="rId6" display="http://cdsbib.u-strasbg.fr/cgi-bin/cdsbib?1990RMxAA..21..381G" xr:uid="{00000000-0004-0000-0000-000005000000}"/>
    <hyperlink ref="J62925" r:id="rId7" display="http://vsolj.cetus-net.org/bulletin.html" xr:uid="{00000000-0004-0000-0000-000006000000}"/>
    <hyperlink ref="AR528" r:id="rId8" display="http://cdsbib.u-strasbg.fr/cgi-bin/cdsbib?1990RMxAA..21..381G" xr:uid="{00000000-0004-0000-0000-000007000000}"/>
    <hyperlink ref="AR64333" r:id="rId9" display="http://cdsbib.u-strasbg.fr/cgi-bin/cdsbib?1990RMxAA..21..381G" xr:uid="{00000000-0004-0000-0000-000008000000}"/>
    <hyperlink ref="AR529" r:id="rId10" display="http://cdsbib.u-strasbg.fr/cgi-bin/cdsbib?1990RMxAA..21..381G" xr:uid="{00000000-0004-0000-0000-000009000000}"/>
    <hyperlink ref="I62922" r:id="rId11" display="https://www.aavso.org/ejaavso" xr:uid="{00000000-0004-0000-0000-00000A000000}"/>
    <hyperlink ref="H63584" r:id="rId12" display="http://vsolj.cetus-net.org/bulletin.html" xr:uid="{00000000-0004-0000-0000-00000B000000}"/>
    <hyperlink ref="H63577" r:id="rId13" display="https://www.aavso.org/ejaavso" xr:uid="{00000000-0004-0000-0000-00000C000000}"/>
    <hyperlink ref="I63584" r:id="rId14" display="http://vsolj.cetus-net.org/bulletin.html" xr:uid="{00000000-0004-0000-0000-00000D000000}"/>
    <hyperlink ref="AQ57235" r:id="rId15" display="http://cdsbib.u-strasbg.fr/cgi-bin/cdsbib?1990RMxAA..21..381G" xr:uid="{00000000-0004-0000-0000-00000E000000}"/>
    <hyperlink ref="H63581" r:id="rId16" display="https://www.aavso.org/ejaavso" xr:uid="{00000000-0004-0000-0000-00000F000000}"/>
    <hyperlink ref="AP4599" r:id="rId17" display="http://cdsbib.u-strasbg.fr/cgi-bin/cdsbib?1990RMxAA..21..381G" xr:uid="{00000000-0004-0000-0000-000010000000}"/>
    <hyperlink ref="AP4602" r:id="rId18" display="http://cdsbib.u-strasbg.fr/cgi-bin/cdsbib?1990RMxAA..21..381G" xr:uid="{00000000-0004-0000-0000-000011000000}"/>
    <hyperlink ref="AP4600" r:id="rId19" display="http://cdsbib.u-strasbg.fr/cgi-bin/cdsbib?1990RMxAA..21..381G" xr:uid="{00000000-0004-0000-0000-000012000000}"/>
    <hyperlink ref="AP4584" r:id="rId20" display="http://cdsbib.u-strasbg.fr/cgi-bin/cdsbib?1990RMxAA..21..381G" xr:uid="{00000000-0004-0000-0000-000013000000}"/>
    <hyperlink ref="AQ4813" r:id="rId21" display="http://cdsbib.u-strasbg.fr/cgi-bin/cdsbib?1990RMxAA..21..381G" xr:uid="{00000000-0004-0000-0000-000014000000}"/>
    <hyperlink ref="AQ4817" r:id="rId22" display="http://cdsbib.u-strasbg.fr/cgi-bin/cdsbib?1990RMxAA..21..381G" xr:uid="{00000000-0004-0000-0000-000015000000}"/>
    <hyperlink ref="AQ64497" r:id="rId23" display="http://cdsbib.u-strasbg.fr/cgi-bin/cdsbib?1990RMxAA..21..381G" xr:uid="{00000000-0004-0000-0000-000016000000}"/>
    <hyperlink ref="I1705" r:id="rId24" display="http://vsolj.cetus-net.org/bulletin.html" xr:uid="{00000000-0004-0000-0000-000017000000}"/>
    <hyperlink ref="H1705" r:id="rId25" display="http://vsolj.cetus-net.org/bulletin.html" xr:uid="{00000000-0004-0000-0000-000018000000}"/>
    <hyperlink ref="AQ65158" r:id="rId26" display="http://cdsbib.u-strasbg.fr/cgi-bin/cdsbib?1990RMxAA..21..381G" xr:uid="{00000000-0004-0000-0000-000019000000}"/>
    <hyperlink ref="AQ65157" r:id="rId27" display="http://cdsbib.u-strasbg.fr/cgi-bin/cdsbib?1990RMxAA..21..381G" xr:uid="{00000000-0004-0000-0000-00001A000000}"/>
    <hyperlink ref="AP2875" r:id="rId28" display="http://cdsbib.u-strasbg.fr/cgi-bin/cdsbib?1990RMxAA..21..381G" xr:uid="{00000000-0004-0000-0000-00001B000000}"/>
    <hyperlink ref="AP2893" r:id="rId29" display="http://cdsbib.u-strasbg.fr/cgi-bin/cdsbib?1990RMxAA..21..381G" xr:uid="{00000000-0004-0000-0000-00001C000000}"/>
    <hyperlink ref="AP2894" r:id="rId30" display="http://cdsbib.u-strasbg.fr/cgi-bin/cdsbib?1990RMxAA..21..381G" xr:uid="{00000000-0004-0000-0000-00001D000000}"/>
    <hyperlink ref="AP2890" r:id="rId31" display="http://cdsbib.u-strasbg.fr/cgi-bin/cdsbib?1990RMxAA..21..381G" xr:uid="{00000000-0004-0000-00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2024-01-16T05:51:02Z</dcterms:modified>
</cp:coreProperties>
</file>