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9449402-D525-4654-86CB-1C11BD37B846}" xr6:coauthVersionLast="47" xr6:coauthVersionMax="47" xr10:uidLastSave="{00000000-0000-0000-0000-000000000000}"/>
  <bookViews>
    <workbookView xWindow="13320" yWindow="720" windowWidth="12735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C9" i="1"/>
  <c r="D9" i="1"/>
  <c r="F16" i="1"/>
  <c r="F17" i="1" s="1"/>
  <c r="C17" i="1"/>
  <c r="E21" i="1"/>
  <c r="E21" i="2" s="1"/>
  <c r="Q21" i="1"/>
  <c r="E22" i="1"/>
  <c r="F22" i="1"/>
  <c r="G22" i="1"/>
  <c r="I22" i="1"/>
  <c r="Q22" i="1"/>
  <c r="E23" i="1"/>
  <c r="F23" i="1" s="1"/>
  <c r="G23" i="1" s="1"/>
  <c r="H23" i="1" s="1"/>
  <c r="Q23" i="1"/>
  <c r="E24" i="1"/>
  <c r="F24" i="1"/>
  <c r="G24" i="1" s="1"/>
  <c r="H24" i="1" s="1"/>
  <c r="Q24" i="1"/>
  <c r="E25" i="1"/>
  <c r="F25" i="1"/>
  <c r="G25" i="1"/>
  <c r="H25" i="1"/>
  <c r="Q25" i="1"/>
  <c r="E26" i="1"/>
  <c r="F26" i="1" s="1"/>
  <c r="G26" i="1" s="1"/>
  <c r="H26" i="1" s="1"/>
  <c r="Q26" i="1"/>
  <c r="E27" i="1"/>
  <c r="F27" i="1"/>
  <c r="G27" i="1"/>
  <c r="H27" i="1" s="1"/>
  <c r="Q27" i="1"/>
  <c r="E28" i="1"/>
  <c r="F28" i="1"/>
  <c r="G28" i="1"/>
  <c r="H28" i="1"/>
  <c r="Q28" i="1"/>
  <c r="E29" i="1"/>
  <c r="E29" i="2" s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 s="1"/>
  <c r="H32" i="1" s="1"/>
  <c r="Q32" i="1"/>
  <c r="E33" i="1"/>
  <c r="F33" i="1"/>
  <c r="G33" i="1"/>
  <c r="H33" i="1"/>
  <c r="Q33" i="1"/>
  <c r="E34" i="1"/>
  <c r="F34" i="1" s="1"/>
  <c r="G34" i="1" s="1"/>
  <c r="H34" i="1" s="1"/>
  <c r="Q34" i="1"/>
  <c r="E35" i="1"/>
  <c r="F35" i="1"/>
  <c r="G35" i="1"/>
  <c r="H35" i="1" s="1"/>
  <c r="Q35" i="1"/>
  <c r="E36" i="1"/>
  <c r="F36" i="1"/>
  <c r="G36" i="1"/>
  <c r="H36" i="1"/>
  <c r="Q36" i="1"/>
  <c r="E37" i="1"/>
  <c r="E37" i="2" s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 s="1"/>
  <c r="H40" i="1" s="1"/>
  <c r="Q40" i="1"/>
  <c r="E41" i="1"/>
  <c r="F41" i="1"/>
  <c r="G41" i="1"/>
  <c r="H41" i="1"/>
  <c r="Q41" i="1"/>
  <c r="E42" i="1"/>
  <c r="F42" i="1" s="1"/>
  <c r="G42" i="1" s="1"/>
  <c r="H42" i="1" s="1"/>
  <c r="Q42" i="1"/>
  <c r="E43" i="1"/>
  <c r="F43" i="1"/>
  <c r="G43" i="1"/>
  <c r="H43" i="1" s="1"/>
  <c r="Q43" i="1"/>
  <c r="E44" i="1"/>
  <c r="F44" i="1"/>
  <c r="G44" i="1"/>
  <c r="H44" i="1"/>
  <c r="Q44" i="1"/>
  <c r="E45" i="1"/>
  <c r="E45" i="2" s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 s="1"/>
  <c r="H48" i="1" s="1"/>
  <c r="Q48" i="1"/>
  <c r="E49" i="1"/>
  <c r="F49" i="1"/>
  <c r="G49" i="1"/>
  <c r="H49" i="1"/>
  <c r="Q49" i="1"/>
  <c r="E50" i="1"/>
  <c r="F50" i="1" s="1"/>
  <c r="G50" i="1" s="1"/>
  <c r="H50" i="1" s="1"/>
  <c r="Q50" i="1"/>
  <c r="E51" i="1"/>
  <c r="F51" i="1"/>
  <c r="G51" i="1"/>
  <c r="H51" i="1" s="1"/>
  <c r="Q51" i="1"/>
  <c r="E52" i="1"/>
  <c r="F52" i="1"/>
  <c r="G52" i="1"/>
  <c r="H52" i="1"/>
  <c r="Q52" i="1"/>
  <c r="E53" i="1"/>
  <c r="E53" i="2" s="1"/>
  <c r="Q53" i="1"/>
  <c r="E54" i="1"/>
  <c r="F54" i="1"/>
  <c r="G54" i="1"/>
  <c r="H54" i="1"/>
  <c r="Q54" i="1"/>
  <c r="E55" i="1"/>
  <c r="F55" i="1"/>
  <c r="G55" i="1"/>
  <c r="H55" i="1"/>
  <c r="Q55" i="1"/>
  <c r="E56" i="1"/>
  <c r="F56" i="1"/>
  <c r="G56" i="1" s="1"/>
  <c r="H56" i="1" s="1"/>
  <c r="Q56" i="1"/>
  <c r="E57" i="1"/>
  <c r="F57" i="1"/>
  <c r="G57" i="1"/>
  <c r="H57" i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/>
  <c r="G60" i="1"/>
  <c r="H60" i="1"/>
  <c r="Q60" i="1"/>
  <c r="E61" i="1"/>
  <c r="E61" i="2" s="1"/>
  <c r="Q61" i="1"/>
  <c r="E62" i="1"/>
  <c r="F62" i="1"/>
  <c r="G62" i="1" s="1"/>
  <c r="H62" i="1" s="1"/>
  <c r="Q62" i="1"/>
  <c r="E63" i="1"/>
  <c r="F63" i="1"/>
  <c r="G63" i="1"/>
  <c r="H63" i="1"/>
  <c r="Q63" i="1"/>
  <c r="E64" i="1"/>
  <c r="F64" i="1"/>
  <c r="G64" i="1" s="1"/>
  <c r="H64" i="1" s="1"/>
  <c r="Q64" i="1"/>
  <c r="E65" i="1"/>
  <c r="F65" i="1"/>
  <c r="G65" i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/>
  <c r="G68" i="1"/>
  <c r="H68" i="1"/>
  <c r="Q68" i="1"/>
  <c r="E69" i="1"/>
  <c r="E69" i="2" s="1"/>
  <c r="Q69" i="1"/>
  <c r="E70" i="1"/>
  <c r="F70" i="1"/>
  <c r="G70" i="1" s="1"/>
  <c r="H70" i="1" s="1"/>
  <c r="Q70" i="1"/>
  <c r="E71" i="1"/>
  <c r="F71" i="1"/>
  <c r="G71" i="1"/>
  <c r="H71" i="1"/>
  <c r="Q71" i="1"/>
  <c r="E72" i="1"/>
  <c r="F72" i="1"/>
  <c r="G72" i="1" s="1"/>
  <c r="H72" i="1" s="1"/>
  <c r="Q72" i="1"/>
  <c r="E73" i="1"/>
  <c r="F73" i="1"/>
  <c r="G73" i="1"/>
  <c r="H73" i="1" s="1"/>
  <c r="Q73" i="1"/>
  <c r="E74" i="1"/>
  <c r="F74" i="1" s="1"/>
  <c r="G74" i="1" s="1"/>
  <c r="H74" i="1" s="1"/>
  <c r="Q74" i="1"/>
  <c r="E75" i="1"/>
  <c r="F75" i="1" s="1"/>
  <c r="G75" i="1" s="1"/>
  <c r="H75" i="1" s="1"/>
  <c r="Q75" i="1"/>
  <c r="E76" i="1"/>
  <c r="F76" i="1"/>
  <c r="G76" i="1"/>
  <c r="H76" i="1"/>
  <c r="Q76" i="1"/>
  <c r="E77" i="1"/>
  <c r="E77" i="2" s="1"/>
  <c r="Q77" i="1"/>
  <c r="E78" i="1"/>
  <c r="F78" i="1"/>
  <c r="G78" i="1" s="1"/>
  <c r="H78" i="1" s="1"/>
  <c r="Q78" i="1"/>
  <c r="E79" i="1"/>
  <c r="F79" i="1"/>
  <c r="G79" i="1"/>
  <c r="H79" i="1"/>
  <c r="Q79" i="1"/>
  <c r="E80" i="1"/>
  <c r="F80" i="1"/>
  <c r="G80" i="1" s="1"/>
  <c r="H80" i="1" s="1"/>
  <c r="Q80" i="1"/>
  <c r="E81" i="1"/>
  <c r="F81" i="1"/>
  <c r="G81" i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/>
  <c r="G84" i="1"/>
  <c r="H84" i="1"/>
  <c r="Q84" i="1"/>
  <c r="E85" i="1"/>
  <c r="F85" i="1" s="1"/>
  <c r="G85" i="1" s="1"/>
  <c r="H85" i="1" s="1"/>
  <c r="Q85" i="1"/>
  <c r="E86" i="1"/>
  <c r="F86" i="1"/>
  <c r="G86" i="1" s="1"/>
  <c r="H86" i="1" s="1"/>
  <c r="Q86" i="1"/>
  <c r="E87" i="1"/>
  <c r="F87" i="1"/>
  <c r="G87" i="1"/>
  <c r="H87" i="1"/>
  <c r="Q87" i="1"/>
  <c r="E88" i="1"/>
  <c r="F88" i="1"/>
  <c r="G88" i="1" s="1"/>
  <c r="H88" i="1" s="1"/>
  <c r="Q88" i="1"/>
  <c r="E89" i="1"/>
  <c r="F89" i="1"/>
  <c r="G89" i="1"/>
  <c r="H89" i="1" s="1"/>
  <c r="Q89" i="1"/>
  <c r="E90" i="1"/>
  <c r="F90" i="1" s="1"/>
  <c r="G90" i="1" s="1"/>
  <c r="H90" i="1" s="1"/>
  <c r="Q90" i="1"/>
  <c r="E91" i="1"/>
  <c r="F91" i="1" s="1"/>
  <c r="G91" i="1" s="1"/>
  <c r="H91" i="1" s="1"/>
  <c r="Q91" i="1"/>
  <c r="E92" i="1"/>
  <c r="F92" i="1"/>
  <c r="G92" i="1"/>
  <c r="H92" i="1"/>
  <c r="Q92" i="1"/>
  <c r="E93" i="1"/>
  <c r="F93" i="1" s="1"/>
  <c r="G93" i="1" s="1"/>
  <c r="H93" i="1" s="1"/>
  <c r="Q93" i="1"/>
  <c r="E94" i="1"/>
  <c r="F94" i="1"/>
  <c r="G94" i="1" s="1"/>
  <c r="H94" i="1" s="1"/>
  <c r="Q94" i="1"/>
  <c r="E95" i="1"/>
  <c r="F95" i="1"/>
  <c r="G95" i="1"/>
  <c r="J95" i="1"/>
  <c r="Q95" i="1"/>
  <c r="E96" i="1"/>
  <c r="F96" i="1"/>
  <c r="G96" i="1" s="1"/>
  <c r="J96" i="1" s="1"/>
  <c r="Q96" i="1"/>
  <c r="E97" i="1"/>
  <c r="F97" i="1"/>
  <c r="G97" i="1"/>
  <c r="H97" i="1" s="1"/>
  <c r="Q97" i="1"/>
  <c r="E98" i="1"/>
  <c r="F98" i="1" s="1"/>
  <c r="G98" i="1" s="1"/>
  <c r="H98" i="1" s="1"/>
  <c r="Q98" i="1"/>
  <c r="E99" i="1"/>
  <c r="F99" i="1" s="1"/>
  <c r="G99" i="1" s="1"/>
  <c r="J99" i="1" s="1"/>
  <c r="Q99" i="1"/>
  <c r="E100" i="1"/>
  <c r="F100" i="1"/>
  <c r="G100" i="1"/>
  <c r="J100" i="1"/>
  <c r="Q100" i="1"/>
  <c r="E101" i="1"/>
  <c r="F101" i="1" s="1"/>
  <c r="G101" i="1" s="1"/>
  <c r="J101" i="1" s="1"/>
  <c r="Q101" i="1"/>
  <c r="E102" i="1"/>
  <c r="F102" i="1"/>
  <c r="G102" i="1" s="1"/>
  <c r="J102" i="1" s="1"/>
  <c r="Q102" i="1"/>
  <c r="E103" i="1"/>
  <c r="F103" i="1"/>
  <c r="G103" i="1"/>
  <c r="I103" i="1"/>
  <c r="Q103" i="1"/>
  <c r="E104" i="1"/>
  <c r="F104" i="1"/>
  <c r="G104" i="1" s="1"/>
  <c r="J104" i="1" s="1"/>
  <c r="Q104" i="1"/>
  <c r="E105" i="1"/>
  <c r="F105" i="1"/>
  <c r="G105" i="1"/>
  <c r="J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/>
  <c r="G108" i="1"/>
  <c r="I108" i="1"/>
  <c r="Q108" i="1"/>
  <c r="E109" i="1"/>
  <c r="E14" i="2" s="1"/>
  <c r="Q109" i="1"/>
  <c r="E110" i="1"/>
  <c r="F110" i="1"/>
  <c r="G110" i="1" s="1"/>
  <c r="H110" i="1" s="1"/>
  <c r="Q110" i="1"/>
  <c r="E111" i="1"/>
  <c r="F111" i="1"/>
  <c r="G111" i="1"/>
  <c r="I111" i="1"/>
  <c r="Q111" i="1"/>
  <c r="E112" i="1"/>
  <c r="F112" i="1"/>
  <c r="G112" i="1" s="1"/>
  <c r="I112" i="1" s="1"/>
  <c r="Q112" i="1"/>
  <c r="E113" i="1"/>
  <c r="F113" i="1"/>
  <c r="G113" i="1"/>
  <c r="I113" i="1" s="1"/>
  <c r="Q113" i="1"/>
  <c r="E114" i="1"/>
  <c r="F114" i="1" s="1"/>
  <c r="G114" i="1" s="1"/>
  <c r="I114" i="1" s="1"/>
  <c r="Q114" i="1"/>
  <c r="E115" i="1"/>
  <c r="F115" i="1" s="1"/>
  <c r="G115" i="1" s="1"/>
  <c r="N115" i="1" s="1"/>
  <c r="Q115" i="1"/>
  <c r="E116" i="1"/>
  <c r="F116" i="1"/>
  <c r="G116" i="1"/>
  <c r="J116" i="1"/>
  <c r="Q116" i="1"/>
  <c r="E117" i="1"/>
  <c r="E20" i="2" s="1"/>
  <c r="Q117" i="1"/>
  <c r="E118" i="1"/>
  <c r="F118" i="1"/>
  <c r="G118" i="1" s="1"/>
  <c r="I118" i="1" s="1"/>
  <c r="Q118" i="1"/>
  <c r="E119" i="1"/>
  <c r="F119" i="1"/>
  <c r="G119" i="1"/>
  <c r="I119" i="1"/>
  <c r="Q119" i="1"/>
  <c r="E120" i="1"/>
  <c r="F120" i="1"/>
  <c r="G120" i="1" s="1"/>
  <c r="I120" i="1" s="1"/>
  <c r="Q120" i="1"/>
  <c r="E121" i="1"/>
  <c r="F121" i="1"/>
  <c r="G121" i="1"/>
  <c r="I121" i="1" s="1"/>
  <c r="Q121" i="1"/>
  <c r="E122" i="1"/>
  <c r="F122" i="1" s="1"/>
  <c r="G122" i="1" s="1"/>
  <c r="I122" i="1" s="1"/>
  <c r="Q122" i="1"/>
  <c r="A11" i="2"/>
  <c r="B11" i="2"/>
  <c r="C11" i="2"/>
  <c r="E11" i="2"/>
  <c r="D11" i="2"/>
  <c r="G11" i="2"/>
  <c r="H11" i="2"/>
  <c r="A12" i="2"/>
  <c r="B12" i="2"/>
  <c r="C12" i="2"/>
  <c r="D12" i="2"/>
  <c r="E12" i="2"/>
  <c r="G12" i="2"/>
  <c r="H12" i="2"/>
  <c r="A13" i="2"/>
  <c r="B13" i="2"/>
  <c r="D13" i="2"/>
  <c r="E13" i="2"/>
  <c r="G13" i="2"/>
  <c r="C13" i="2"/>
  <c r="H13" i="2"/>
  <c r="A14" i="2"/>
  <c r="D14" i="2"/>
  <c r="G14" i="2"/>
  <c r="C14" i="2"/>
  <c r="H14" i="2"/>
  <c r="B14" i="2"/>
  <c r="A15" i="2"/>
  <c r="F15" i="2"/>
  <c r="D15" i="2"/>
  <c r="G15" i="2"/>
  <c r="C15" i="2"/>
  <c r="E15" i="2"/>
  <c r="H15" i="2"/>
  <c r="B15" i="2"/>
  <c r="A16" i="2"/>
  <c r="F16" i="2"/>
  <c r="D16" i="2"/>
  <c r="G16" i="2"/>
  <c r="C16" i="2"/>
  <c r="E16" i="2"/>
  <c r="H16" i="2"/>
  <c r="B16" i="2"/>
  <c r="A17" i="2"/>
  <c r="F17" i="2"/>
  <c r="D17" i="2"/>
  <c r="G17" i="2"/>
  <c r="C17" i="2"/>
  <c r="E17" i="2"/>
  <c r="H17" i="2"/>
  <c r="B17" i="2"/>
  <c r="A18" i="2"/>
  <c r="F18" i="2"/>
  <c r="D18" i="2"/>
  <c r="G18" i="2"/>
  <c r="C18" i="2"/>
  <c r="E18" i="2"/>
  <c r="H18" i="2"/>
  <c r="B18" i="2"/>
  <c r="A19" i="2"/>
  <c r="D19" i="2"/>
  <c r="G19" i="2"/>
  <c r="C19" i="2"/>
  <c r="E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C22" i="2"/>
  <c r="E22" i="2"/>
  <c r="D22" i="2"/>
  <c r="G22" i="2"/>
  <c r="H22" i="2"/>
  <c r="A23" i="2"/>
  <c r="B23" i="2"/>
  <c r="C23" i="2"/>
  <c r="E23" i="2"/>
  <c r="D23" i="2"/>
  <c r="G23" i="2"/>
  <c r="H23" i="2"/>
  <c r="A24" i="2"/>
  <c r="B24" i="2"/>
  <c r="C24" i="2"/>
  <c r="D24" i="2"/>
  <c r="E24" i="2"/>
  <c r="G24" i="2"/>
  <c r="H24" i="2"/>
  <c r="A25" i="2"/>
  <c r="B25" i="2"/>
  <c r="C25" i="2"/>
  <c r="E25" i="2"/>
  <c r="D25" i="2"/>
  <c r="G25" i="2"/>
  <c r="H25" i="2"/>
  <c r="A26" i="2"/>
  <c r="D26" i="2"/>
  <c r="G26" i="2"/>
  <c r="C26" i="2"/>
  <c r="E26" i="2"/>
  <c r="H26" i="2"/>
  <c r="B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D29" i="2"/>
  <c r="G29" i="2"/>
  <c r="C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D32" i="2"/>
  <c r="E32" i="2"/>
  <c r="G32" i="2"/>
  <c r="H32" i="2"/>
  <c r="A33" i="2"/>
  <c r="B33" i="2"/>
  <c r="C33" i="2"/>
  <c r="E33" i="2"/>
  <c r="D33" i="2"/>
  <c r="G33" i="2"/>
  <c r="H33" i="2"/>
  <c r="A34" i="2"/>
  <c r="D34" i="2"/>
  <c r="G34" i="2"/>
  <c r="C34" i="2"/>
  <c r="E34" i="2"/>
  <c r="H34" i="2"/>
  <c r="B34" i="2"/>
  <c r="A35" i="2"/>
  <c r="D35" i="2"/>
  <c r="G35" i="2"/>
  <c r="C35" i="2"/>
  <c r="E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H37" i="2"/>
  <c r="B37" i="2"/>
  <c r="A38" i="2"/>
  <c r="B38" i="2"/>
  <c r="C38" i="2"/>
  <c r="E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E40" i="2"/>
  <c r="G40" i="2"/>
  <c r="H40" i="2"/>
  <c r="A41" i="2"/>
  <c r="B41" i="2"/>
  <c r="C41" i="2"/>
  <c r="E41" i="2"/>
  <c r="D41" i="2"/>
  <c r="G41" i="2"/>
  <c r="H41" i="2"/>
  <c r="A42" i="2"/>
  <c r="D42" i="2"/>
  <c r="G42" i="2"/>
  <c r="C42" i="2"/>
  <c r="E42" i="2"/>
  <c r="H42" i="2"/>
  <c r="B42" i="2"/>
  <c r="A43" i="2"/>
  <c r="D43" i="2"/>
  <c r="G43" i="2"/>
  <c r="C43" i="2"/>
  <c r="E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H45" i="2"/>
  <c r="B45" i="2"/>
  <c r="A46" i="2"/>
  <c r="B46" i="2"/>
  <c r="C46" i="2"/>
  <c r="E46" i="2"/>
  <c r="D46" i="2"/>
  <c r="G46" i="2"/>
  <c r="H46" i="2"/>
  <c r="A47" i="2"/>
  <c r="B47" i="2"/>
  <c r="C47" i="2"/>
  <c r="E47" i="2"/>
  <c r="D47" i="2"/>
  <c r="G47" i="2"/>
  <c r="H47" i="2"/>
  <c r="A48" i="2"/>
  <c r="B48" i="2"/>
  <c r="C48" i="2"/>
  <c r="D48" i="2"/>
  <c r="E48" i="2"/>
  <c r="G48" i="2"/>
  <c r="H48" i="2"/>
  <c r="A49" i="2"/>
  <c r="B49" i="2"/>
  <c r="C49" i="2"/>
  <c r="E49" i="2"/>
  <c r="D49" i="2"/>
  <c r="G49" i="2"/>
  <c r="H49" i="2"/>
  <c r="A50" i="2"/>
  <c r="D50" i="2"/>
  <c r="G50" i="2"/>
  <c r="C50" i="2"/>
  <c r="E50" i="2"/>
  <c r="H50" i="2"/>
  <c r="B50" i="2"/>
  <c r="A51" i="2"/>
  <c r="D51" i="2"/>
  <c r="G51" i="2"/>
  <c r="C51" i="2"/>
  <c r="E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B54" i="2"/>
  <c r="C54" i="2"/>
  <c r="E54" i="2"/>
  <c r="D54" i="2"/>
  <c r="G54" i="2"/>
  <c r="H54" i="2"/>
  <c r="A55" i="2"/>
  <c r="B55" i="2"/>
  <c r="C55" i="2"/>
  <c r="E55" i="2"/>
  <c r="D55" i="2"/>
  <c r="G55" i="2"/>
  <c r="H55" i="2"/>
  <c r="A56" i="2"/>
  <c r="B56" i="2"/>
  <c r="C56" i="2"/>
  <c r="E56" i="2"/>
  <c r="D56" i="2"/>
  <c r="G56" i="2"/>
  <c r="H56" i="2"/>
  <c r="A57" i="2"/>
  <c r="B57" i="2"/>
  <c r="C57" i="2"/>
  <c r="E57" i="2"/>
  <c r="D57" i="2"/>
  <c r="G57" i="2"/>
  <c r="H57" i="2"/>
  <c r="A58" i="2"/>
  <c r="D58" i="2"/>
  <c r="G58" i="2"/>
  <c r="C58" i="2"/>
  <c r="E58" i="2"/>
  <c r="H58" i="2"/>
  <c r="B58" i="2"/>
  <c r="A59" i="2"/>
  <c r="D59" i="2"/>
  <c r="E59" i="2"/>
  <c r="G59" i="2"/>
  <c r="C59" i="2"/>
  <c r="H59" i="2"/>
  <c r="B59" i="2"/>
  <c r="A60" i="2"/>
  <c r="D60" i="2"/>
  <c r="G60" i="2"/>
  <c r="C60" i="2"/>
  <c r="E60" i="2"/>
  <c r="H60" i="2"/>
  <c r="B60" i="2"/>
  <c r="A61" i="2"/>
  <c r="B61" i="2"/>
  <c r="D61" i="2"/>
  <c r="G61" i="2"/>
  <c r="C61" i="2"/>
  <c r="H61" i="2"/>
  <c r="A62" i="2"/>
  <c r="B62" i="2"/>
  <c r="C62" i="2"/>
  <c r="E62" i="2"/>
  <c r="D62" i="2"/>
  <c r="G62" i="2"/>
  <c r="H62" i="2"/>
  <c r="A63" i="2"/>
  <c r="B63" i="2"/>
  <c r="C63" i="2"/>
  <c r="E63" i="2"/>
  <c r="D63" i="2"/>
  <c r="G63" i="2"/>
  <c r="H63" i="2"/>
  <c r="A64" i="2"/>
  <c r="B64" i="2"/>
  <c r="C64" i="2"/>
  <c r="D64" i="2"/>
  <c r="E64" i="2"/>
  <c r="G64" i="2"/>
  <c r="H64" i="2"/>
  <c r="A65" i="2"/>
  <c r="B65" i="2"/>
  <c r="D65" i="2"/>
  <c r="G65" i="2"/>
  <c r="C65" i="2"/>
  <c r="E65" i="2"/>
  <c r="H65" i="2"/>
  <c r="A66" i="2"/>
  <c r="D66" i="2"/>
  <c r="E66" i="2"/>
  <c r="G66" i="2"/>
  <c r="C66" i="2"/>
  <c r="H66" i="2"/>
  <c r="B66" i="2"/>
  <c r="A67" i="2"/>
  <c r="D67" i="2"/>
  <c r="E67" i="2"/>
  <c r="G67" i="2"/>
  <c r="C67" i="2"/>
  <c r="H67" i="2"/>
  <c r="B67" i="2"/>
  <c r="A68" i="2"/>
  <c r="D68" i="2"/>
  <c r="G68" i="2"/>
  <c r="C68" i="2"/>
  <c r="E68" i="2"/>
  <c r="H68" i="2"/>
  <c r="B68" i="2"/>
  <c r="A69" i="2"/>
  <c r="B69" i="2"/>
  <c r="D69" i="2"/>
  <c r="G69" i="2"/>
  <c r="C69" i="2"/>
  <c r="H69" i="2"/>
  <c r="A70" i="2"/>
  <c r="B70" i="2"/>
  <c r="C70" i="2"/>
  <c r="E70" i="2"/>
  <c r="D70" i="2"/>
  <c r="G70" i="2"/>
  <c r="H70" i="2"/>
  <c r="A71" i="2"/>
  <c r="B71" i="2"/>
  <c r="C71" i="2"/>
  <c r="E71" i="2"/>
  <c r="D71" i="2"/>
  <c r="G71" i="2"/>
  <c r="H71" i="2"/>
  <c r="A72" i="2"/>
  <c r="B72" i="2"/>
  <c r="C72" i="2"/>
  <c r="D72" i="2"/>
  <c r="E72" i="2"/>
  <c r="G72" i="2"/>
  <c r="H72" i="2"/>
  <c r="A73" i="2"/>
  <c r="B73" i="2"/>
  <c r="D73" i="2"/>
  <c r="G73" i="2"/>
  <c r="C73" i="2"/>
  <c r="E73" i="2"/>
  <c r="H73" i="2"/>
  <c r="A74" i="2"/>
  <c r="D74" i="2"/>
  <c r="E74" i="2"/>
  <c r="G74" i="2"/>
  <c r="C74" i="2"/>
  <c r="H74" i="2"/>
  <c r="B74" i="2"/>
  <c r="A75" i="2"/>
  <c r="D75" i="2"/>
  <c r="E75" i="2"/>
  <c r="G75" i="2"/>
  <c r="C75" i="2"/>
  <c r="H75" i="2"/>
  <c r="B75" i="2"/>
  <c r="A76" i="2"/>
  <c r="D76" i="2"/>
  <c r="G76" i="2"/>
  <c r="C76" i="2"/>
  <c r="E76" i="2"/>
  <c r="H76" i="2"/>
  <c r="B76" i="2"/>
  <c r="A77" i="2"/>
  <c r="D77" i="2"/>
  <c r="G77" i="2"/>
  <c r="C77" i="2"/>
  <c r="H77" i="2"/>
  <c r="B77" i="2"/>
  <c r="A78" i="2"/>
  <c r="B78" i="2"/>
  <c r="C78" i="2"/>
  <c r="E78" i="2"/>
  <c r="D78" i="2"/>
  <c r="G78" i="2"/>
  <c r="H78" i="2"/>
  <c r="A79" i="2"/>
  <c r="B79" i="2"/>
  <c r="C79" i="2"/>
  <c r="E79" i="2"/>
  <c r="D79" i="2"/>
  <c r="G79" i="2"/>
  <c r="H79" i="2"/>
  <c r="A80" i="2"/>
  <c r="B80" i="2"/>
  <c r="C80" i="2"/>
  <c r="E80" i="2"/>
  <c r="D80" i="2"/>
  <c r="G80" i="2"/>
  <c r="H80" i="2"/>
  <c r="A81" i="2"/>
  <c r="B81" i="2"/>
  <c r="D81" i="2"/>
  <c r="G81" i="2"/>
  <c r="C81" i="2"/>
  <c r="E81" i="2"/>
  <c r="H81" i="2"/>
  <c r="A82" i="2"/>
  <c r="D82" i="2"/>
  <c r="E82" i="2"/>
  <c r="G82" i="2"/>
  <c r="C82" i="2"/>
  <c r="H82" i="2"/>
  <c r="B82" i="2"/>
  <c r="A83" i="2"/>
  <c r="D83" i="2"/>
  <c r="G83" i="2"/>
  <c r="C83" i="2"/>
  <c r="E83" i="2"/>
  <c r="H83" i="2"/>
  <c r="B83" i="2"/>
  <c r="A84" i="2"/>
  <c r="F84" i="2"/>
  <c r="D84" i="2"/>
  <c r="G84" i="2"/>
  <c r="C84" i="2"/>
  <c r="E84" i="2"/>
  <c r="H84" i="2"/>
  <c r="B84" i="2"/>
  <c r="A85" i="2"/>
  <c r="D85" i="2"/>
  <c r="G85" i="2"/>
  <c r="C85" i="2"/>
  <c r="E85" i="2"/>
  <c r="H85" i="2"/>
  <c r="B85" i="2"/>
  <c r="F117" i="1" l="1"/>
  <c r="G117" i="1" s="1"/>
  <c r="I117" i="1" s="1"/>
  <c r="F109" i="1"/>
  <c r="G109" i="1" s="1"/>
  <c r="I109" i="1" s="1"/>
  <c r="F77" i="1"/>
  <c r="G77" i="1" s="1"/>
  <c r="H77" i="1" s="1"/>
  <c r="F69" i="1"/>
  <c r="G69" i="1" s="1"/>
  <c r="H69" i="1" s="1"/>
  <c r="F61" i="1"/>
  <c r="G61" i="1" s="1"/>
  <c r="H61" i="1" s="1"/>
  <c r="F53" i="1"/>
  <c r="G53" i="1" s="1"/>
  <c r="H53" i="1" s="1"/>
  <c r="F45" i="1"/>
  <c r="G45" i="1" s="1"/>
  <c r="K45" i="1" s="1"/>
  <c r="F37" i="1"/>
  <c r="G37" i="1" s="1"/>
  <c r="H37" i="1" s="1"/>
  <c r="F29" i="1"/>
  <c r="G29" i="1" s="1"/>
  <c r="H29" i="1" s="1"/>
  <c r="F21" i="1"/>
  <c r="G21" i="1" s="1"/>
  <c r="C12" i="1"/>
  <c r="C11" i="1"/>
  <c r="O102" i="1" l="1"/>
  <c r="O89" i="1"/>
  <c r="O106" i="1"/>
  <c r="O115" i="1"/>
  <c r="O77" i="1"/>
  <c r="O99" i="1"/>
  <c r="O119" i="1"/>
  <c r="O59" i="1"/>
  <c r="O108" i="1"/>
  <c r="O80" i="1"/>
  <c r="O46" i="1"/>
  <c r="O39" i="1"/>
  <c r="O92" i="1"/>
  <c r="O32" i="1"/>
  <c r="O67" i="1"/>
  <c r="O36" i="1"/>
  <c r="O74" i="1"/>
  <c r="O110" i="1"/>
  <c r="O63" i="1"/>
  <c r="O49" i="1"/>
  <c r="O91" i="1"/>
  <c r="O38" i="1"/>
  <c r="O113" i="1"/>
  <c r="O78" i="1"/>
  <c r="O71" i="1"/>
  <c r="O43" i="1"/>
  <c r="O64" i="1"/>
  <c r="O96" i="1"/>
  <c r="O68" i="1"/>
  <c r="O84" i="1"/>
  <c r="O40" i="1"/>
  <c r="O42" i="1"/>
  <c r="O81" i="1"/>
  <c r="O107" i="1"/>
  <c r="O70" i="1"/>
  <c r="O95" i="1"/>
  <c r="O29" i="1"/>
  <c r="O104" i="1"/>
  <c r="O22" i="1"/>
  <c r="O97" i="1"/>
  <c r="O26" i="1"/>
  <c r="O101" i="1"/>
  <c r="O98" i="1"/>
  <c r="O72" i="1"/>
  <c r="O122" i="1"/>
  <c r="O114" i="1"/>
  <c r="O31" i="1"/>
  <c r="O21" i="1"/>
  <c r="O25" i="1"/>
  <c r="O61" i="1"/>
  <c r="O120" i="1"/>
  <c r="O54" i="1"/>
  <c r="O117" i="1"/>
  <c r="O58" i="1"/>
  <c r="O121" i="1"/>
  <c r="O30" i="1"/>
  <c r="O105" i="1"/>
  <c r="O100" i="1"/>
  <c r="O44" i="1"/>
  <c r="O57" i="1"/>
  <c r="O53" i="1"/>
  <c r="O52" i="1"/>
  <c r="O93" i="1"/>
  <c r="O50" i="1"/>
  <c r="O86" i="1"/>
  <c r="O47" i="1"/>
  <c r="O90" i="1"/>
  <c r="O51" i="1"/>
  <c r="O62" i="1"/>
  <c r="O23" i="1"/>
  <c r="O75" i="1"/>
  <c r="O76" i="1"/>
  <c r="C15" i="1"/>
  <c r="O85" i="1"/>
  <c r="O35" i="1"/>
  <c r="O24" i="1"/>
  <c r="O65" i="1"/>
  <c r="O37" i="1"/>
  <c r="O79" i="1"/>
  <c r="O41" i="1"/>
  <c r="O83" i="1"/>
  <c r="O94" i="1"/>
  <c r="O55" i="1"/>
  <c r="O34" i="1"/>
  <c r="O109" i="1"/>
  <c r="O103" i="1"/>
  <c r="O118" i="1"/>
  <c r="O82" i="1"/>
  <c r="O56" i="1"/>
  <c r="O28" i="1"/>
  <c r="O69" i="1"/>
  <c r="O112" i="1"/>
  <c r="O73" i="1"/>
  <c r="O116" i="1"/>
  <c r="O45" i="1"/>
  <c r="O87" i="1"/>
  <c r="O66" i="1"/>
  <c r="O27" i="1"/>
  <c r="O33" i="1"/>
  <c r="O48" i="1"/>
  <c r="O111" i="1"/>
  <c r="O88" i="1"/>
  <c r="O60" i="1"/>
  <c r="C16" i="1"/>
  <c r="D18" i="1" s="1"/>
  <c r="H21" i="1"/>
  <c r="F18" i="1" l="1"/>
  <c r="F19" i="1" s="1"/>
  <c r="C18" i="1"/>
</calcChain>
</file>

<file path=xl/sharedStrings.xml><?xml version="1.0" encoding="utf-8"?>
<sst xmlns="http://schemas.openxmlformats.org/spreadsheetml/2006/main" count="829" uniqueCount="329">
  <si>
    <t>RZ Oph / GSC 00460-00249</t>
  </si>
  <si>
    <t>System Type:</t>
  </si>
  <si>
    <t>EA/GS</t>
  </si>
  <si>
    <t>Ooooh!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</si>
  <si>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</si>
  <si>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</si>
  <si>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</si>
  <si>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</si>
  <si>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</si>
  <si>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</si>
  <si>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</si>
  <si>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</si>
  <si>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</si>
  <si>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</si>
  <si>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</si>
  <si>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</si>
  <si>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</si>
  <si>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</si>
  <si>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</si>
  <si>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</si>
  <si>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</si>
  <si>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</si>
  <si>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</si>
  <si>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</si>
  <si>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</si>
  <si>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</si>
  <si>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</si>
  <si>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</si>
  <si>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</si>
  <si>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</si>
  <si>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</si>
  <si>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</si>
  <si>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</si>
  <si>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</si>
  <si>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</si>
  <si>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</si>
  <si>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</si>
  <si>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</si>
  <si>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</si>
  <si>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</si>
  <si>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</si>
  <si>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</si>
  <si>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</si>
  <si>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LAWS 1.251 </t>
  </si>
  <si>
    <t>I</t>
  </si>
  <si>
    <t> VB 1(3) </t>
  </si>
  <si>
    <t> AN 242.12 </t>
  </si>
  <si>
    <t> AN 178.398 </t>
  </si>
  <si>
    <t> AN 234.92 </t>
  </si>
  <si>
    <t> AA 27.155 </t>
  </si>
  <si>
    <t> COVS </t>
  </si>
  <si>
    <t> AN 242.23 </t>
  </si>
  <si>
    <t> AN 245.149 </t>
  </si>
  <si>
    <t> BZ 13.35 </t>
  </si>
  <si>
    <t> AN 249.1 </t>
  </si>
  <si>
    <t> MVS 509 </t>
  </si>
  <si>
    <t> AN 252.69 </t>
  </si>
  <si>
    <t> AN 259.69 </t>
  </si>
  <si>
    <t> AA 8.191 </t>
  </si>
  <si>
    <t>IBVS 1228</t>
  </si>
  <si>
    <t>??</t>
  </si>
  <si>
    <t>IBVS 1127 </t>
  </si>
  <si>
    <t>GCVS 4</t>
  </si>
  <si>
    <t> SAC 55 </t>
  </si>
  <si>
    <t>BBSAG Bull.39</t>
  </si>
  <si>
    <t>Germann R</t>
  </si>
  <si>
    <t>B</t>
  </si>
  <si>
    <t>BBSAG Bull.44</t>
  </si>
  <si>
    <t>v</t>
  </si>
  <si>
    <t>BBSAG Bull.47</t>
  </si>
  <si>
    <t>MVS 9,163</t>
  </si>
  <si>
    <t>K</t>
  </si>
  <si>
    <t> PASP 96.738 </t>
  </si>
  <si>
    <t>BBSAG Bull.60</t>
  </si>
  <si>
    <t>MVS 10,104</t>
  </si>
  <si>
    <t>BBSAG Bull.69</t>
  </si>
  <si>
    <t>BAV-M 39</t>
  </si>
  <si>
    <t>phe</t>
  </si>
  <si>
    <t>IBVS 3537</t>
  </si>
  <si>
    <t>BBSAG Bull.95</t>
  </si>
  <si>
    <t>Kohl M</t>
  </si>
  <si>
    <t> BAVR 4/2014 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</si>
  <si>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</si>
  <si>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</si>
  <si>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</si>
  <si>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</si>
  <si>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</si>
  <si>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</si>
  <si>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</si>
  <si>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</si>
  <si>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2443775.59 </t>
  </si>
  <si>
    <t> 24.09.1978 02:09 </t>
  </si>
  <si>
    <t> -0.37 </t>
  </si>
  <si>
    <t>V </t>
  </si>
  <si>
    <t> R.Germann </t>
  </si>
  <si>
    <t> BBS 39 </t>
  </si>
  <si>
    <t>2444037.59 </t>
  </si>
  <si>
    <t> 13.06.1979 02:09 </t>
  </si>
  <si>
    <t> -0.29 </t>
  </si>
  <si>
    <t>2444299.39 </t>
  </si>
  <si>
    <t> 29.02.1980 21:21 </t>
  </si>
  <si>
    <t> -0.42 </t>
  </si>
  <si>
    <t> BBS 47 </t>
  </si>
  <si>
    <t>2444822.0 </t>
  </si>
  <si>
    <t> 05.08.1981 12:00 </t>
  </si>
  <si>
    <t> -1.7 </t>
  </si>
  <si>
    <t> P.Enskonatus </t>
  </si>
  <si>
    <t> MVS 9.164 </t>
  </si>
  <si>
    <t>2444828.0 </t>
  </si>
  <si>
    <t> 11.08.1981 12:00 </t>
  </si>
  <si>
    <t> 4.3 </t>
  </si>
  <si>
    <t> D.Böhme </t>
  </si>
  <si>
    <t>2445084.4 </t>
  </si>
  <si>
    <t> 24.04.1982 21:36 </t>
  </si>
  <si>
    <t> -1.2 </t>
  </si>
  <si>
    <t> BBS 60 </t>
  </si>
  <si>
    <t>2445608.9 </t>
  </si>
  <si>
    <t> 01.10.1983 09:36 </t>
  </si>
  <si>
    <t> -0.6 </t>
  </si>
  <si>
    <t> BBS 69 </t>
  </si>
  <si>
    <t>2445610.62 </t>
  </si>
  <si>
    <t> 03.10.1983 02:52 </t>
  </si>
  <si>
    <t> 1.17 </t>
  </si>
  <si>
    <t>E </t>
  </si>
  <si>
    <t> Agerer &amp; Fernandes </t>
  </si>
  <si>
    <t>BAVM 39 </t>
  </si>
  <si>
    <t>2447442.70 </t>
  </si>
  <si>
    <t> 08.10.1988 04:48 </t>
  </si>
  <si>
    <t> -0.24 </t>
  </si>
  <si>
    <t>?</t>
  </si>
  <si>
    <t> S.Zola </t>
  </si>
  <si>
    <t>IBVS 3537 </t>
  </si>
  <si>
    <t>2447966.5 </t>
  </si>
  <si>
    <t> 16.03.1990 00:00 </t>
  </si>
  <si>
    <t> -0.3 </t>
  </si>
  <si>
    <t> M.Kohl </t>
  </si>
  <si>
    <t> BBS 95 </t>
  </si>
  <si>
    <t>2417844.7 </t>
  </si>
  <si>
    <t> 26.09.1907 04:48 </t>
  </si>
  <si>
    <t> -0.4 </t>
  </si>
  <si>
    <t> Seares &amp; Haynes </t>
  </si>
  <si>
    <t>2417845.0 </t>
  </si>
  <si>
    <t> 26.09.1907 12:00 </t>
  </si>
  <si>
    <t> -0.1 </t>
  </si>
  <si>
    <t> E.Zinner </t>
  </si>
  <si>
    <t>2417845.2 </t>
  </si>
  <si>
    <t> 26.09.1907 16:48 </t>
  </si>
  <si>
    <t> 0.1 </t>
  </si>
  <si>
    <t> K.Graff </t>
  </si>
  <si>
    <t>2418106.5 </t>
  </si>
  <si>
    <t> 14.06.1908 00:00 </t>
  </si>
  <si>
    <t> -0.5 </t>
  </si>
  <si>
    <t> A.A.Nijland </t>
  </si>
  <si>
    <t>2418106.7 </t>
  </si>
  <si>
    <t> 14.06.1908 04:48 </t>
  </si>
  <si>
    <t>2418630.8 </t>
  </si>
  <si>
    <t> 20.11.1909 07:12 </t>
  </si>
  <si>
    <t>2418892.8 </t>
  </si>
  <si>
    <t> 09.08.1910 07:12 </t>
  </si>
  <si>
    <t> -0.0 </t>
  </si>
  <si>
    <t>2419154.2 </t>
  </si>
  <si>
    <t> 27.04.1911 16:48 </t>
  </si>
  <si>
    <t>2419678.8 </t>
  </si>
  <si>
    <t> 03.10.1912 07:12 </t>
  </si>
  <si>
    <t> 0.2 </t>
  </si>
  <si>
    <t>2419940.2 </t>
  </si>
  <si>
    <t> 21.06.1913 16:48 </t>
  </si>
  <si>
    <t>2420464.0 </t>
  </si>
  <si>
    <t> 27.11.1914 12:00 </t>
  </si>
  <si>
    <t>2420988.7 </t>
  </si>
  <si>
    <t> 05.05.1916 04:48 </t>
  </si>
  <si>
    <t> 0.5 </t>
  </si>
  <si>
    <t>2421512.4 </t>
  </si>
  <si>
    <t> 10.10.1917 21:36 </t>
  </si>
  <si>
    <t> 0.3 </t>
  </si>
  <si>
    <t>2422822.4 </t>
  </si>
  <si>
    <t> 12.05.1921 21:36 </t>
  </si>
  <si>
    <t> 0.7 </t>
  </si>
  <si>
    <t>2423345.3 </t>
  </si>
  <si>
    <t> 17.10.1922 19:12 </t>
  </si>
  <si>
    <t>2423606.9 </t>
  </si>
  <si>
    <t> 06.07.1923 09:36 </t>
  </si>
  <si>
    <t>2424393.4 </t>
  </si>
  <si>
    <t> 30.08.1925 21:36 </t>
  </si>
  <si>
    <t> M.Beyer </t>
  </si>
  <si>
    <t>2424655.5 </t>
  </si>
  <si>
    <t> 20.05.1926 00:00 </t>
  </si>
  <si>
    <t>2424657.50 </t>
  </si>
  <si>
    <t> 22.05.1926 00:00 </t>
  </si>
  <si>
    <t> 2.27 </t>
  </si>
  <si>
    <t> K.Kordylewski </t>
  </si>
  <si>
    <t>2425179.3 </t>
  </si>
  <si>
    <t> 25.10.1927 19:12 </t>
  </si>
  <si>
    <t>2425179.5 </t>
  </si>
  <si>
    <t> 26.10.1927 00:00 </t>
  </si>
  <si>
    <t> 0.4 </t>
  </si>
  <si>
    <t> R.Szafraniec </t>
  </si>
  <si>
    <t>2425440.3 </t>
  </si>
  <si>
    <t> 12.07.1928 19:12 </t>
  </si>
  <si>
    <t> -0.7 </t>
  </si>
  <si>
    <t>2426227.0 </t>
  </si>
  <si>
    <t> 07.09.1930 12:00 </t>
  </si>
  <si>
    <t>2426488.5 </t>
  </si>
  <si>
    <t> 27.05.1931 00:00 </t>
  </si>
  <si>
    <t> -0.2 </t>
  </si>
  <si>
    <t>2426489.2 </t>
  </si>
  <si>
    <t> 27.05.1931 16:48 </t>
  </si>
  <si>
    <t>2427012.5 </t>
  </si>
  <si>
    <t> 01.11.1932 00:00 </t>
  </si>
  <si>
    <t>2427013.244 </t>
  </si>
  <si>
    <t> 01.11.1932 17:51 </t>
  </si>
  <si>
    <t> 0.661 </t>
  </si>
  <si>
    <t>P </t>
  </si>
  <si>
    <t> G.Rathmann </t>
  </si>
  <si>
    <t>2427274.443 </t>
  </si>
  <si>
    <t> 20.07.1933 22:37 </t>
  </si>
  <si>
    <t> -0.068 </t>
  </si>
  <si>
    <t>2427274.9 </t>
  </si>
  <si>
    <t> 21.07.1933 09:36 </t>
  </si>
  <si>
    <t>2427536.548 </t>
  </si>
  <si>
    <t> 09.04.1934 01:09 </t>
  </si>
  <si>
    <t> 0.109 </t>
  </si>
  <si>
    <t>2427536.570 </t>
  </si>
  <si>
    <t> 09.04.1934 01:40 </t>
  </si>
  <si>
    <t> 0.131 </t>
  </si>
  <si>
    <t>2427539.554 </t>
  </si>
  <si>
    <t> 12.04.1934 01:17 </t>
  </si>
  <si>
    <t> 3.115 </t>
  </si>
  <si>
    <t>2427539.576 </t>
  </si>
  <si>
    <t> 12.04.1934 01:49 </t>
  </si>
  <si>
    <t> 3.137 </t>
  </si>
  <si>
    <t>2428060.7 </t>
  </si>
  <si>
    <t> 15.09.1935 04:48 </t>
  </si>
  <si>
    <t>2429103.459 </t>
  </si>
  <si>
    <t> 23.07.1938 23:00 </t>
  </si>
  <si>
    <t> -4.546 </t>
  </si>
  <si>
    <t>2429106.453 </t>
  </si>
  <si>
    <t> 26.07.1938 22:52 </t>
  </si>
  <si>
    <t> -1.552 </t>
  </si>
  <si>
    <t>2429108.421 </t>
  </si>
  <si>
    <t> 28.07.1938 22:06 </t>
  </si>
  <si>
    <t> 0.416 </t>
  </si>
  <si>
    <t>2429110.477 </t>
  </si>
  <si>
    <t> 30.07.1938 23:26 </t>
  </si>
  <si>
    <t> 2.472 </t>
  </si>
  <si>
    <t>2429111.454 </t>
  </si>
  <si>
    <t> 31.07.1938 22:53 </t>
  </si>
  <si>
    <t> 3.449 </t>
  </si>
  <si>
    <t>2429364.524 </t>
  </si>
  <si>
    <t> 11.04.1939 00:34 </t>
  </si>
  <si>
    <t> -5.409 </t>
  </si>
  <si>
    <t>2429365.335 </t>
  </si>
  <si>
    <t> 11.04.1939 20:02 </t>
  </si>
  <si>
    <t> -4.598 </t>
  </si>
  <si>
    <t>2430936.501 </t>
  </si>
  <si>
    <t> 31.07.1943 00:01 </t>
  </si>
  <si>
    <t> -4.998 </t>
  </si>
  <si>
    <t>2430938.503 </t>
  </si>
  <si>
    <t> 02.08.1943 00:04 </t>
  </si>
  <si>
    <t> -2.996 </t>
  </si>
  <si>
    <t>2430940.430 </t>
  </si>
  <si>
    <t> 03.08.1943 22:19 </t>
  </si>
  <si>
    <t> -1.069 </t>
  </si>
  <si>
    <t>2431732.311 </t>
  </si>
  <si>
    <t> 03.10.1945 19:27 </t>
  </si>
  <si>
    <t> 5.029 </t>
  </si>
  <si>
    <t>2432774.15 </t>
  </si>
  <si>
    <t> 10.08.1948 15:36 </t>
  </si>
  <si>
    <t> -0.84 </t>
  </si>
  <si>
    <t>2432774.25 </t>
  </si>
  <si>
    <t> 10.08.1948 18:00 </t>
  </si>
  <si>
    <t> -0.74 </t>
  </si>
  <si>
    <t>2432774.35 </t>
  </si>
  <si>
    <t> 10.08.1948 20:24 </t>
  </si>
  <si>
    <t> -0.64 </t>
  </si>
  <si>
    <t> A.Szczepanowska </t>
  </si>
  <si>
    <t>2433558.297 </t>
  </si>
  <si>
    <t> 03.10.1950 19:07 </t>
  </si>
  <si>
    <t> -2.479 </t>
  </si>
  <si>
    <t>2433560.285 </t>
  </si>
  <si>
    <t> 05.10.1950 18:50 </t>
  </si>
  <si>
    <t> -0.491 </t>
  </si>
  <si>
    <t>2433827.489 </t>
  </si>
  <si>
    <t> 29.06.1951 23:44 </t>
  </si>
  <si>
    <t> 4.785 </t>
  </si>
  <si>
    <t>2434603.399 </t>
  </si>
  <si>
    <t> 13.08.1953 21:34 </t>
  </si>
  <si>
    <t> -5.088 </t>
  </si>
  <si>
    <t>2434604.403 </t>
  </si>
  <si>
    <t> 14.08.1953 21:40 </t>
  </si>
  <si>
    <t> -4.084 </t>
  </si>
  <si>
    <t>2434607.401 </t>
  </si>
  <si>
    <t> 17.08.1953 21:37 </t>
  </si>
  <si>
    <t> -1.086 </t>
  </si>
  <si>
    <t>2434608.38 </t>
  </si>
  <si>
    <t> 18.08.1953 21:07 </t>
  </si>
  <si>
    <t> -0.11 </t>
  </si>
  <si>
    <t>2434609.431 </t>
  </si>
  <si>
    <t> 19.08.1953 22:20 </t>
  </si>
  <si>
    <t> 0.944 </t>
  </si>
  <si>
    <t>2434872.547 </t>
  </si>
  <si>
    <t> 10.05.1954 01:07 </t>
  </si>
  <si>
    <t> 2.133 </t>
  </si>
  <si>
    <t>2435389.282 </t>
  </si>
  <si>
    <t> 08.10.1955 18:46 </t>
  </si>
  <si>
    <t> -4.988 </t>
  </si>
  <si>
    <t>2435391.291 </t>
  </si>
  <si>
    <t> 10.10.1955 18:59 </t>
  </si>
  <si>
    <t> -2.979 </t>
  </si>
  <si>
    <t>2435392.278 </t>
  </si>
  <si>
    <t> 11.10.1955 18:40 </t>
  </si>
  <si>
    <t> -1.992 </t>
  </si>
  <si>
    <t>2441942.3 </t>
  </si>
  <si>
    <t> 16.09.1973 19:12 </t>
  </si>
  <si>
    <t> B.W.Baldwin </t>
  </si>
  <si>
    <t>2442204.1 </t>
  </si>
  <si>
    <t> 05.06.1974 14:24 </t>
  </si>
  <si>
    <t>2442990.18 </t>
  </si>
  <si>
    <t> 30.07.1976 16:19 </t>
  </si>
  <si>
    <t> 0.01 </t>
  </si>
  <si>
    <t> L.Baldinelli </t>
  </si>
  <si>
    <t>2444823.49 </t>
  </si>
  <si>
    <t> 06.08.1981 23:45 </t>
  </si>
  <si>
    <t> -0.18 </t>
  </si>
  <si>
    <t> Forbes &amp; Scarfe </t>
  </si>
  <si>
    <t>2456872.1 </t>
  </si>
  <si>
    <t> 02.08.2014 14:24 </t>
  </si>
  <si>
    <t>C </t>
  </si>
  <si>
    <t> J.Hambsch et 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</si>
</sst>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5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</cellStyleXfs>
  <cellXfs count="4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/>
    </xf>
    <xf numFmtId="0" fontId="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3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3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ont="1" applyFill="1" applyBorder="1" applyAlignment="1" applyProtection="1">
      <alignment horizontal="right" vertical="top" wrapText="1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Oph - O-C Diagr.</a:t>
            </a:r>
          </a:p>
        </c:rich>
      </c:tx>
      <c:layout>
        <c:manualLayout>
          <c:xMode val="edge"/>
          <c:yMode val="edge"/>
          <c:x val="0.40473372781065087"/>
          <c:y val="4.7169811320754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0887573964497"/>
          <c:y val="0.24528377212243305"/>
          <c:w val="0.86035502958579879"/>
          <c:h val="0.531448172931938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Active!$F$21:$F$122</c:f>
              <c:numCache>
                <c:formatCode>General</c:formatCode>
                <c:ptCount val="102"/>
                <c:pt idx="0">
                  <c:v>-93</c:v>
                </c:pt>
                <c:pt idx="1">
                  <c:v>-93</c:v>
                </c:pt>
                <c:pt idx="2">
                  <c:v>-93</c:v>
                </c:pt>
                <c:pt idx="3">
                  <c:v>-92</c:v>
                </c:pt>
                <c:pt idx="4">
                  <c:v>-92</c:v>
                </c:pt>
                <c:pt idx="5">
                  <c:v>-90</c:v>
                </c:pt>
                <c:pt idx="6">
                  <c:v>-89</c:v>
                </c:pt>
                <c:pt idx="7">
                  <c:v>-88</c:v>
                </c:pt>
                <c:pt idx="8">
                  <c:v>-86</c:v>
                </c:pt>
                <c:pt idx="9">
                  <c:v>-85</c:v>
                </c:pt>
                <c:pt idx="10">
                  <c:v>-83</c:v>
                </c:pt>
                <c:pt idx="11">
                  <c:v>-81</c:v>
                </c:pt>
                <c:pt idx="12">
                  <c:v>-79</c:v>
                </c:pt>
                <c:pt idx="13">
                  <c:v>-74</c:v>
                </c:pt>
                <c:pt idx="14">
                  <c:v>-72</c:v>
                </c:pt>
                <c:pt idx="15">
                  <c:v>-71</c:v>
                </c:pt>
                <c:pt idx="16">
                  <c:v>-68</c:v>
                </c:pt>
                <c:pt idx="17">
                  <c:v>-67</c:v>
                </c:pt>
                <c:pt idx="18">
                  <c:v>-67</c:v>
                </c:pt>
                <c:pt idx="19">
                  <c:v>-65</c:v>
                </c:pt>
                <c:pt idx="20">
                  <c:v>-65</c:v>
                </c:pt>
                <c:pt idx="21">
                  <c:v>-64</c:v>
                </c:pt>
                <c:pt idx="22">
                  <c:v>-61</c:v>
                </c:pt>
                <c:pt idx="23">
                  <c:v>-60</c:v>
                </c:pt>
                <c:pt idx="24">
                  <c:v>-60</c:v>
                </c:pt>
                <c:pt idx="25">
                  <c:v>-58</c:v>
                </c:pt>
                <c:pt idx="26">
                  <c:v>-58</c:v>
                </c:pt>
                <c:pt idx="27">
                  <c:v>-57</c:v>
                </c:pt>
                <c:pt idx="28">
                  <c:v>-57</c:v>
                </c:pt>
                <c:pt idx="29">
                  <c:v>-56</c:v>
                </c:pt>
                <c:pt idx="30">
                  <c:v>-56</c:v>
                </c:pt>
                <c:pt idx="31">
                  <c:v>-56</c:v>
                </c:pt>
                <c:pt idx="32">
                  <c:v>-56</c:v>
                </c:pt>
                <c:pt idx="33">
                  <c:v>-54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-49</c:v>
                </c:pt>
                <c:pt idx="40">
                  <c:v>-49</c:v>
                </c:pt>
                <c:pt idx="41">
                  <c:v>-43</c:v>
                </c:pt>
                <c:pt idx="42">
                  <c:v>-43</c:v>
                </c:pt>
                <c:pt idx="43">
                  <c:v>-43</c:v>
                </c:pt>
                <c:pt idx="44">
                  <c:v>-40</c:v>
                </c:pt>
                <c:pt idx="45">
                  <c:v>-36</c:v>
                </c:pt>
                <c:pt idx="46">
                  <c:v>-36</c:v>
                </c:pt>
                <c:pt idx="47">
                  <c:v>-36</c:v>
                </c:pt>
                <c:pt idx="48">
                  <c:v>-33</c:v>
                </c:pt>
                <c:pt idx="49">
                  <c:v>-33</c:v>
                </c:pt>
                <c:pt idx="50">
                  <c:v>-32</c:v>
                </c:pt>
                <c:pt idx="51">
                  <c:v>-29</c:v>
                </c:pt>
                <c:pt idx="52">
                  <c:v>-29</c:v>
                </c:pt>
                <c:pt idx="53">
                  <c:v>-29</c:v>
                </c:pt>
                <c:pt idx="54">
                  <c:v>-29</c:v>
                </c:pt>
                <c:pt idx="55">
                  <c:v>-29</c:v>
                </c:pt>
                <c:pt idx="56">
                  <c:v>-28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-4</c:v>
                </c:pt>
                <c:pt idx="67">
                  <c:v>-4</c:v>
                </c:pt>
                <c:pt idx="68">
                  <c:v>-4</c:v>
                </c:pt>
                <c:pt idx="69">
                  <c:v>-4</c:v>
                </c:pt>
                <c:pt idx="70">
                  <c:v>-4</c:v>
                </c:pt>
                <c:pt idx="71">
                  <c:v>-4</c:v>
                </c:pt>
                <c:pt idx="72">
                  <c:v>-4</c:v>
                </c:pt>
                <c:pt idx="73">
                  <c:v>-4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6</c:v>
                </c:pt>
                <c:pt idx="86">
                  <c:v>7</c:v>
                </c:pt>
                <c:pt idx="87">
                  <c:v>8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11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20</c:v>
                </c:pt>
                <c:pt idx="96">
                  <c:v>22</c:v>
                </c:pt>
                <c:pt idx="97">
                  <c:v>56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</c:numCache>
            </c:numRef>
          </c:xVal>
          <c:yVal>
            <c:numRef>
              <c:f>Active!$H$21:$H$122</c:f>
              <c:numCache>
                <c:formatCode>General</c:formatCode>
                <c:ptCount val="102"/>
                <c:pt idx="0">
                  <c:v>-0.41389999999591964</c:v>
                </c:pt>
                <c:pt idx="2">
                  <c:v>8.6100000004080357E-2</c:v>
                </c:pt>
                <c:pt idx="3">
                  <c:v>-0.5415999999968335</c:v>
                </c:pt>
                <c:pt idx="4">
                  <c:v>-0.34159999999610591</c:v>
                </c:pt>
                <c:pt idx="5">
                  <c:v>-9.6999999997933628E-2</c:v>
                </c:pt>
                <c:pt idx="6">
                  <c:v>-2.4699999998119893E-2</c:v>
                </c:pt>
                <c:pt idx="7">
                  <c:v>-0.55239999999685097</c:v>
                </c:pt>
                <c:pt idx="8">
                  <c:v>0.19220000000132131</c:v>
                </c:pt>
                <c:pt idx="9">
                  <c:v>-0.33549999999740976</c:v>
                </c:pt>
                <c:pt idx="10">
                  <c:v>-0.39089999999850988</c:v>
                </c:pt>
                <c:pt idx="11">
                  <c:v>0.45370000000184518</c:v>
                </c:pt>
                <c:pt idx="12">
                  <c:v>0.29830000000220025</c:v>
                </c:pt>
                <c:pt idx="13">
                  <c:v>0.65980000000490691</c:v>
                </c:pt>
                <c:pt idx="14">
                  <c:v>-0.29559999999764841</c:v>
                </c:pt>
                <c:pt idx="15">
                  <c:v>-0.62329999999565189</c:v>
                </c:pt>
                <c:pt idx="16">
                  <c:v>9.3600000003789319E-2</c:v>
                </c:pt>
                <c:pt idx="17">
                  <c:v>0.26590000000214786</c:v>
                </c:pt>
                <c:pt idx="18">
                  <c:v>2.2659000000021479</c:v>
                </c:pt>
                <c:pt idx="19">
                  <c:v>0.21050000000104774</c:v>
                </c:pt>
                <c:pt idx="20">
                  <c:v>0.41050000000177533</c:v>
                </c:pt>
                <c:pt idx="21">
                  <c:v>-0.71719999999913853</c:v>
                </c:pt>
                <c:pt idx="22">
                  <c:v>0.19970000000103028</c:v>
                </c:pt>
                <c:pt idx="23">
                  <c:v>-0.22799999999915599</c:v>
                </c:pt>
                <c:pt idx="25">
                  <c:v>-8.3399999995890539E-2</c:v>
                </c:pt>
                <c:pt idx="26">
                  <c:v>0.6606000000028871</c:v>
                </c:pt>
                <c:pt idx="27">
                  <c:v>-6.8099999996775296E-2</c:v>
                </c:pt>
                <c:pt idx="28">
                  <c:v>0.38890000000537839</c:v>
                </c:pt>
                <c:pt idx="29">
                  <c:v>0.10920000000260188</c:v>
                </c:pt>
                <c:pt idx="30">
                  <c:v>0.13120000000344589</c:v>
                </c:pt>
                <c:pt idx="31">
                  <c:v>3.1152000000038242</c:v>
                </c:pt>
                <c:pt idx="32">
                  <c:v>3.1372000000046683</c:v>
                </c:pt>
                <c:pt idx="33">
                  <c:v>0.405800000004092</c:v>
                </c:pt>
                <c:pt idx="34">
                  <c:v>-4.5459999999984575</c:v>
                </c:pt>
                <c:pt idx="35">
                  <c:v>-1.5519999999960419</c:v>
                </c:pt>
                <c:pt idx="36">
                  <c:v>0.41600000000107684</c:v>
                </c:pt>
                <c:pt idx="37">
                  <c:v>2.4720000000015716</c:v>
                </c:pt>
                <c:pt idx="38">
                  <c:v>3.4490000000041618</c:v>
                </c:pt>
                <c:pt idx="39">
                  <c:v>-5.4086999999963155</c:v>
                </c:pt>
                <c:pt idx="40">
                  <c:v>-4.59769999999844</c:v>
                </c:pt>
                <c:pt idx="41">
                  <c:v>-4.9978999999984808</c:v>
                </c:pt>
                <c:pt idx="42">
                  <c:v>-2.9958999999980733</c:v>
                </c:pt>
                <c:pt idx="43">
                  <c:v>-1.0688999999983935</c:v>
                </c:pt>
                <c:pt idx="44">
                  <c:v>5.0290000000022701</c:v>
                </c:pt>
                <c:pt idx="45">
                  <c:v>-0.84279999999853317</c:v>
                </c:pt>
                <c:pt idx="46">
                  <c:v>-0.74279999999998836</c:v>
                </c:pt>
                <c:pt idx="47">
                  <c:v>-0.64280000000144355</c:v>
                </c:pt>
                <c:pt idx="48">
                  <c:v>-2.4789000000018859</c:v>
                </c:pt>
                <c:pt idx="49">
                  <c:v>-0.49089999999705469</c:v>
                </c:pt>
                <c:pt idx="50">
                  <c:v>4.7854000000006636</c:v>
                </c:pt>
                <c:pt idx="51">
                  <c:v>-5.0877000000036787</c:v>
                </c:pt>
                <c:pt idx="52">
                  <c:v>-4.0837000000028638</c:v>
                </c:pt>
                <c:pt idx="53">
                  <c:v>-1.0857000000032713</c:v>
                </c:pt>
                <c:pt idx="54">
                  <c:v>-0.10670000000391155</c:v>
                </c:pt>
                <c:pt idx="55">
                  <c:v>0.94429999999556458</c:v>
                </c:pt>
                <c:pt idx="56">
                  <c:v>2.1325999999971827</c:v>
                </c:pt>
                <c:pt idx="57">
                  <c:v>-4.9878000000026077</c:v>
                </c:pt>
                <c:pt idx="58">
                  <c:v>-2.9788000000044121</c:v>
                </c:pt>
                <c:pt idx="59">
                  <c:v>-1.9918000000034226</c:v>
                </c:pt>
                <c:pt idx="60">
                  <c:v>-11.396099999998114</c:v>
                </c:pt>
                <c:pt idx="61">
                  <c:v>-7.4081000000005588</c:v>
                </c:pt>
                <c:pt idx="62">
                  <c:v>-2.3870999999999185</c:v>
                </c:pt>
                <c:pt idx="63">
                  <c:v>1.6088999999992666</c:v>
                </c:pt>
                <c:pt idx="64">
                  <c:v>2.566900000005262</c:v>
                </c:pt>
                <c:pt idx="65">
                  <c:v>9.5918999999994412</c:v>
                </c:pt>
                <c:pt idx="66">
                  <c:v>-7.2451999999975669</c:v>
                </c:pt>
                <c:pt idx="67">
                  <c:v>-3.2762000000002445</c:v>
                </c:pt>
                <c:pt idx="68">
                  <c:v>0.72680000000400469</c:v>
                </c:pt>
                <c:pt idx="69">
                  <c:v>2.7298000000009779</c:v>
                </c:pt>
                <c:pt idx="70">
                  <c:v>3.7427999999999884</c:v>
                </c:pt>
                <c:pt idx="71">
                  <c:v>5.7888000000020838</c:v>
                </c:pt>
                <c:pt idx="72">
                  <c:v>6.791799999999057</c:v>
                </c:pt>
                <c:pt idx="73">
                  <c:v>7.8127999999996973</c:v>
                </c:pt>
                <c:pt idx="76">
                  <c:v>0</c:v>
                </c:pt>
                <c:pt idx="77">
                  <c:v>-7.7580999999991036</c:v>
                </c:pt>
                <c:pt idx="89">
                  <c:v>-0.17700000000331784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F-4966-B8BB-1F63224C6B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Active!$F$21:$F$122</c:f>
              <c:numCache>
                <c:formatCode>General</c:formatCode>
                <c:ptCount val="102"/>
                <c:pt idx="0">
                  <c:v>-93</c:v>
                </c:pt>
                <c:pt idx="1">
                  <c:v>-93</c:v>
                </c:pt>
                <c:pt idx="2">
                  <c:v>-93</c:v>
                </c:pt>
                <c:pt idx="3">
                  <c:v>-92</c:v>
                </c:pt>
                <c:pt idx="4">
                  <c:v>-92</c:v>
                </c:pt>
                <c:pt idx="5">
                  <c:v>-90</c:v>
                </c:pt>
                <c:pt idx="6">
                  <c:v>-89</c:v>
                </c:pt>
                <c:pt idx="7">
                  <c:v>-88</c:v>
                </c:pt>
                <c:pt idx="8">
                  <c:v>-86</c:v>
                </c:pt>
                <c:pt idx="9">
                  <c:v>-85</c:v>
                </c:pt>
                <c:pt idx="10">
                  <c:v>-83</c:v>
                </c:pt>
                <c:pt idx="11">
                  <c:v>-81</c:v>
                </c:pt>
                <c:pt idx="12">
                  <c:v>-79</c:v>
                </c:pt>
                <c:pt idx="13">
                  <c:v>-74</c:v>
                </c:pt>
                <c:pt idx="14">
                  <c:v>-72</c:v>
                </c:pt>
                <c:pt idx="15">
                  <c:v>-71</c:v>
                </c:pt>
                <c:pt idx="16">
                  <c:v>-68</c:v>
                </c:pt>
                <c:pt idx="17">
                  <c:v>-67</c:v>
                </c:pt>
                <c:pt idx="18">
                  <c:v>-67</c:v>
                </c:pt>
                <c:pt idx="19">
                  <c:v>-65</c:v>
                </c:pt>
                <c:pt idx="20">
                  <c:v>-65</c:v>
                </c:pt>
                <c:pt idx="21">
                  <c:v>-64</c:v>
                </c:pt>
                <c:pt idx="22">
                  <c:v>-61</c:v>
                </c:pt>
                <c:pt idx="23">
                  <c:v>-60</c:v>
                </c:pt>
                <c:pt idx="24">
                  <c:v>-60</c:v>
                </c:pt>
                <c:pt idx="25">
                  <c:v>-58</c:v>
                </c:pt>
                <c:pt idx="26">
                  <c:v>-58</c:v>
                </c:pt>
                <c:pt idx="27">
                  <c:v>-57</c:v>
                </c:pt>
                <c:pt idx="28">
                  <c:v>-57</c:v>
                </c:pt>
                <c:pt idx="29">
                  <c:v>-56</c:v>
                </c:pt>
                <c:pt idx="30">
                  <c:v>-56</c:v>
                </c:pt>
                <c:pt idx="31">
                  <c:v>-56</c:v>
                </c:pt>
                <c:pt idx="32">
                  <c:v>-56</c:v>
                </c:pt>
                <c:pt idx="33">
                  <c:v>-54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-49</c:v>
                </c:pt>
                <c:pt idx="40">
                  <c:v>-49</c:v>
                </c:pt>
                <c:pt idx="41">
                  <c:v>-43</c:v>
                </c:pt>
                <c:pt idx="42">
                  <c:v>-43</c:v>
                </c:pt>
                <c:pt idx="43">
                  <c:v>-43</c:v>
                </c:pt>
                <c:pt idx="44">
                  <c:v>-40</c:v>
                </c:pt>
                <c:pt idx="45">
                  <c:v>-36</c:v>
                </c:pt>
                <c:pt idx="46">
                  <c:v>-36</c:v>
                </c:pt>
                <c:pt idx="47">
                  <c:v>-36</c:v>
                </c:pt>
                <c:pt idx="48">
                  <c:v>-33</c:v>
                </c:pt>
                <c:pt idx="49">
                  <c:v>-33</c:v>
                </c:pt>
                <c:pt idx="50">
                  <c:v>-32</c:v>
                </c:pt>
                <c:pt idx="51">
                  <c:v>-29</c:v>
                </c:pt>
                <c:pt idx="52">
                  <c:v>-29</c:v>
                </c:pt>
                <c:pt idx="53">
                  <c:v>-29</c:v>
                </c:pt>
                <c:pt idx="54">
                  <c:v>-29</c:v>
                </c:pt>
                <c:pt idx="55">
                  <c:v>-29</c:v>
                </c:pt>
                <c:pt idx="56">
                  <c:v>-28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-4</c:v>
                </c:pt>
                <c:pt idx="67">
                  <c:v>-4</c:v>
                </c:pt>
                <c:pt idx="68">
                  <c:v>-4</c:v>
                </c:pt>
                <c:pt idx="69">
                  <c:v>-4</c:v>
                </c:pt>
                <c:pt idx="70">
                  <c:v>-4</c:v>
                </c:pt>
                <c:pt idx="71">
                  <c:v>-4</c:v>
                </c:pt>
                <c:pt idx="72">
                  <c:v>-4</c:v>
                </c:pt>
                <c:pt idx="73">
                  <c:v>-4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6</c:v>
                </c:pt>
                <c:pt idx="86">
                  <c:v>7</c:v>
                </c:pt>
                <c:pt idx="87">
                  <c:v>8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11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20</c:v>
                </c:pt>
                <c:pt idx="96">
                  <c:v>22</c:v>
                </c:pt>
                <c:pt idx="97">
                  <c:v>56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</c:numCache>
            </c:numRef>
          </c:xVal>
          <c:yVal>
            <c:numRef>
              <c:f>Active!$I$21:$I$122</c:f>
              <c:numCache>
                <c:formatCode>General</c:formatCode>
                <c:ptCount val="102"/>
                <c:pt idx="1">
                  <c:v>-0.11389999999664724</c:v>
                </c:pt>
                <c:pt idx="82">
                  <c:v>6.9000000003143214E-3</c:v>
                </c:pt>
                <c:pt idx="85">
                  <c:v>-0.36620000000402797</c:v>
                </c:pt>
                <c:pt idx="86">
                  <c:v>-0.29390000000421423</c:v>
                </c:pt>
                <c:pt idx="87">
                  <c:v>-0.42160000000149012</c:v>
                </c:pt>
                <c:pt idx="88">
                  <c:v>-1.6670000000012806</c:v>
                </c:pt>
                <c:pt idx="90">
                  <c:v>4.3329999999987194</c:v>
                </c:pt>
                <c:pt idx="91">
                  <c:v>-1.1947000000000116</c:v>
                </c:pt>
                <c:pt idx="92">
                  <c:v>-2.4501000000018394</c:v>
                </c:pt>
                <c:pt idx="93">
                  <c:v>-0.55010000000038417</c:v>
                </c:pt>
                <c:pt idx="96">
                  <c:v>-0.29940000000351574</c:v>
                </c:pt>
                <c:pt idx="97">
                  <c:v>-0.24120000000402797</c:v>
                </c:pt>
                <c:pt idx="98">
                  <c:v>-0.25509999999485444</c:v>
                </c:pt>
                <c:pt idx="99">
                  <c:v>-0.25509999999485444</c:v>
                </c:pt>
                <c:pt idx="100">
                  <c:v>-0.23509999999805586</c:v>
                </c:pt>
                <c:pt idx="101">
                  <c:v>-0.2250999999960186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6F-4966-B8BB-1F63224C6B7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Active!$F$21:$F$122</c:f>
              <c:numCache>
                <c:formatCode>General</c:formatCode>
                <c:ptCount val="102"/>
                <c:pt idx="0">
                  <c:v>-93</c:v>
                </c:pt>
                <c:pt idx="1">
                  <c:v>-93</c:v>
                </c:pt>
                <c:pt idx="2">
                  <c:v>-93</c:v>
                </c:pt>
                <c:pt idx="3">
                  <c:v>-92</c:v>
                </c:pt>
                <c:pt idx="4">
                  <c:v>-92</c:v>
                </c:pt>
                <c:pt idx="5">
                  <c:v>-90</c:v>
                </c:pt>
                <c:pt idx="6">
                  <c:v>-89</c:v>
                </c:pt>
                <c:pt idx="7">
                  <c:v>-88</c:v>
                </c:pt>
                <c:pt idx="8">
                  <c:v>-86</c:v>
                </c:pt>
                <c:pt idx="9">
                  <c:v>-85</c:v>
                </c:pt>
                <c:pt idx="10">
                  <c:v>-83</c:v>
                </c:pt>
                <c:pt idx="11">
                  <c:v>-81</c:v>
                </c:pt>
                <c:pt idx="12">
                  <c:v>-79</c:v>
                </c:pt>
                <c:pt idx="13">
                  <c:v>-74</c:v>
                </c:pt>
                <c:pt idx="14">
                  <c:v>-72</c:v>
                </c:pt>
                <c:pt idx="15">
                  <c:v>-71</c:v>
                </c:pt>
                <c:pt idx="16">
                  <c:v>-68</c:v>
                </c:pt>
                <c:pt idx="17">
                  <c:v>-67</c:v>
                </c:pt>
                <c:pt idx="18">
                  <c:v>-67</c:v>
                </c:pt>
                <c:pt idx="19">
                  <c:v>-65</c:v>
                </c:pt>
                <c:pt idx="20">
                  <c:v>-65</c:v>
                </c:pt>
                <c:pt idx="21">
                  <c:v>-64</c:v>
                </c:pt>
                <c:pt idx="22">
                  <c:v>-61</c:v>
                </c:pt>
                <c:pt idx="23">
                  <c:v>-60</c:v>
                </c:pt>
                <c:pt idx="24">
                  <c:v>-60</c:v>
                </c:pt>
                <c:pt idx="25">
                  <c:v>-58</c:v>
                </c:pt>
                <c:pt idx="26">
                  <c:v>-58</c:v>
                </c:pt>
                <c:pt idx="27">
                  <c:v>-57</c:v>
                </c:pt>
                <c:pt idx="28">
                  <c:v>-57</c:v>
                </c:pt>
                <c:pt idx="29">
                  <c:v>-56</c:v>
                </c:pt>
                <c:pt idx="30">
                  <c:v>-56</c:v>
                </c:pt>
                <c:pt idx="31">
                  <c:v>-56</c:v>
                </c:pt>
                <c:pt idx="32">
                  <c:v>-56</c:v>
                </c:pt>
                <c:pt idx="33">
                  <c:v>-54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-49</c:v>
                </c:pt>
                <c:pt idx="40">
                  <c:v>-49</c:v>
                </c:pt>
                <c:pt idx="41">
                  <c:v>-43</c:v>
                </c:pt>
                <c:pt idx="42">
                  <c:v>-43</c:v>
                </c:pt>
                <c:pt idx="43">
                  <c:v>-43</c:v>
                </c:pt>
                <c:pt idx="44">
                  <c:v>-40</c:v>
                </c:pt>
                <c:pt idx="45">
                  <c:v>-36</c:v>
                </c:pt>
                <c:pt idx="46">
                  <c:v>-36</c:v>
                </c:pt>
                <c:pt idx="47">
                  <c:v>-36</c:v>
                </c:pt>
                <c:pt idx="48">
                  <c:v>-33</c:v>
                </c:pt>
                <c:pt idx="49">
                  <c:v>-33</c:v>
                </c:pt>
                <c:pt idx="50">
                  <c:v>-32</c:v>
                </c:pt>
                <c:pt idx="51">
                  <c:v>-29</c:v>
                </c:pt>
                <c:pt idx="52">
                  <c:v>-29</c:v>
                </c:pt>
                <c:pt idx="53">
                  <c:v>-29</c:v>
                </c:pt>
                <c:pt idx="54">
                  <c:v>-29</c:v>
                </c:pt>
                <c:pt idx="55">
                  <c:v>-29</c:v>
                </c:pt>
                <c:pt idx="56">
                  <c:v>-28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-4</c:v>
                </c:pt>
                <c:pt idx="67">
                  <c:v>-4</c:v>
                </c:pt>
                <c:pt idx="68">
                  <c:v>-4</c:v>
                </c:pt>
                <c:pt idx="69">
                  <c:v>-4</c:v>
                </c:pt>
                <c:pt idx="70">
                  <c:v>-4</c:v>
                </c:pt>
                <c:pt idx="71">
                  <c:v>-4</c:v>
                </c:pt>
                <c:pt idx="72">
                  <c:v>-4</c:v>
                </c:pt>
                <c:pt idx="73">
                  <c:v>-4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6</c:v>
                </c:pt>
                <c:pt idx="86">
                  <c:v>7</c:v>
                </c:pt>
                <c:pt idx="87">
                  <c:v>8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11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20</c:v>
                </c:pt>
                <c:pt idx="96">
                  <c:v>22</c:v>
                </c:pt>
                <c:pt idx="97">
                  <c:v>56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</c:numCache>
            </c:numRef>
          </c:xVal>
          <c:yVal>
            <c:numRef>
              <c:f>Active!$J$21:$J$122</c:f>
              <c:numCache>
                <c:formatCode>General</c:formatCode>
                <c:ptCount val="102"/>
                <c:pt idx="74">
                  <c:v>-0.16229999999632128</c:v>
                </c:pt>
                <c:pt idx="75">
                  <c:v>-0.29000000000087311</c:v>
                </c:pt>
                <c:pt idx="78">
                  <c:v>-5.8024999999979627</c:v>
                </c:pt>
                <c:pt idx="79">
                  <c:v>-5.7436999999990803</c:v>
                </c:pt>
                <c:pt idx="80">
                  <c:v>-2.7655000000013388</c:v>
                </c:pt>
                <c:pt idx="81">
                  <c:v>-0.77419999999983702</c:v>
                </c:pt>
                <c:pt idx="83">
                  <c:v>3.2042999999976018</c:v>
                </c:pt>
                <c:pt idx="84">
                  <c:v>4.2157000000006519</c:v>
                </c:pt>
                <c:pt idx="95">
                  <c:v>-0.2440000000060536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6F-4966-B8BB-1F63224C6B7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Active!$F$21:$F$122</c:f>
              <c:numCache>
                <c:formatCode>General</c:formatCode>
                <c:ptCount val="102"/>
                <c:pt idx="0">
                  <c:v>-93</c:v>
                </c:pt>
                <c:pt idx="1">
                  <c:v>-93</c:v>
                </c:pt>
                <c:pt idx="2">
                  <c:v>-93</c:v>
                </c:pt>
                <c:pt idx="3">
                  <c:v>-92</c:v>
                </c:pt>
                <c:pt idx="4">
                  <c:v>-92</c:v>
                </c:pt>
                <c:pt idx="5">
                  <c:v>-90</c:v>
                </c:pt>
                <c:pt idx="6">
                  <c:v>-89</c:v>
                </c:pt>
                <c:pt idx="7">
                  <c:v>-88</c:v>
                </c:pt>
                <c:pt idx="8">
                  <c:v>-86</c:v>
                </c:pt>
                <c:pt idx="9">
                  <c:v>-85</c:v>
                </c:pt>
                <c:pt idx="10">
                  <c:v>-83</c:v>
                </c:pt>
                <c:pt idx="11">
                  <c:v>-81</c:v>
                </c:pt>
                <c:pt idx="12">
                  <c:v>-79</c:v>
                </c:pt>
                <c:pt idx="13">
                  <c:v>-74</c:v>
                </c:pt>
                <c:pt idx="14">
                  <c:v>-72</c:v>
                </c:pt>
                <c:pt idx="15">
                  <c:v>-71</c:v>
                </c:pt>
                <c:pt idx="16">
                  <c:v>-68</c:v>
                </c:pt>
                <c:pt idx="17">
                  <c:v>-67</c:v>
                </c:pt>
                <c:pt idx="18">
                  <c:v>-67</c:v>
                </c:pt>
                <c:pt idx="19">
                  <c:v>-65</c:v>
                </c:pt>
                <c:pt idx="20">
                  <c:v>-65</c:v>
                </c:pt>
                <c:pt idx="21">
                  <c:v>-64</c:v>
                </c:pt>
                <c:pt idx="22">
                  <c:v>-61</c:v>
                </c:pt>
                <c:pt idx="23">
                  <c:v>-60</c:v>
                </c:pt>
                <c:pt idx="24">
                  <c:v>-60</c:v>
                </c:pt>
                <c:pt idx="25">
                  <c:v>-58</c:v>
                </c:pt>
                <c:pt idx="26">
                  <c:v>-58</c:v>
                </c:pt>
                <c:pt idx="27">
                  <c:v>-57</c:v>
                </c:pt>
                <c:pt idx="28">
                  <c:v>-57</c:v>
                </c:pt>
                <c:pt idx="29">
                  <c:v>-56</c:v>
                </c:pt>
                <c:pt idx="30">
                  <c:v>-56</c:v>
                </c:pt>
                <c:pt idx="31">
                  <c:v>-56</c:v>
                </c:pt>
                <c:pt idx="32">
                  <c:v>-56</c:v>
                </c:pt>
                <c:pt idx="33">
                  <c:v>-54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-49</c:v>
                </c:pt>
                <c:pt idx="40">
                  <c:v>-49</c:v>
                </c:pt>
                <c:pt idx="41">
                  <c:v>-43</c:v>
                </c:pt>
                <c:pt idx="42">
                  <c:v>-43</c:v>
                </c:pt>
                <c:pt idx="43">
                  <c:v>-43</c:v>
                </c:pt>
                <c:pt idx="44">
                  <c:v>-40</c:v>
                </c:pt>
                <c:pt idx="45">
                  <c:v>-36</c:v>
                </c:pt>
                <c:pt idx="46">
                  <c:v>-36</c:v>
                </c:pt>
                <c:pt idx="47">
                  <c:v>-36</c:v>
                </c:pt>
                <c:pt idx="48">
                  <c:v>-33</c:v>
                </c:pt>
                <c:pt idx="49">
                  <c:v>-33</c:v>
                </c:pt>
                <c:pt idx="50">
                  <c:v>-32</c:v>
                </c:pt>
                <c:pt idx="51">
                  <c:v>-29</c:v>
                </c:pt>
                <c:pt idx="52">
                  <c:v>-29</c:v>
                </c:pt>
                <c:pt idx="53">
                  <c:v>-29</c:v>
                </c:pt>
                <c:pt idx="54">
                  <c:v>-29</c:v>
                </c:pt>
                <c:pt idx="55">
                  <c:v>-29</c:v>
                </c:pt>
                <c:pt idx="56">
                  <c:v>-28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-4</c:v>
                </c:pt>
                <c:pt idx="67">
                  <c:v>-4</c:v>
                </c:pt>
                <c:pt idx="68">
                  <c:v>-4</c:v>
                </c:pt>
                <c:pt idx="69">
                  <c:v>-4</c:v>
                </c:pt>
                <c:pt idx="70">
                  <c:v>-4</c:v>
                </c:pt>
                <c:pt idx="71">
                  <c:v>-4</c:v>
                </c:pt>
                <c:pt idx="72">
                  <c:v>-4</c:v>
                </c:pt>
                <c:pt idx="73">
                  <c:v>-4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6</c:v>
                </c:pt>
                <c:pt idx="86">
                  <c:v>7</c:v>
                </c:pt>
                <c:pt idx="87">
                  <c:v>8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11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20</c:v>
                </c:pt>
                <c:pt idx="96">
                  <c:v>22</c:v>
                </c:pt>
                <c:pt idx="97">
                  <c:v>56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</c:numCache>
            </c:numRef>
          </c:xVal>
          <c:yVal>
            <c:numRef>
              <c:f>Active!$K$21:$K$122</c:f>
              <c:numCache>
                <c:formatCode>General</c:formatCode>
                <c:ptCount val="102"/>
                <c:pt idx="24">
                  <c:v>0.47200000000157161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6F-4966-B8BB-1F63224C6B7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Active!$F$21:$F$122</c:f>
              <c:numCache>
                <c:formatCode>General</c:formatCode>
                <c:ptCount val="102"/>
                <c:pt idx="0">
                  <c:v>-93</c:v>
                </c:pt>
                <c:pt idx="1">
                  <c:v>-93</c:v>
                </c:pt>
                <c:pt idx="2">
                  <c:v>-93</c:v>
                </c:pt>
                <c:pt idx="3">
                  <c:v>-92</c:v>
                </c:pt>
                <c:pt idx="4">
                  <c:v>-92</c:v>
                </c:pt>
                <c:pt idx="5">
                  <c:v>-90</c:v>
                </c:pt>
                <c:pt idx="6">
                  <c:v>-89</c:v>
                </c:pt>
                <c:pt idx="7">
                  <c:v>-88</c:v>
                </c:pt>
                <c:pt idx="8">
                  <c:v>-86</c:v>
                </c:pt>
                <c:pt idx="9">
                  <c:v>-85</c:v>
                </c:pt>
                <c:pt idx="10">
                  <c:v>-83</c:v>
                </c:pt>
                <c:pt idx="11">
                  <c:v>-81</c:v>
                </c:pt>
                <c:pt idx="12">
                  <c:v>-79</c:v>
                </c:pt>
                <c:pt idx="13">
                  <c:v>-74</c:v>
                </c:pt>
                <c:pt idx="14">
                  <c:v>-72</c:v>
                </c:pt>
                <c:pt idx="15">
                  <c:v>-71</c:v>
                </c:pt>
                <c:pt idx="16">
                  <c:v>-68</c:v>
                </c:pt>
                <c:pt idx="17">
                  <c:v>-67</c:v>
                </c:pt>
                <c:pt idx="18">
                  <c:v>-67</c:v>
                </c:pt>
                <c:pt idx="19">
                  <c:v>-65</c:v>
                </c:pt>
                <c:pt idx="20">
                  <c:v>-65</c:v>
                </c:pt>
                <c:pt idx="21">
                  <c:v>-64</c:v>
                </c:pt>
                <c:pt idx="22">
                  <c:v>-61</c:v>
                </c:pt>
                <c:pt idx="23">
                  <c:v>-60</c:v>
                </c:pt>
                <c:pt idx="24">
                  <c:v>-60</c:v>
                </c:pt>
                <c:pt idx="25">
                  <c:v>-58</c:v>
                </c:pt>
                <c:pt idx="26">
                  <c:v>-58</c:v>
                </c:pt>
                <c:pt idx="27">
                  <c:v>-57</c:v>
                </c:pt>
                <c:pt idx="28">
                  <c:v>-57</c:v>
                </c:pt>
                <c:pt idx="29">
                  <c:v>-56</c:v>
                </c:pt>
                <c:pt idx="30">
                  <c:v>-56</c:v>
                </c:pt>
                <c:pt idx="31">
                  <c:v>-56</c:v>
                </c:pt>
                <c:pt idx="32">
                  <c:v>-56</c:v>
                </c:pt>
                <c:pt idx="33">
                  <c:v>-54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-49</c:v>
                </c:pt>
                <c:pt idx="40">
                  <c:v>-49</c:v>
                </c:pt>
                <c:pt idx="41">
                  <c:v>-43</c:v>
                </c:pt>
                <c:pt idx="42">
                  <c:v>-43</c:v>
                </c:pt>
                <c:pt idx="43">
                  <c:v>-43</c:v>
                </c:pt>
                <c:pt idx="44">
                  <c:v>-40</c:v>
                </c:pt>
                <c:pt idx="45">
                  <c:v>-36</c:v>
                </c:pt>
                <c:pt idx="46">
                  <c:v>-36</c:v>
                </c:pt>
                <c:pt idx="47">
                  <c:v>-36</c:v>
                </c:pt>
                <c:pt idx="48">
                  <c:v>-33</c:v>
                </c:pt>
                <c:pt idx="49">
                  <c:v>-33</c:v>
                </c:pt>
                <c:pt idx="50">
                  <c:v>-32</c:v>
                </c:pt>
                <c:pt idx="51">
                  <c:v>-29</c:v>
                </c:pt>
                <c:pt idx="52">
                  <c:v>-29</c:v>
                </c:pt>
                <c:pt idx="53">
                  <c:v>-29</c:v>
                </c:pt>
                <c:pt idx="54">
                  <c:v>-29</c:v>
                </c:pt>
                <c:pt idx="55">
                  <c:v>-29</c:v>
                </c:pt>
                <c:pt idx="56">
                  <c:v>-28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-4</c:v>
                </c:pt>
                <c:pt idx="67">
                  <c:v>-4</c:v>
                </c:pt>
                <c:pt idx="68">
                  <c:v>-4</c:v>
                </c:pt>
                <c:pt idx="69">
                  <c:v>-4</c:v>
                </c:pt>
                <c:pt idx="70">
                  <c:v>-4</c:v>
                </c:pt>
                <c:pt idx="71">
                  <c:v>-4</c:v>
                </c:pt>
                <c:pt idx="72">
                  <c:v>-4</c:v>
                </c:pt>
                <c:pt idx="73">
                  <c:v>-4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6</c:v>
                </c:pt>
                <c:pt idx="86">
                  <c:v>7</c:v>
                </c:pt>
                <c:pt idx="87">
                  <c:v>8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11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20</c:v>
                </c:pt>
                <c:pt idx="96">
                  <c:v>22</c:v>
                </c:pt>
                <c:pt idx="97">
                  <c:v>56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</c:numCache>
            </c:numRef>
          </c:xVal>
          <c:yVal>
            <c:numRef>
              <c:f>Active!$L$21:$L$122</c:f>
              <c:numCache>
                <c:formatCode>General</c:formatCode>
                <c:ptCount val="1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6F-4966-B8BB-1F63224C6B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Active!$F$21:$F$122</c:f>
              <c:numCache>
                <c:formatCode>General</c:formatCode>
                <c:ptCount val="102"/>
                <c:pt idx="0">
                  <c:v>-93</c:v>
                </c:pt>
                <c:pt idx="1">
                  <c:v>-93</c:v>
                </c:pt>
                <c:pt idx="2">
                  <c:v>-93</c:v>
                </c:pt>
                <c:pt idx="3">
                  <c:v>-92</c:v>
                </c:pt>
                <c:pt idx="4">
                  <c:v>-92</c:v>
                </c:pt>
                <c:pt idx="5">
                  <c:v>-90</c:v>
                </c:pt>
                <c:pt idx="6">
                  <c:v>-89</c:v>
                </c:pt>
                <c:pt idx="7">
                  <c:v>-88</c:v>
                </c:pt>
                <c:pt idx="8">
                  <c:v>-86</c:v>
                </c:pt>
                <c:pt idx="9">
                  <c:v>-85</c:v>
                </c:pt>
                <c:pt idx="10">
                  <c:v>-83</c:v>
                </c:pt>
                <c:pt idx="11">
                  <c:v>-81</c:v>
                </c:pt>
                <c:pt idx="12">
                  <c:v>-79</c:v>
                </c:pt>
                <c:pt idx="13">
                  <c:v>-74</c:v>
                </c:pt>
                <c:pt idx="14">
                  <c:v>-72</c:v>
                </c:pt>
                <c:pt idx="15">
                  <c:v>-71</c:v>
                </c:pt>
                <c:pt idx="16">
                  <c:v>-68</c:v>
                </c:pt>
                <c:pt idx="17">
                  <c:v>-67</c:v>
                </c:pt>
                <c:pt idx="18">
                  <c:v>-67</c:v>
                </c:pt>
                <c:pt idx="19">
                  <c:v>-65</c:v>
                </c:pt>
                <c:pt idx="20">
                  <c:v>-65</c:v>
                </c:pt>
                <c:pt idx="21">
                  <c:v>-64</c:v>
                </c:pt>
                <c:pt idx="22">
                  <c:v>-61</c:v>
                </c:pt>
                <c:pt idx="23">
                  <c:v>-60</c:v>
                </c:pt>
                <c:pt idx="24">
                  <c:v>-60</c:v>
                </c:pt>
                <c:pt idx="25">
                  <c:v>-58</c:v>
                </c:pt>
                <c:pt idx="26">
                  <c:v>-58</c:v>
                </c:pt>
                <c:pt idx="27">
                  <c:v>-57</c:v>
                </c:pt>
                <c:pt idx="28">
                  <c:v>-57</c:v>
                </c:pt>
                <c:pt idx="29">
                  <c:v>-56</c:v>
                </c:pt>
                <c:pt idx="30">
                  <c:v>-56</c:v>
                </c:pt>
                <c:pt idx="31">
                  <c:v>-56</c:v>
                </c:pt>
                <c:pt idx="32">
                  <c:v>-56</c:v>
                </c:pt>
                <c:pt idx="33">
                  <c:v>-54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-49</c:v>
                </c:pt>
                <c:pt idx="40">
                  <c:v>-49</c:v>
                </c:pt>
                <c:pt idx="41">
                  <c:v>-43</c:v>
                </c:pt>
                <c:pt idx="42">
                  <c:v>-43</c:v>
                </c:pt>
                <c:pt idx="43">
                  <c:v>-43</c:v>
                </c:pt>
                <c:pt idx="44">
                  <c:v>-40</c:v>
                </c:pt>
                <c:pt idx="45">
                  <c:v>-36</c:v>
                </c:pt>
                <c:pt idx="46">
                  <c:v>-36</c:v>
                </c:pt>
                <c:pt idx="47">
                  <c:v>-36</c:v>
                </c:pt>
                <c:pt idx="48">
                  <c:v>-33</c:v>
                </c:pt>
                <c:pt idx="49">
                  <c:v>-33</c:v>
                </c:pt>
                <c:pt idx="50">
                  <c:v>-32</c:v>
                </c:pt>
                <c:pt idx="51">
                  <c:v>-29</c:v>
                </c:pt>
                <c:pt idx="52">
                  <c:v>-29</c:v>
                </c:pt>
                <c:pt idx="53">
                  <c:v>-29</c:v>
                </c:pt>
                <c:pt idx="54">
                  <c:v>-29</c:v>
                </c:pt>
                <c:pt idx="55">
                  <c:v>-29</c:v>
                </c:pt>
                <c:pt idx="56">
                  <c:v>-28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-4</c:v>
                </c:pt>
                <c:pt idx="67">
                  <c:v>-4</c:v>
                </c:pt>
                <c:pt idx="68">
                  <c:v>-4</c:v>
                </c:pt>
                <c:pt idx="69">
                  <c:v>-4</c:v>
                </c:pt>
                <c:pt idx="70">
                  <c:v>-4</c:v>
                </c:pt>
                <c:pt idx="71">
                  <c:v>-4</c:v>
                </c:pt>
                <c:pt idx="72">
                  <c:v>-4</c:v>
                </c:pt>
                <c:pt idx="73">
                  <c:v>-4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6</c:v>
                </c:pt>
                <c:pt idx="86">
                  <c:v>7</c:v>
                </c:pt>
                <c:pt idx="87">
                  <c:v>8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11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20</c:v>
                </c:pt>
                <c:pt idx="96">
                  <c:v>22</c:v>
                </c:pt>
                <c:pt idx="97">
                  <c:v>56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</c:numCache>
            </c:numRef>
          </c:xVal>
          <c:yVal>
            <c:numRef>
              <c:f>Active!$M$21:$M$122</c:f>
              <c:numCache>
                <c:formatCode>General</c:formatCode>
                <c:ptCount val="1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6F-4966-B8BB-1F63224C6B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Active!$F$21:$F$122</c:f>
              <c:numCache>
                <c:formatCode>General</c:formatCode>
                <c:ptCount val="102"/>
                <c:pt idx="0">
                  <c:v>-93</c:v>
                </c:pt>
                <c:pt idx="1">
                  <c:v>-93</c:v>
                </c:pt>
                <c:pt idx="2">
                  <c:v>-93</c:v>
                </c:pt>
                <c:pt idx="3">
                  <c:v>-92</c:v>
                </c:pt>
                <c:pt idx="4">
                  <c:v>-92</c:v>
                </c:pt>
                <c:pt idx="5">
                  <c:v>-90</c:v>
                </c:pt>
                <c:pt idx="6">
                  <c:v>-89</c:v>
                </c:pt>
                <c:pt idx="7">
                  <c:v>-88</c:v>
                </c:pt>
                <c:pt idx="8">
                  <c:v>-86</c:v>
                </c:pt>
                <c:pt idx="9">
                  <c:v>-85</c:v>
                </c:pt>
                <c:pt idx="10">
                  <c:v>-83</c:v>
                </c:pt>
                <c:pt idx="11">
                  <c:v>-81</c:v>
                </c:pt>
                <c:pt idx="12">
                  <c:v>-79</c:v>
                </c:pt>
                <c:pt idx="13">
                  <c:v>-74</c:v>
                </c:pt>
                <c:pt idx="14">
                  <c:v>-72</c:v>
                </c:pt>
                <c:pt idx="15">
                  <c:v>-71</c:v>
                </c:pt>
                <c:pt idx="16">
                  <c:v>-68</c:v>
                </c:pt>
                <c:pt idx="17">
                  <c:v>-67</c:v>
                </c:pt>
                <c:pt idx="18">
                  <c:v>-67</c:v>
                </c:pt>
                <c:pt idx="19">
                  <c:v>-65</c:v>
                </c:pt>
                <c:pt idx="20">
                  <c:v>-65</c:v>
                </c:pt>
                <c:pt idx="21">
                  <c:v>-64</c:v>
                </c:pt>
                <c:pt idx="22">
                  <c:v>-61</c:v>
                </c:pt>
                <c:pt idx="23">
                  <c:v>-60</c:v>
                </c:pt>
                <c:pt idx="24">
                  <c:v>-60</c:v>
                </c:pt>
                <c:pt idx="25">
                  <c:v>-58</c:v>
                </c:pt>
                <c:pt idx="26">
                  <c:v>-58</c:v>
                </c:pt>
                <c:pt idx="27">
                  <c:v>-57</c:v>
                </c:pt>
                <c:pt idx="28">
                  <c:v>-57</c:v>
                </c:pt>
                <c:pt idx="29">
                  <c:v>-56</c:v>
                </c:pt>
                <c:pt idx="30">
                  <c:v>-56</c:v>
                </c:pt>
                <c:pt idx="31">
                  <c:v>-56</c:v>
                </c:pt>
                <c:pt idx="32">
                  <c:v>-56</c:v>
                </c:pt>
                <c:pt idx="33">
                  <c:v>-54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-49</c:v>
                </c:pt>
                <c:pt idx="40">
                  <c:v>-49</c:v>
                </c:pt>
                <c:pt idx="41">
                  <c:v>-43</c:v>
                </c:pt>
                <c:pt idx="42">
                  <c:v>-43</c:v>
                </c:pt>
                <c:pt idx="43">
                  <c:v>-43</c:v>
                </c:pt>
                <c:pt idx="44">
                  <c:v>-40</c:v>
                </c:pt>
                <c:pt idx="45">
                  <c:v>-36</c:v>
                </c:pt>
                <c:pt idx="46">
                  <c:v>-36</c:v>
                </c:pt>
                <c:pt idx="47">
                  <c:v>-36</c:v>
                </c:pt>
                <c:pt idx="48">
                  <c:v>-33</c:v>
                </c:pt>
                <c:pt idx="49">
                  <c:v>-33</c:v>
                </c:pt>
                <c:pt idx="50">
                  <c:v>-32</c:v>
                </c:pt>
                <c:pt idx="51">
                  <c:v>-29</c:v>
                </c:pt>
                <c:pt idx="52">
                  <c:v>-29</c:v>
                </c:pt>
                <c:pt idx="53">
                  <c:v>-29</c:v>
                </c:pt>
                <c:pt idx="54">
                  <c:v>-29</c:v>
                </c:pt>
                <c:pt idx="55">
                  <c:v>-29</c:v>
                </c:pt>
                <c:pt idx="56">
                  <c:v>-28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-4</c:v>
                </c:pt>
                <c:pt idx="67">
                  <c:v>-4</c:v>
                </c:pt>
                <c:pt idx="68">
                  <c:v>-4</c:v>
                </c:pt>
                <c:pt idx="69">
                  <c:v>-4</c:v>
                </c:pt>
                <c:pt idx="70">
                  <c:v>-4</c:v>
                </c:pt>
                <c:pt idx="71">
                  <c:v>-4</c:v>
                </c:pt>
                <c:pt idx="72">
                  <c:v>-4</c:v>
                </c:pt>
                <c:pt idx="73">
                  <c:v>-4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6</c:v>
                </c:pt>
                <c:pt idx="86">
                  <c:v>7</c:v>
                </c:pt>
                <c:pt idx="87">
                  <c:v>8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11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20</c:v>
                </c:pt>
                <c:pt idx="96">
                  <c:v>22</c:v>
                </c:pt>
                <c:pt idx="97">
                  <c:v>56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</c:numCache>
            </c:numRef>
          </c:xVal>
          <c:yVal>
            <c:numRef>
              <c:f>Active!$N$21:$N$122</c:f>
              <c:numCache>
                <c:formatCode>General</c:formatCode>
                <c:ptCount val="102"/>
                <c:pt idx="94">
                  <c:v>1.16990000000078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6F-4966-B8BB-1F63224C6B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Active!$F$21:$F$122</c:f>
              <c:numCache>
                <c:formatCode>General</c:formatCode>
                <c:ptCount val="102"/>
                <c:pt idx="0">
                  <c:v>-93</c:v>
                </c:pt>
                <c:pt idx="1">
                  <c:v>-93</c:v>
                </c:pt>
                <c:pt idx="2">
                  <c:v>-93</c:v>
                </c:pt>
                <c:pt idx="3">
                  <c:v>-92</c:v>
                </c:pt>
                <c:pt idx="4">
                  <c:v>-92</c:v>
                </c:pt>
                <c:pt idx="5">
                  <c:v>-90</c:v>
                </c:pt>
                <c:pt idx="6">
                  <c:v>-89</c:v>
                </c:pt>
                <c:pt idx="7">
                  <c:v>-88</c:v>
                </c:pt>
                <c:pt idx="8">
                  <c:v>-86</c:v>
                </c:pt>
                <c:pt idx="9">
                  <c:v>-85</c:v>
                </c:pt>
                <c:pt idx="10">
                  <c:v>-83</c:v>
                </c:pt>
                <c:pt idx="11">
                  <c:v>-81</c:v>
                </c:pt>
                <c:pt idx="12">
                  <c:v>-79</c:v>
                </c:pt>
                <c:pt idx="13">
                  <c:v>-74</c:v>
                </c:pt>
                <c:pt idx="14">
                  <c:v>-72</c:v>
                </c:pt>
                <c:pt idx="15">
                  <c:v>-71</c:v>
                </c:pt>
                <c:pt idx="16">
                  <c:v>-68</c:v>
                </c:pt>
                <c:pt idx="17">
                  <c:v>-67</c:v>
                </c:pt>
                <c:pt idx="18">
                  <c:v>-67</c:v>
                </c:pt>
                <c:pt idx="19">
                  <c:v>-65</c:v>
                </c:pt>
                <c:pt idx="20">
                  <c:v>-65</c:v>
                </c:pt>
                <c:pt idx="21">
                  <c:v>-64</c:v>
                </c:pt>
                <c:pt idx="22">
                  <c:v>-61</c:v>
                </c:pt>
                <c:pt idx="23">
                  <c:v>-60</c:v>
                </c:pt>
                <c:pt idx="24">
                  <c:v>-60</c:v>
                </c:pt>
                <c:pt idx="25">
                  <c:v>-58</c:v>
                </c:pt>
                <c:pt idx="26">
                  <c:v>-58</c:v>
                </c:pt>
                <c:pt idx="27">
                  <c:v>-57</c:v>
                </c:pt>
                <c:pt idx="28">
                  <c:v>-57</c:v>
                </c:pt>
                <c:pt idx="29">
                  <c:v>-56</c:v>
                </c:pt>
                <c:pt idx="30">
                  <c:v>-56</c:v>
                </c:pt>
                <c:pt idx="31">
                  <c:v>-56</c:v>
                </c:pt>
                <c:pt idx="32">
                  <c:v>-56</c:v>
                </c:pt>
                <c:pt idx="33">
                  <c:v>-54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-49</c:v>
                </c:pt>
                <c:pt idx="40">
                  <c:v>-49</c:v>
                </c:pt>
                <c:pt idx="41">
                  <c:v>-43</c:v>
                </c:pt>
                <c:pt idx="42">
                  <c:v>-43</c:v>
                </c:pt>
                <c:pt idx="43">
                  <c:v>-43</c:v>
                </c:pt>
                <c:pt idx="44">
                  <c:v>-40</c:v>
                </c:pt>
                <c:pt idx="45">
                  <c:v>-36</c:v>
                </c:pt>
                <c:pt idx="46">
                  <c:v>-36</c:v>
                </c:pt>
                <c:pt idx="47">
                  <c:v>-36</c:v>
                </c:pt>
                <c:pt idx="48">
                  <c:v>-33</c:v>
                </c:pt>
                <c:pt idx="49">
                  <c:v>-33</c:v>
                </c:pt>
                <c:pt idx="50">
                  <c:v>-32</c:v>
                </c:pt>
                <c:pt idx="51">
                  <c:v>-29</c:v>
                </c:pt>
                <c:pt idx="52">
                  <c:v>-29</c:v>
                </c:pt>
                <c:pt idx="53">
                  <c:v>-29</c:v>
                </c:pt>
                <c:pt idx="54">
                  <c:v>-29</c:v>
                </c:pt>
                <c:pt idx="55">
                  <c:v>-29</c:v>
                </c:pt>
                <c:pt idx="56">
                  <c:v>-28</c:v>
                </c:pt>
                <c:pt idx="57">
                  <c:v>-26</c:v>
                </c:pt>
                <c:pt idx="58">
                  <c:v>-26</c:v>
                </c:pt>
                <c:pt idx="59">
                  <c:v>-26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-4</c:v>
                </c:pt>
                <c:pt idx="67">
                  <c:v>-4</c:v>
                </c:pt>
                <c:pt idx="68">
                  <c:v>-4</c:v>
                </c:pt>
                <c:pt idx="69">
                  <c:v>-4</c:v>
                </c:pt>
                <c:pt idx="70">
                  <c:v>-4</c:v>
                </c:pt>
                <c:pt idx="71">
                  <c:v>-4</c:v>
                </c:pt>
                <c:pt idx="72">
                  <c:v>-4</c:v>
                </c:pt>
                <c:pt idx="73">
                  <c:v>-4</c:v>
                </c:pt>
                <c:pt idx="74">
                  <c:v>-1</c:v>
                </c:pt>
                <c:pt idx="75">
                  <c:v>0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6</c:v>
                </c:pt>
                <c:pt idx="86">
                  <c:v>7</c:v>
                </c:pt>
                <c:pt idx="87">
                  <c:v>8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11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20</c:v>
                </c:pt>
                <c:pt idx="96">
                  <c:v>22</c:v>
                </c:pt>
                <c:pt idx="97">
                  <c:v>56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</c:numCache>
            </c:numRef>
          </c:xVal>
          <c:yVal>
            <c:numRef>
              <c:f>Active!$O$21:$O$122</c:f>
              <c:numCache>
                <c:formatCode>General</c:formatCode>
                <c:ptCount val="102"/>
                <c:pt idx="0">
                  <c:v>-0.14591632545134198</c:v>
                </c:pt>
                <c:pt idx="1">
                  <c:v>-0.14591632545134198</c:v>
                </c:pt>
                <c:pt idx="2">
                  <c:v>-0.14591632545134198</c:v>
                </c:pt>
                <c:pt idx="3">
                  <c:v>-0.14861363983486636</c:v>
                </c:pt>
                <c:pt idx="4">
                  <c:v>-0.14861363983486636</c:v>
                </c:pt>
                <c:pt idx="5">
                  <c:v>-0.15400826860191516</c:v>
                </c:pt>
                <c:pt idx="6">
                  <c:v>-0.15670558298543955</c:v>
                </c:pt>
                <c:pt idx="7">
                  <c:v>-0.15940289736896396</c:v>
                </c:pt>
                <c:pt idx="8">
                  <c:v>-0.16479752613601273</c:v>
                </c:pt>
                <c:pt idx="9">
                  <c:v>-0.16749484051953714</c:v>
                </c:pt>
                <c:pt idx="10">
                  <c:v>-0.17288946928658594</c:v>
                </c:pt>
                <c:pt idx="11">
                  <c:v>-0.17828409805363474</c:v>
                </c:pt>
                <c:pt idx="12">
                  <c:v>-0.18367872682068351</c:v>
                </c:pt>
                <c:pt idx="13">
                  <c:v>-0.19716529873830552</c:v>
                </c:pt>
                <c:pt idx="14">
                  <c:v>-0.20255992750535429</c:v>
                </c:pt>
                <c:pt idx="15">
                  <c:v>-0.2052572418888787</c:v>
                </c:pt>
                <c:pt idx="16">
                  <c:v>-0.21334918503945188</c:v>
                </c:pt>
                <c:pt idx="17">
                  <c:v>-0.2160464994229763</c:v>
                </c:pt>
                <c:pt idx="18">
                  <c:v>-0.2160464994229763</c:v>
                </c:pt>
                <c:pt idx="19">
                  <c:v>-0.22144112819002509</c:v>
                </c:pt>
                <c:pt idx="20">
                  <c:v>-0.22144112819002509</c:v>
                </c:pt>
                <c:pt idx="21">
                  <c:v>-0.22413844257354948</c:v>
                </c:pt>
                <c:pt idx="22">
                  <c:v>-0.23223038572412266</c:v>
                </c:pt>
                <c:pt idx="23">
                  <c:v>-0.23492770010764708</c:v>
                </c:pt>
                <c:pt idx="24">
                  <c:v>-0.23492770010764708</c:v>
                </c:pt>
                <c:pt idx="25">
                  <c:v>-0.24032232887469587</c:v>
                </c:pt>
                <c:pt idx="26">
                  <c:v>-0.24032232887469587</c:v>
                </c:pt>
                <c:pt idx="27">
                  <c:v>-0.24301964325822026</c:v>
                </c:pt>
                <c:pt idx="28">
                  <c:v>-0.24301964325822026</c:v>
                </c:pt>
                <c:pt idx="29">
                  <c:v>-0.24571695764174467</c:v>
                </c:pt>
                <c:pt idx="30">
                  <c:v>-0.24571695764174467</c:v>
                </c:pt>
                <c:pt idx="31">
                  <c:v>-0.24571695764174467</c:v>
                </c:pt>
                <c:pt idx="32">
                  <c:v>-0.24571695764174467</c:v>
                </c:pt>
                <c:pt idx="33">
                  <c:v>-0.25111158640879344</c:v>
                </c:pt>
                <c:pt idx="34">
                  <c:v>-0.26190084394289104</c:v>
                </c:pt>
                <c:pt idx="35">
                  <c:v>-0.26190084394289104</c:v>
                </c:pt>
                <c:pt idx="36">
                  <c:v>-0.26190084394289104</c:v>
                </c:pt>
                <c:pt idx="37">
                  <c:v>-0.26190084394289104</c:v>
                </c:pt>
                <c:pt idx="38">
                  <c:v>-0.26190084394289104</c:v>
                </c:pt>
                <c:pt idx="39">
                  <c:v>-0.26459815832641542</c:v>
                </c:pt>
                <c:pt idx="40">
                  <c:v>-0.26459815832641542</c:v>
                </c:pt>
                <c:pt idx="41">
                  <c:v>-0.28078204462756184</c:v>
                </c:pt>
                <c:pt idx="42">
                  <c:v>-0.28078204462756184</c:v>
                </c:pt>
                <c:pt idx="43">
                  <c:v>-0.28078204462756184</c:v>
                </c:pt>
                <c:pt idx="44">
                  <c:v>-0.288873987778135</c:v>
                </c:pt>
                <c:pt idx="45">
                  <c:v>-0.2996632453122326</c:v>
                </c:pt>
                <c:pt idx="46">
                  <c:v>-0.2996632453122326</c:v>
                </c:pt>
                <c:pt idx="47">
                  <c:v>-0.2996632453122326</c:v>
                </c:pt>
                <c:pt idx="48">
                  <c:v>-0.30775518846280581</c:v>
                </c:pt>
                <c:pt idx="49">
                  <c:v>-0.30775518846280581</c:v>
                </c:pt>
                <c:pt idx="50">
                  <c:v>-0.31045250284633019</c:v>
                </c:pt>
                <c:pt idx="51">
                  <c:v>-0.3185444459969034</c:v>
                </c:pt>
                <c:pt idx="52">
                  <c:v>-0.3185444459969034</c:v>
                </c:pt>
                <c:pt idx="53">
                  <c:v>-0.3185444459969034</c:v>
                </c:pt>
                <c:pt idx="54">
                  <c:v>-0.3185444459969034</c:v>
                </c:pt>
                <c:pt idx="55">
                  <c:v>-0.3185444459969034</c:v>
                </c:pt>
                <c:pt idx="56">
                  <c:v>-0.32124176038042779</c:v>
                </c:pt>
                <c:pt idx="57">
                  <c:v>-0.32663638914747656</c:v>
                </c:pt>
                <c:pt idx="58">
                  <c:v>-0.32663638914747656</c:v>
                </c:pt>
                <c:pt idx="59">
                  <c:v>-0.32663638914747656</c:v>
                </c:pt>
                <c:pt idx="60">
                  <c:v>-0.37788536243444015</c:v>
                </c:pt>
                <c:pt idx="61">
                  <c:v>-0.37788536243444015</c:v>
                </c:pt>
                <c:pt idx="62">
                  <c:v>-0.37788536243444015</c:v>
                </c:pt>
                <c:pt idx="63">
                  <c:v>-0.37788536243444015</c:v>
                </c:pt>
                <c:pt idx="64">
                  <c:v>-0.37788536243444015</c:v>
                </c:pt>
                <c:pt idx="65">
                  <c:v>-0.37788536243444015</c:v>
                </c:pt>
                <c:pt idx="66">
                  <c:v>-0.38597730558501331</c:v>
                </c:pt>
                <c:pt idx="67">
                  <c:v>-0.38597730558501331</c:v>
                </c:pt>
                <c:pt idx="68">
                  <c:v>-0.38597730558501331</c:v>
                </c:pt>
                <c:pt idx="69">
                  <c:v>-0.38597730558501331</c:v>
                </c:pt>
                <c:pt idx="70">
                  <c:v>-0.38597730558501331</c:v>
                </c:pt>
                <c:pt idx="71">
                  <c:v>-0.38597730558501331</c:v>
                </c:pt>
                <c:pt idx="72">
                  <c:v>-0.38597730558501331</c:v>
                </c:pt>
                <c:pt idx="73">
                  <c:v>-0.38597730558501331</c:v>
                </c:pt>
                <c:pt idx="74">
                  <c:v>-0.39406924873558652</c:v>
                </c:pt>
                <c:pt idx="75">
                  <c:v>-0.3967665631191109</c:v>
                </c:pt>
                <c:pt idx="76">
                  <c:v>-0.3967665631191109</c:v>
                </c:pt>
                <c:pt idx="77">
                  <c:v>-0.40485850626968412</c:v>
                </c:pt>
                <c:pt idx="78">
                  <c:v>-0.40485850626968412</c:v>
                </c:pt>
                <c:pt idx="79">
                  <c:v>-0.40485850626968412</c:v>
                </c:pt>
                <c:pt idx="80">
                  <c:v>-0.40485850626968412</c:v>
                </c:pt>
                <c:pt idx="81">
                  <c:v>-0.40485850626968412</c:v>
                </c:pt>
                <c:pt idx="82">
                  <c:v>-0.40485850626968412</c:v>
                </c:pt>
                <c:pt idx="83">
                  <c:v>-0.40485850626968412</c:v>
                </c:pt>
                <c:pt idx="84">
                  <c:v>-0.40485850626968412</c:v>
                </c:pt>
                <c:pt idx="85">
                  <c:v>-0.41295044942025727</c:v>
                </c:pt>
                <c:pt idx="86">
                  <c:v>-0.41564776380378166</c:v>
                </c:pt>
                <c:pt idx="87">
                  <c:v>-0.4183450781873061</c:v>
                </c:pt>
                <c:pt idx="88">
                  <c:v>-0.42373970695435487</c:v>
                </c:pt>
                <c:pt idx="89">
                  <c:v>-0.42373970695435487</c:v>
                </c:pt>
                <c:pt idx="90">
                  <c:v>-0.42373970695435487</c:v>
                </c:pt>
                <c:pt idx="91">
                  <c:v>-0.42643702133787925</c:v>
                </c:pt>
                <c:pt idx="92">
                  <c:v>-0.43183165010492808</c:v>
                </c:pt>
                <c:pt idx="93">
                  <c:v>-0.43183165010492808</c:v>
                </c:pt>
                <c:pt idx="94">
                  <c:v>-0.43183165010492808</c:v>
                </c:pt>
                <c:pt idx="95">
                  <c:v>-0.45071285078959883</c:v>
                </c:pt>
                <c:pt idx="96">
                  <c:v>-0.45610747955664765</c:v>
                </c:pt>
                <c:pt idx="97">
                  <c:v>-0.54781616859647708</c:v>
                </c:pt>
                <c:pt idx="98">
                  <c:v>-0.56669736928114789</c:v>
                </c:pt>
                <c:pt idx="99">
                  <c:v>-0.56669736928114789</c:v>
                </c:pt>
                <c:pt idx="100">
                  <c:v>-0.56669736928114789</c:v>
                </c:pt>
                <c:pt idx="101">
                  <c:v>-0.56669736928114789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6F-4966-B8BB-1F63224C6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319408"/>
        <c:axId val="1"/>
      </c:scatterChart>
      <c:valAx>
        <c:axId val="770319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79289940828399"/>
              <c:y val="0.86163786130507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87573964497043E-2"/>
              <c:y val="0.4150956602122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3194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692307692307694"/>
          <c:y val="0.89622905627362615"/>
          <c:w val="0.495857988165680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19</xdr:col>
      <xdr:colOff>447675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2BDEF8-E07A-D5E7-DBAD-A67391A1C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1127" TargetMode="External"/><Relationship Id="rId2" Type="http://schemas.openxmlformats.org/officeDocument/2006/relationships/hyperlink" Target="http://www.konkoly.hu/cgi-bin/IBVS?3537" TargetMode="External"/><Relationship Id="rId1" Type="http://schemas.openxmlformats.org/officeDocument/2006/relationships/hyperlink" Target="http://www.bav-astro.de/sfs/BAVM_link.php?BAVMnr=39" TargetMode="External"/><Relationship Id="rId4" Type="http://schemas.openxmlformats.org/officeDocument/2006/relationships/hyperlink" Target="http://www.konkoly.hu/cgi-bin/IBVS?11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2"/>
  <sheetViews>
    <sheetView tabSelected="1" workbookViewId="0">
      <selection activeCell="F12" sqref="F12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3" spans="1:6">
      <c r="D3" s="4" t="s">
        <v>3</v>
      </c>
    </row>
    <row r="4" spans="1:6">
      <c r="A4" s="5" t="s">
        <v>4</v>
      </c>
      <c r="C4" s="6">
        <v>42204.39</v>
      </c>
      <c r="D4" s="7">
        <v>261.92770000000002</v>
      </c>
    </row>
    <row r="5" spans="1:6">
      <c r="A5" s="8" t="s">
        <v>5</v>
      </c>
      <c r="B5"/>
      <c r="C5" s="9">
        <v>-9.5</v>
      </c>
      <c r="D5" t="s">
        <v>6</v>
      </c>
    </row>
    <row r="6" spans="1:6">
      <c r="A6" s="5" t="s">
        <v>7</v>
      </c>
    </row>
    <row r="7" spans="1:6">
      <c r="A7" s="1" t="s">
        <v>8</v>
      </c>
      <c r="C7" s="1">
        <f>+C4</f>
        <v>42204.39</v>
      </c>
    </row>
    <row r="8" spans="1:6">
      <c r="A8" s="1" t="s">
        <v>9</v>
      </c>
      <c r="C8" s="1">
        <f>+D4</f>
        <v>261.92770000000002</v>
      </c>
    </row>
    <row r="9" spans="1:6">
      <c r="A9" s="10" t="s">
        <v>10</v>
      </c>
      <c r="B9" s="11">
        <v>21</v>
      </c>
      <c r="C9" s="12" t="str">
        <f>"F"&amp;B9</f>
        <v>F21</v>
      </c>
      <c r="D9" s="4" t="str">
        <f>"G"&amp;B9</f>
        <v>G21</v>
      </c>
    </row>
    <row r="10" spans="1:6">
      <c r="A10"/>
      <c r="B10"/>
      <c r="C10" s="13" t="s">
        <v>11</v>
      </c>
      <c r="D10" s="13" t="s">
        <v>12</v>
      </c>
      <c r="E10"/>
    </row>
    <row r="11" spans="1:6">
      <c r="A11" t="s">
        <v>13</v>
      </c>
      <c r="B11"/>
      <c r="C11" s="14">
        <f ca="1">INTERCEPT(INDIRECT($D$9):G992,INDIRECT($C$9):F992)</f>
        <v>-0.3967665631191109</v>
      </c>
      <c r="D11" s="15"/>
      <c r="E11"/>
    </row>
    <row r="12" spans="1:6">
      <c r="A12" t="s">
        <v>14</v>
      </c>
      <c r="B12"/>
      <c r="C12" s="14">
        <f ca="1">SLOPE(INDIRECT($D$9):G992,INDIRECT($C$9):F992)</f>
        <v>-2.6973143835243973E-3</v>
      </c>
      <c r="D12" s="15"/>
      <c r="E12"/>
    </row>
    <row r="13" spans="1:6">
      <c r="A13" t="s">
        <v>15</v>
      </c>
      <c r="B13"/>
      <c r="C13" s="15" t="s">
        <v>16</v>
      </c>
    </row>
    <row r="14" spans="1:6">
      <c r="A14"/>
      <c r="B14"/>
      <c r="C14"/>
    </row>
    <row r="15" spans="1:6">
      <c r="A15" s="16" t="s">
        <v>17</v>
      </c>
      <c r="B15"/>
      <c r="C15" s="17">
        <f ca="1">(C7+C11)+(C8+C12)*INT(MAX(F21:F3533))</f>
        <v>58705.268402630718</v>
      </c>
      <c r="E15" s="18" t="s">
        <v>18</v>
      </c>
      <c r="F15" s="9">
        <v>1</v>
      </c>
    </row>
    <row r="16" spans="1:6">
      <c r="A16" s="16" t="s">
        <v>19</v>
      </c>
      <c r="B16"/>
      <c r="C16" s="17">
        <f ca="1">+C8+C12</f>
        <v>261.92500268561651</v>
      </c>
      <c r="E16" s="18" t="s">
        <v>20</v>
      </c>
      <c r="F16" s="14">
        <f ca="1">NOW()+15018.5+$C$5/24</f>
        <v>59964.803903703702</v>
      </c>
    </row>
    <row r="17" spans="1:17">
      <c r="A17" s="18" t="s">
        <v>21</v>
      </c>
      <c r="B17"/>
      <c r="C17">
        <f>COUNT(C21:C2191)</f>
        <v>102</v>
      </c>
      <c r="E17" s="18" t="s">
        <v>22</v>
      </c>
      <c r="F17" s="14">
        <f ca="1">ROUND(2*(F16-$C$7)/$C$8,0)/2+F15</f>
        <v>69</v>
      </c>
    </row>
    <row r="18" spans="1:17">
      <c r="A18" s="16" t="s">
        <v>23</v>
      </c>
      <c r="B18"/>
      <c r="C18" s="19">
        <f ca="1">+C15</f>
        <v>58705.268402630718</v>
      </c>
      <c r="D18" s="20">
        <f ca="1">+C16</f>
        <v>261.92500268561651</v>
      </c>
      <c r="E18" s="18" t="s">
        <v>24</v>
      </c>
      <c r="F18" s="4">
        <f ca="1">ROUND(2*(F16-$C$15)/$C$16,0)/2+F15</f>
        <v>6</v>
      </c>
    </row>
    <row r="19" spans="1:17">
      <c r="E19" s="18" t="s">
        <v>25</v>
      </c>
      <c r="F19" s="21">
        <f ca="1">+$C$15+$C$16*F18-15018.5-$C$5/24</f>
        <v>45258.714252077756</v>
      </c>
    </row>
    <row r="20" spans="1:17">
      <c r="A20" s="13" t="s">
        <v>26</v>
      </c>
      <c r="B20" s="13" t="s">
        <v>27</v>
      </c>
      <c r="C20" s="13" t="s">
        <v>28</v>
      </c>
      <c r="D20" s="13" t="s">
        <v>29</v>
      </c>
      <c r="E20" s="13" t="s">
        <v>30</v>
      </c>
      <c r="F20" s="13" t="s">
        <v>31</v>
      </c>
      <c r="G20" s="13" t="s">
        <v>32</v>
      </c>
      <c r="H20" s="22" t="s">
        <v>33</v>
      </c>
      <c r="I20" s="22" t="s">
        <v>34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2" t="s">
        <v>41</v>
      </c>
      <c r="Q20" s="13" t="s">
        <v>42</v>
      </c>
    </row>
    <row r="21" spans="1:17">
      <c r="A21" s="23" t="s">
        <v>43</v>
      </c>
      <c r="B21" s="24" t="s">
        <v>44</v>
      </c>
      <c r="C21" s="23">
        <v>17844.7</v>
      </c>
      <c r="D21" s="25"/>
      <c r="E21" s="1">
        <f t="shared" ref="E21:E52" si="0">+(C21-C$7)/C$8</f>
        <v>-93.001580207057131</v>
      </c>
      <c r="F21" s="1">
        <f t="shared" ref="F21:F52" si="1">ROUND(2*E21,0)/2</f>
        <v>-93</v>
      </c>
      <c r="G21" s="1">
        <f t="shared" ref="G21:G52" si="2">+C21-(C$7+F21*C$8)</f>
        <v>-0.41389999999591964</v>
      </c>
      <c r="H21" s="1">
        <f>+G21</f>
        <v>-0.41389999999591964</v>
      </c>
      <c r="O21" s="1">
        <f t="shared" ref="O21:O52" ca="1" si="3">+C$11+C$12*$F21</f>
        <v>-0.14591632545134198</v>
      </c>
      <c r="Q21" s="26">
        <f t="shared" ref="Q21:Q52" si="4">+C21-15018.5</f>
        <v>2826.2000000000007</v>
      </c>
    </row>
    <row r="22" spans="1:17">
      <c r="A22" s="23" t="s">
        <v>45</v>
      </c>
      <c r="B22" s="24" t="s">
        <v>44</v>
      </c>
      <c r="C22" s="23">
        <v>17845</v>
      </c>
      <c r="D22" s="25"/>
      <c r="E22" s="1">
        <f t="shared" si="0"/>
        <v>-93.000434852823886</v>
      </c>
      <c r="F22" s="1">
        <f t="shared" si="1"/>
        <v>-93</v>
      </c>
      <c r="G22" s="1">
        <f t="shared" si="2"/>
        <v>-0.11389999999664724</v>
      </c>
      <c r="I22" s="1">
        <f>+G22</f>
        <v>-0.11389999999664724</v>
      </c>
      <c r="O22" s="1">
        <f t="shared" ca="1" si="3"/>
        <v>-0.14591632545134198</v>
      </c>
      <c r="Q22" s="26">
        <f t="shared" si="4"/>
        <v>2826.5</v>
      </c>
    </row>
    <row r="23" spans="1:17">
      <c r="A23" s="23" t="s">
        <v>46</v>
      </c>
      <c r="B23" s="24" t="s">
        <v>44</v>
      </c>
      <c r="C23" s="23">
        <v>17845.2</v>
      </c>
      <c r="D23" s="25"/>
      <c r="E23" s="1">
        <f t="shared" si="0"/>
        <v>-92.999671283335047</v>
      </c>
      <c r="F23" s="1">
        <f t="shared" si="1"/>
        <v>-93</v>
      </c>
      <c r="G23" s="1">
        <f t="shared" si="2"/>
        <v>8.6100000004080357E-2</v>
      </c>
      <c r="H23" s="1">
        <f t="shared" ref="H23:H44" si="5">+G23</f>
        <v>8.6100000004080357E-2</v>
      </c>
      <c r="O23" s="1">
        <f t="shared" ca="1" si="3"/>
        <v>-0.14591632545134198</v>
      </c>
      <c r="Q23" s="26">
        <f t="shared" si="4"/>
        <v>2826.7000000000007</v>
      </c>
    </row>
    <row r="24" spans="1:17">
      <c r="A24" s="23" t="s">
        <v>47</v>
      </c>
      <c r="B24" s="24" t="s">
        <v>44</v>
      </c>
      <c r="C24" s="23">
        <v>18106.5</v>
      </c>
      <c r="D24" s="25"/>
      <c r="E24" s="1">
        <f t="shared" si="0"/>
        <v>-92.002067746175754</v>
      </c>
      <c r="F24" s="1">
        <f t="shared" si="1"/>
        <v>-92</v>
      </c>
      <c r="G24" s="1">
        <f t="shared" si="2"/>
        <v>-0.5415999999968335</v>
      </c>
      <c r="H24" s="1">
        <f t="shared" si="5"/>
        <v>-0.5415999999968335</v>
      </c>
      <c r="O24" s="1">
        <f t="shared" ca="1" si="3"/>
        <v>-0.14861363983486636</v>
      </c>
      <c r="Q24" s="26">
        <f t="shared" si="4"/>
        <v>3088</v>
      </c>
    </row>
    <row r="25" spans="1:17">
      <c r="A25" s="23" t="s">
        <v>43</v>
      </c>
      <c r="B25" s="24" t="s">
        <v>44</v>
      </c>
      <c r="C25" s="23">
        <v>18106.7</v>
      </c>
      <c r="D25" s="25"/>
      <c r="E25" s="1">
        <f t="shared" si="0"/>
        <v>-92.001304176686915</v>
      </c>
      <c r="F25" s="1">
        <f t="shared" si="1"/>
        <v>-92</v>
      </c>
      <c r="G25" s="1">
        <f t="shared" si="2"/>
        <v>-0.34159999999610591</v>
      </c>
      <c r="H25" s="1">
        <f t="shared" si="5"/>
        <v>-0.34159999999610591</v>
      </c>
      <c r="O25" s="1">
        <f t="shared" ca="1" si="3"/>
        <v>-0.14861363983486636</v>
      </c>
      <c r="Q25" s="26">
        <f t="shared" si="4"/>
        <v>3088.2000000000007</v>
      </c>
    </row>
    <row r="26" spans="1:17">
      <c r="A26" s="23" t="s">
        <v>46</v>
      </c>
      <c r="B26" s="24" t="s">
        <v>44</v>
      </c>
      <c r="C26" s="23">
        <v>18630.8</v>
      </c>
      <c r="D26" s="25"/>
      <c r="E26" s="1">
        <f t="shared" si="0"/>
        <v>-90.000370331202078</v>
      </c>
      <c r="F26" s="1">
        <f t="shared" si="1"/>
        <v>-90</v>
      </c>
      <c r="G26" s="1">
        <f t="shared" si="2"/>
        <v>-9.6999999997933628E-2</v>
      </c>
      <c r="H26" s="1">
        <f t="shared" si="5"/>
        <v>-9.6999999997933628E-2</v>
      </c>
      <c r="O26" s="1">
        <f t="shared" ca="1" si="3"/>
        <v>-0.15400826860191516</v>
      </c>
      <c r="Q26" s="26">
        <f t="shared" si="4"/>
        <v>3612.2999999999993</v>
      </c>
    </row>
    <row r="27" spans="1:17">
      <c r="A27" s="23" t="s">
        <v>46</v>
      </c>
      <c r="B27" s="24" t="s">
        <v>44</v>
      </c>
      <c r="C27" s="23">
        <v>18892.8</v>
      </c>
      <c r="D27" s="25"/>
      <c r="E27" s="1">
        <f t="shared" si="0"/>
        <v>-89.000094300831861</v>
      </c>
      <c r="F27" s="1">
        <f t="shared" si="1"/>
        <v>-89</v>
      </c>
      <c r="G27" s="1">
        <f t="shared" si="2"/>
        <v>-2.4699999998119893E-2</v>
      </c>
      <c r="H27" s="1">
        <f t="shared" si="5"/>
        <v>-2.4699999998119893E-2</v>
      </c>
      <c r="O27" s="1">
        <f t="shared" ca="1" si="3"/>
        <v>-0.15670558298543955</v>
      </c>
      <c r="Q27" s="26">
        <f t="shared" si="4"/>
        <v>3874.2999999999993</v>
      </c>
    </row>
    <row r="28" spans="1:17">
      <c r="A28" s="23" t="s">
        <v>46</v>
      </c>
      <c r="B28" s="24" t="s">
        <v>44</v>
      </c>
      <c r="C28" s="23">
        <v>19154.2</v>
      </c>
      <c r="D28" s="25"/>
      <c r="E28" s="1">
        <f t="shared" si="0"/>
        <v>-88.002108978928149</v>
      </c>
      <c r="F28" s="1">
        <f t="shared" si="1"/>
        <v>-88</v>
      </c>
      <c r="G28" s="1">
        <f t="shared" si="2"/>
        <v>-0.55239999999685097</v>
      </c>
      <c r="H28" s="1">
        <f t="shared" si="5"/>
        <v>-0.55239999999685097</v>
      </c>
      <c r="O28" s="1">
        <f t="shared" ca="1" si="3"/>
        <v>-0.15940289736896396</v>
      </c>
      <c r="Q28" s="26">
        <f t="shared" si="4"/>
        <v>4135.7000000000007</v>
      </c>
    </row>
    <row r="29" spans="1:17">
      <c r="A29" s="23" t="s">
        <v>46</v>
      </c>
      <c r="B29" s="24" t="s">
        <v>44</v>
      </c>
      <c r="C29" s="23">
        <v>19678.8</v>
      </c>
      <c r="D29" s="25"/>
      <c r="E29" s="1">
        <f t="shared" si="0"/>
        <v>-85.999266209721227</v>
      </c>
      <c r="F29" s="1">
        <f t="shared" si="1"/>
        <v>-86</v>
      </c>
      <c r="G29" s="1">
        <f t="shared" si="2"/>
        <v>0.19220000000132131</v>
      </c>
      <c r="H29" s="1">
        <f t="shared" si="5"/>
        <v>0.19220000000132131</v>
      </c>
      <c r="O29" s="1">
        <f t="shared" ca="1" si="3"/>
        <v>-0.16479752613601273</v>
      </c>
      <c r="Q29" s="26">
        <f t="shared" si="4"/>
        <v>4660.2999999999993</v>
      </c>
    </row>
    <row r="30" spans="1:17">
      <c r="A30" s="23" t="s">
        <v>46</v>
      </c>
      <c r="B30" s="24" t="s">
        <v>44</v>
      </c>
      <c r="C30" s="23">
        <v>19940.2</v>
      </c>
      <c r="D30" s="25"/>
      <c r="E30" s="1">
        <f t="shared" si="0"/>
        <v>-85.001280887817501</v>
      </c>
      <c r="F30" s="1">
        <f t="shared" si="1"/>
        <v>-85</v>
      </c>
      <c r="G30" s="1">
        <f t="shared" si="2"/>
        <v>-0.33549999999740976</v>
      </c>
      <c r="H30" s="1">
        <f t="shared" si="5"/>
        <v>-0.33549999999740976</v>
      </c>
      <c r="O30" s="1">
        <f t="shared" ca="1" si="3"/>
        <v>-0.16749484051953714</v>
      </c>
      <c r="Q30" s="26">
        <f t="shared" si="4"/>
        <v>4921.7000000000007</v>
      </c>
    </row>
    <row r="31" spans="1:17">
      <c r="A31" s="23" t="s">
        <v>46</v>
      </c>
      <c r="B31" s="24" t="s">
        <v>44</v>
      </c>
      <c r="C31" s="23">
        <v>20464</v>
      </c>
      <c r="D31" s="25"/>
      <c r="E31" s="1">
        <f t="shared" si="0"/>
        <v>-83.001492396565922</v>
      </c>
      <c r="F31" s="1">
        <f t="shared" si="1"/>
        <v>-83</v>
      </c>
      <c r="G31" s="1">
        <f t="shared" si="2"/>
        <v>-0.39089999999850988</v>
      </c>
      <c r="H31" s="1">
        <f t="shared" si="5"/>
        <v>-0.39089999999850988</v>
      </c>
      <c r="O31" s="1">
        <f t="shared" ca="1" si="3"/>
        <v>-0.17288946928658594</v>
      </c>
      <c r="Q31" s="26">
        <f t="shared" si="4"/>
        <v>5445.5</v>
      </c>
    </row>
    <row r="32" spans="1:17">
      <c r="A32" s="23" t="s">
        <v>46</v>
      </c>
      <c r="B32" s="24" t="s">
        <v>44</v>
      </c>
      <c r="C32" s="23">
        <v>20988.7</v>
      </c>
      <c r="D32" s="25"/>
      <c r="E32" s="1">
        <f t="shared" si="0"/>
        <v>-80.998267842614581</v>
      </c>
      <c r="F32" s="1">
        <f t="shared" si="1"/>
        <v>-81</v>
      </c>
      <c r="G32" s="1">
        <f t="shared" si="2"/>
        <v>0.45370000000184518</v>
      </c>
      <c r="H32" s="1">
        <f t="shared" si="5"/>
        <v>0.45370000000184518</v>
      </c>
      <c r="O32" s="1">
        <f t="shared" ca="1" si="3"/>
        <v>-0.17828409805363474</v>
      </c>
      <c r="Q32" s="26">
        <f t="shared" si="4"/>
        <v>5970.2000000000007</v>
      </c>
    </row>
    <row r="33" spans="1:17">
      <c r="A33" s="23" t="s">
        <v>46</v>
      </c>
      <c r="B33" s="24" t="s">
        <v>44</v>
      </c>
      <c r="C33" s="23">
        <v>21512.400000000001</v>
      </c>
      <c r="D33" s="25"/>
      <c r="E33" s="1">
        <f t="shared" si="0"/>
        <v>-78.998861136107394</v>
      </c>
      <c r="F33" s="1">
        <f t="shared" si="1"/>
        <v>-79</v>
      </c>
      <c r="G33" s="1">
        <f t="shared" si="2"/>
        <v>0.29830000000220025</v>
      </c>
      <c r="H33" s="1">
        <f t="shared" si="5"/>
        <v>0.29830000000220025</v>
      </c>
      <c r="O33" s="1">
        <f t="shared" ca="1" si="3"/>
        <v>-0.18367872682068351</v>
      </c>
      <c r="Q33" s="26">
        <f t="shared" si="4"/>
        <v>6493.9000000000015</v>
      </c>
    </row>
    <row r="34" spans="1:17">
      <c r="A34" s="23" t="s">
        <v>46</v>
      </c>
      <c r="B34" s="24" t="s">
        <v>44</v>
      </c>
      <c r="C34" s="23">
        <v>22822.400000000001</v>
      </c>
      <c r="D34" s="25"/>
      <c r="E34" s="1">
        <f t="shared" si="0"/>
        <v>-73.997480984256327</v>
      </c>
      <c r="F34" s="1">
        <f t="shared" si="1"/>
        <v>-74</v>
      </c>
      <c r="G34" s="1">
        <f t="shared" si="2"/>
        <v>0.65980000000490691</v>
      </c>
      <c r="H34" s="1">
        <f t="shared" si="5"/>
        <v>0.65980000000490691</v>
      </c>
      <c r="O34" s="1">
        <f t="shared" ca="1" si="3"/>
        <v>-0.19716529873830552</v>
      </c>
      <c r="Q34" s="26">
        <f t="shared" si="4"/>
        <v>7803.9000000000015</v>
      </c>
    </row>
    <row r="35" spans="1:17">
      <c r="A35" s="23" t="s">
        <v>46</v>
      </c>
      <c r="B35" s="24" t="s">
        <v>44</v>
      </c>
      <c r="C35" s="23">
        <v>23345.3</v>
      </c>
      <c r="D35" s="25"/>
      <c r="E35" s="1">
        <f t="shared" si="0"/>
        <v>-72.001128555704497</v>
      </c>
      <c r="F35" s="1">
        <f t="shared" si="1"/>
        <v>-72</v>
      </c>
      <c r="G35" s="1">
        <f t="shared" si="2"/>
        <v>-0.29559999999764841</v>
      </c>
      <c r="H35" s="1">
        <f t="shared" si="5"/>
        <v>-0.29559999999764841</v>
      </c>
      <c r="O35" s="1">
        <f t="shared" ca="1" si="3"/>
        <v>-0.20255992750535429</v>
      </c>
      <c r="Q35" s="26">
        <f t="shared" si="4"/>
        <v>8326.7999999999993</v>
      </c>
    </row>
    <row r="36" spans="1:17">
      <c r="A36" s="23" t="s">
        <v>46</v>
      </c>
      <c r="B36" s="24" t="s">
        <v>44</v>
      </c>
      <c r="C36" s="23">
        <v>23606.9</v>
      </c>
      <c r="D36" s="25"/>
      <c r="E36" s="1">
        <f t="shared" si="0"/>
        <v>-71.002379664311931</v>
      </c>
      <c r="F36" s="1">
        <f t="shared" si="1"/>
        <v>-71</v>
      </c>
      <c r="G36" s="1">
        <f t="shared" si="2"/>
        <v>-0.62329999999565189</v>
      </c>
      <c r="H36" s="1">
        <f t="shared" si="5"/>
        <v>-0.62329999999565189</v>
      </c>
      <c r="O36" s="1">
        <f t="shared" ca="1" si="3"/>
        <v>-0.2052572418888787</v>
      </c>
      <c r="Q36" s="26">
        <f t="shared" si="4"/>
        <v>8588.4000000000015</v>
      </c>
    </row>
    <row r="37" spans="1:17">
      <c r="A37" s="23" t="s">
        <v>48</v>
      </c>
      <c r="B37" s="24" t="s">
        <v>44</v>
      </c>
      <c r="C37" s="23">
        <v>24393.4</v>
      </c>
      <c r="D37" s="25"/>
      <c r="E37" s="1">
        <f t="shared" si="0"/>
        <v>-67.999642649479213</v>
      </c>
      <c r="F37" s="1">
        <f t="shared" si="1"/>
        <v>-68</v>
      </c>
      <c r="G37" s="1">
        <f t="shared" si="2"/>
        <v>9.3600000003789319E-2</v>
      </c>
      <c r="H37" s="1">
        <f t="shared" si="5"/>
        <v>9.3600000003789319E-2</v>
      </c>
      <c r="O37" s="1">
        <f t="shared" ca="1" si="3"/>
        <v>-0.21334918503945188</v>
      </c>
      <c r="Q37" s="26">
        <f t="shared" si="4"/>
        <v>9374.9000000000015</v>
      </c>
    </row>
    <row r="38" spans="1:17">
      <c r="A38" s="23" t="s">
        <v>46</v>
      </c>
      <c r="B38" s="24" t="s">
        <v>44</v>
      </c>
      <c r="C38" s="23">
        <v>24655.5</v>
      </c>
      <c r="D38" s="25"/>
      <c r="E38" s="1">
        <f t="shared" si="0"/>
        <v>-66.998984834364592</v>
      </c>
      <c r="F38" s="1">
        <f t="shared" si="1"/>
        <v>-67</v>
      </c>
      <c r="G38" s="1">
        <f t="shared" si="2"/>
        <v>0.26590000000214786</v>
      </c>
      <c r="H38" s="1">
        <f t="shared" si="5"/>
        <v>0.26590000000214786</v>
      </c>
      <c r="O38" s="1">
        <f t="shared" ca="1" si="3"/>
        <v>-0.2160464994229763</v>
      </c>
      <c r="Q38" s="26">
        <f t="shared" si="4"/>
        <v>9637</v>
      </c>
    </row>
    <row r="39" spans="1:17">
      <c r="A39" s="23" t="s">
        <v>49</v>
      </c>
      <c r="B39" s="24" t="s">
        <v>44</v>
      </c>
      <c r="C39" s="23">
        <v>24657.5</v>
      </c>
      <c r="D39" s="25"/>
      <c r="E39" s="1">
        <f t="shared" si="0"/>
        <v>-66.99134913947627</v>
      </c>
      <c r="F39" s="1">
        <f t="shared" si="1"/>
        <v>-67</v>
      </c>
      <c r="G39" s="1">
        <f t="shared" si="2"/>
        <v>2.2659000000021479</v>
      </c>
      <c r="H39" s="1">
        <f t="shared" si="5"/>
        <v>2.2659000000021479</v>
      </c>
      <c r="O39" s="1">
        <f t="shared" ca="1" si="3"/>
        <v>-0.2160464994229763</v>
      </c>
      <c r="Q39" s="26">
        <f t="shared" si="4"/>
        <v>9639</v>
      </c>
    </row>
    <row r="40" spans="1:17">
      <c r="A40" s="23" t="s">
        <v>48</v>
      </c>
      <c r="B40" s="24" t="s">
        <v>44</v>
      </c>
      <c r="C40" s="23">
        <v>25179.3</v>
      </c>
      <c r="D40" s="25"/>
      <c r="E40" s="1">
        <f t="shared" si="0"/>
        <v>-64.999196343112999</v>
      </c>
      <c r="F40" s="1">
        <f t="shared" si="1"/>
        <v>-65</v>
      </c>
      <c r="G40" s="1">
        <f t="shared" si="2"/>
        <v>0.21050000000104774</v>
      </c>
      <c r="H40" s="1">
        <f t="shared" si="5"/>
        <v>0.21050000000104774</v>
      </c>
      <c r="O40" s="1">
        <f t="shared" ca="1" si="3"/>
        <v>-0.22144112819002509</v>
      </c>
      <c r="Q40" s="26">
        <f t="shared" si="4"/>
        <v>10160.799999999999</v>
      </c>
    </row>
    <row r="41" spans="1:17">
      <c r="A41" s="23" t="s">
        <v>50</v>
      </c>
      <c r="B41" s="24" t="s">
        <v>44</v>
      </c>
      <c r="C41" s="23">
        <v>25179.5</v>
      </c>
      <c r="D41" s="25"/>
      <c r="E41" s="1">
        <f t="shared" si="0"/>
        <v>-64.99843277362416</v>
      </c>
      <c r="F41" s="1">
        <f t="shared" si="1"/>
        <v>-65</v>
      </c>
      <c r="G41" s="1">
        <f t="shared" si="2"/>
        <v>0.41050000000177533</v>
      </c>
      <c r="H41" s="1">
        <f t="shared" si="5"/>
        <v>0.41050000000177533</v>
      </c>
      <c r="O41" s="1">
        <f t="shared" ca="1" si="3"/>
        <v>-0.22144112819002509</v>
      </c>
      <c r="Q41" s="26">
        <f t="shared" si="4"/>
        <v>10161</v>
      </c>
    </row>
    <row r="42" spans="1:17">
      <c r="A42" s="23" t="s">
        <v>46</v>
      </c>
      <c r="B42" s="24" t="s">
        <v>44</v>
      </c>
      <c r="C42" s="23">
        <v>25440.3</v>
      </c>
      <c r="D42" s="25"/>
      <c r="E42" s="1">
        <f t="shared" si="0"/>
        <v>-64.002738160186951</v>
      </c>
      <c r="F42" s="1">
        <f t="shared" si="1"/>
        <v>-64</v>
      </c>
      <c r="G42" s="1">
        <f t="shared" si="2"/>
        <v>-0.71719999999913853</v>
      </c>
      <c r="H42" s="1">
        <f t="shared" si="5"/>
        <v>-0.71719999999913853</v>
      </c>
      <c r="O42" s="1">
        <f t="shared" ca="1" si="3"/>
        <v>-0.22413844257354948</v>
      </c>
      <c r="Q42" s="26">
        <f t="shared" si="4"/>
        <v>10421.799999999999</v>
      </c>
    </row>
    <row r="43" spans="1:17">
      <c r="A43" s="23" t="s">
        <v>51</v>
      </c>
      <c r="B43" s="24" t="s">
        <v>44</v>
      </c>
      <c r="C43" s="23">
        <v>26227</v>
      </c>
      <c r="D43" s="25"/>
      <c r="E43" s="1">
        <f t="shared" si="0"/>
        <v>-60.999237575865394</v>
      </c>
      <c r="F43" s="1">
        <f t="shared" si="1"/>
        <v>-61</v>
      </c>
      <c r="G43" s="1">
        <f t="shared" si="2"/>
        <v>0.19970000000103028</v>
      </c>
      <c r="H43" s="1">
        <f t="shared" si="5"/>
        <v>0.19970000000103028</v>
      </c>
      <c r="O43" s="1">
        <f t="shared" ca="1" si="3"/>
        <v>-0.23223038572412266</v>
      </c>
      <c r="Q43" s="26">
        <f t="shared" si="4"/>
        <v>11208.5</v>
      </c>
    </row>
    <row r="44" spans="1:17">
      <c r="A44" s="23" t="s">
        <v>52</v>
      </c>
      <c r="B44" s="24" t="s">
        <v>44</v>
      </c>
      <c r="C44" s="23">
        <v>26488.5</v>
      </c>
      <c r="D44" s="25"/>
      <c r="E44" s="1">
        <f t="shared" si="0"/>
        <v>-60.000870469217261</v>
      </c>
      <c r="F44" s="1">
        <f t="shared" si="1"/>
        <v>-60</v>
      </c>
      <c r="G44" s="1">
        <f t="shared" si="2"/>
        <v>-0.22799999999915599</v>
      </c>
      <c r="H44" s="1">
        <f t="shared" si="5"/>
        <v>-0.22799999999915599</v>
      </c>
      <c r="O44" s="1">
        <f t="shared" ca="1" si="3"/>
        <v>-0.23492770010764708</v>
      </c>
      <c r="Q44" s="26">
        <f t="shared" si="4"/>
        <v>11470</v>
      </c>
    </row>
    <row r="45" spans="1:17">
      <c r="A45" s="23" t="s">
        <v>53</v>
      </c>
      <c r="B45" s="24" t="s">
        <v>44</v>
      </c>
      <c r="C45" s="23">
        <v>26489.200000000001</v>
      </c>
      <c r="D45" s="25"/>
      <c r="E45" s="1">
        <f t="shared" si="0"/>
        <v>-59.998197976006345</v>
      </c>
      <c r="F45" s="1">
        <f t="shared" si="1"/>
        <v>-60</v>
      </c>
      <c r="G45" s="1">
        <f t="shared" si="2"/>
        <v>0.47200000000157161</v>
      </c>
      <c r="K45" s="1">
        <f>+G45</f>
        <v>0.47200000000157161</v>
      </c>
      <c r="O45" s="1">
        <f t="shared" ca="1" si="3"/>
        <v>-0.23492770010764708</v>
      </c>
      <c r="Q45" s="26">
        <f t="shared" si="4"/>
        <v>11470.7</v>
      </c>
    </row>
    <row r="46" spans="1:17">
      <c r="A46" s="23" t="s">
        <v>54</v>
      </c>
      <c r="B46" s="24" t="s">
        <v>44</v>
      </c>
      <c r="C46" s="23">
        <v>27012.5</v>
      </c>
      <c r="D46" s="25"/>
      <c r="E46" s="1">
        <f t="shared" si="0"/>
        <v>-58.000318408476836</v>
      </c>
      <c r="F46" s="1">
        <f t="shared" si="1"/>
        <v>-58</v>
      </c>
      <c r="G46" s="1">
        <f t="shared" si="2"/>
        <v>-8.3399999995890539E-2</v>
      </c>
      <c r="H46" s="1">
        <f t="shared" ref="H46:H77" si="6">+G46</f>
        <v>-8.3399999995890539E-2</v>
      </c>
      <c r="O46" s="1">
        <f t="shared" ca="1" si="3"/>
        <v>-0.24032232887469587</v>
      </c>
      <c r="Q46" s="26">
        <f t="shared" si="4"/>
        <v>11994</v>
      </c>
    </row>
    <row r="47" spans="1:17">
      <c r="A47" s="23" t="s">
        <v>55</v>
      </c>
      <c r="B47" s="24" t="s">
        <v>44</v>
      </c>
      <c r="C47" s="23">
        <v>27013.243999999999</v>
      </c>
      <c r="D47" s="25"/>
      <c r="E47" s="1">
        <f t="shared" si="0"/>
        <v>-57.997477929978388</v>
      </c>
      <c r="F47" s="1">
        <f t="shared" si="1"/>
        <v>-58</v>
      </c>
      <c r="G47" s="1">
        <f t="shared" si="2"/>
        <v>0.6606000000028871</v>
      </c>
      <c r="H47" s="1">
        <f t="shared" si="6"/>
        <v>0.6606000000028871</v>
      </c>
      <c r="O47" s="1">
        <f t="shared" ca="1" si="3"/>
        <v>-0.24032232887469587</v>
      </c>
      <c r="Q47" s="26">
        <f t="shared" si="4"/>
        <v>11994.743999999999</v>
      </c>
    </row>
    <row r="48" spans="1:17">
      <c r="A48" s="23" t="s">
        <v>55</v>
      </c>
      <c r="B48" s="24" t="s">
        <v>44</v>
      </c>
      <c r="C48" s="23">
        <v>27274.442999999999</v>
      </c>
      <c r="D48" s="25"/>
      <c r="E48" s="1">
        <f t="shared" si="0"/>
        <v>-57.000259995410943</v>
      </c>
      <c r="F48" s="1">
        <f t="shared" si="1"/>
        <v>-57</v>
      </c>
      <c r="G48" s="1">
        <f t="shared" si="2"/>
        <v>-6.8099999996775296E-2</v>
      </c>
      <c r="H48" s="1">
        <f t="shared" si="6"/>
        <v>-6.8099999996775296E-2</v>
      </c>
      <c r="O48" s="1">
        <f t="shared" ca="1" si="3"/>
        <v>-0.24301964325822026</v>
      </c>
      <c r="Q48" s="26">
        <f t="shared" si="4"/>
        <v>12255.942999999999</v>
      </c>
    </row>
    <row r="49" spans="1:17">
      <c r="A49" s="23" t="s">
        <v>56</v>
      </c>
      <c r="B49" s="24" t="s">
        <v>44</v>
      </c>
      <c r="C49" s="23">
        <v>27274.9</v>
      </c>
      <c r="D49" s="25"/>
      <c r="E49" s="1">
        <f t="shared" si="0"/>
        <v>-56.998515239128956</v>
      </c>
      <c r="F49" s="1">
        <f t="shared" si="1"/>
        <v>-57</v>
      </c>
      <c r="G49" s="1">
        <f t="shared" si="2"/>
        <v>0.38890000000537839</v>
      </c>
      <c r="H49" s="1">
        <f t="shared" si="6"/>
        <v>0.38890000000537839</v>
      </c>
      <c r="O49" s="1">
        <f t="shared" ca="1" si="3"/>
        <v>-0.24301964325822026</v>
      </c>
      <c r="Q49" s="26">
        <f t="shared" si="4"/>
        <v>12256.400000000001</v>
      </c>
    </row>
    <row r="50" spans="1:17">
      <c r="A50" s="23" t="s">
        <v>55</v>
      </c>
      <c r="B50" s="24" t="s">
        <v>44</v>
      </c>
      <c r="C50" s="23">
        <v>27536.547999999999</v>
      </c>
      <c r="D50" s="25"/>
      <c r="E50" s="1">
        <f t="shared" si="0"/>
        <v>-55.999583091059094</v>
      </c>
      <c r="F50" s="1">
        <f t="shared" si="1"/>
        <v>-56</v>
      </c>
      <c r="G50" s="1">
        <f t="shared" si="2"/>
        <v>0.10920000000260188</v>
      </c>
      <c r="H50" s="1">
        <f t="shared" si="6"/>
        <v>0.10920000000260188</v>
      </c>
      <c r="O50" s="1">
        <f t="shared" ca="1" si="3"/>
        <v>-0.24571695764174467</v>
      </c>
      <c r="Q50" s="26">
        <f t="shared" si="4"/>
        <v>12518.047999999999</v>
      </c>
    </row>
    <row r="51" spans="1:17">
      <c r="A51" s="23" t="s">
        <v>55</v>
      </c>
      <c r="B51" s="24" t="s">
        <v>44</v>
      </c>
      <c r="C51" s="23">
        <v>27536.57</v>
      </c>
      <c r="D51" s="25"/>
      <c r="E51" s="1">
        <f t="shared" si="0"/>
        <v>-55.99949909841532</v>
      </c>
      <c r="F51" s="1">
        <f t="shared" si="1"/>
        <v>-56</v>
      </c>
      <c r="G51" s="1">
        <f t="shared" si="2"/>
        <v>0.13120000000344589</v>
      </c>
      <c r="H51" s="1">
        <f t="shared" si="6"/>
        <v>0.13120000000344589</v>
      </c>
      <c r="O51" s="1">
        <f t="shared" ca="1" si="3"/>
        <v>-0.24571695764174467</v>
      </c>
      <c r="Q51" s="26">
        <f t="shared" si="4"/>
        <v>12518.07</v>
      </c>
    </row>
    <row r="52" spans="1:17">
      <c r="A52" s="23" t="s">
        <v>55</v>
      </c>
      <c r="B52" s="24" t="s">
        <v>44</v>
      </c>
      <c r="C52" s="23">
        <v>27539.554</v>
      </c>
      <c r="D52" s="25"/>
      <c r="E52" s="1">
        <f t="shared" si="0"/>
        <v>-55.988106641641942</v>
      </c>
      <c r="F52" s="1">
        <f t="shared" si="1"/>
        <v>-56</v>
      </c>
      <c r="G52" s="1">
        <f t="shared" si="2"/>
        <v>3.1152000000038242</v>
      </c>
      <c r="H52" s="1">
        <f t="shared" si="6"/>
        <v>3.1152000000038242</v>
      </c>
      <c r="O52" s="1">
        <f t="shared" ca="1" si="3"/>
        <v>-0.24571695764174467</v>
      </c>
      <c r="Q52" s="26">
        <f t="shared" si="4"/>
        <v>12521.054</v>
      </c>
    </row>
    <row r="53" spans="1:17">
      <c r="A53" s="23" t="s">
        <v>55</v>
      </c>
      <c r="B53" s="24" t="s">
        <v>44</v>
      </c>
      <c r="C53" s="23">
        <v>27539.576000000001</v>
      </c>
      <c r="D53" s="25"/>
      <c r="E53" s="1">
        <f t="shared" ref="E53:E84" si="7">+(C53-C$7)/C$8</f>
        <v>-55.988022648998168</v>
      </c>
      <c r="F53" s="1">
        <f t="shared" ref="F53:F84" si="8">ROUND(2*E53,0)/2</f>
        <v>-56</v>
      </c>
      <c r="G53" s="1">
        <f t="shared" ref="G53:G84" si="9">+C53-(C$7+F53*C$8)</f>
        <v>3.1372000000046683</v>
      </c>
      <c r="H53" s="1">
        <f t="shared" si="6"/>
        <v>3.1372000000046683</v>
      </c>
      <c r="O53" s="1">
        <f t="shared" ref="O53:O84" ca="1" si="10">+C$11+C$12*$F53</f>
        <v>-0.24571695764174467</v>
      </c>
      <c r="Q53" s="26">
        <f t="shared" ref="Q53:Q84" si="11">+C53-15018.5</f>
        <v>12521.076000000001</v>
      </c>
    </row>
    <row r="54" spans="1:17">
      <c r="A54" s="23" t="s">
        <v>57</v>
      </c>
      <c r="B54" s="24" t="s">
        <v>44</v>
      </c>
      <c r="C54" s="23">
        <v>28060.7</v>
      </c>
      <c r="D54" s="25"/>
      <c r="E54" s="1">
        <f t="shared" si="7"/>
        <v>-53.998450717507154</v>
      </c>
      <c r="F54" s="1">
        <f t="shared" si="8"/>
        <v>-54</v>
      </c>
      <c r="G54" s="1">
        <f t="shared" si="9"/>
        <v>0.405800000004092</v>
      </c>
      <c r="H54" s="1">
        <f t="shared" si="6"/>
        <v>0.405800000004092</v>
      </c>
      <c r="O54" s="1">
        <f t="shared" ca="1" si="10"/>
        <v>-0.25111158640879344</v>
      </c>
      <c r="Q54" s="26">
        <f t="shared" si="11"/>
        <v>13042.2</v>
      </c>
    </row>
    <row r="55" spans="1:17">
      <c r="A55" s="23" t="s">
        <v>55</v>
      </c>
      <c r="B55" s="24" t="s">
        <v>44</v>
      </c>
      <c r="C55" s="23">
        <v>29103.458999999999</v>
      </c>
      <c r="D55" s="25"/>
      <c r="E55" s="1">
        <f t="shared" si="7"/>
        <v>-50.017355934481152</v>
      </c>
      <c r="F55" s="1">
        <f t="shared" si="8"/>
        <v>-50</v>
      </c>
      <c r="G55" s="1">
        <f t="shared" si="9"/>
        <v>-4.5459999999984575</v>
      </c>
      <c r="H55" s="1">
        <f t="shared" si="6"/>
        <v>-4.5459999999984575</v>
      </c>
      <c r="O55" s="1">
        <f t="shared" ca="1" si="10"/>
        <v>-0.26190084394289104</v>
      </c>
      <c r="Q55" s="26">
        <f t="shared" si="11"/>
        <v>14084.958999999999</v>
      </c>
    </row>
    <row r="56" spans="1:17">
      <c r="A56" s="23" t="s">
        <v>55</v>
      </c>
      <c r="B56" s="24" t="s">
        <v>44</v>
      </c>
      <c r="C56" s="23">
        <v>29106.453000000001</v>
      </c>
      <c r="D56" s="25"/>
      <c r="E56" s="1">
        <f t="shared" si="7"/>
        <v>-50.005925299233326</v>
      </c>
      <c r="F56" s="1">
        <f t="shared" si="8"/>
        <v>-50</v>
      </c>
      <c r="G56" s="1">
        <f t="shared" si="9"/>
        <v>-1.5519999999960419</v>
      </c>
      <c r="H56" s="1">
        <f t="shared" si="6"/>
        <v>-1.5519999999960419</v>
      </c>
      <c r="O56" s="1">
        <f t="shared" ca="1" si="10"/>
        <v>-0.26190084394289104</v>
      </c>
      <c r="Q56" s="26">
        <f t="shared" si="11"/>
        <v>14087.953000000001</v>
      </c>
    </row>
    <row r="57" spans="1:17">
      <c r="A57" s="23" t="s">
        <v>55</v>
      </c>
      <c r="B57" s="24" t="s">
        <v>44</v>
      </c>
      <c r="C57" s="23">
        <v>29108.420999999998</v>
      </c>
      <c r="D57" s="25"/>
      <c r="E57" s="1">
        <f t="shared" si="7"/>
        <v>-49.998411775463232</v>
      </c>
      <c r="F57" s="1">
        <f t="shared" si="8"/>
        <v>-50</v>
      </c>
      <c r="G57" s="1">
        <f t="shared" si="9"/>
        <v>0.41600000000107684</v>
      </c>
      <c r="H57" s="1">
        <f t="shared" si="6"/>
        <v>0.41600000000107684</v>
      </c>
      <c r="O57" s="1">
        <f t="shared" ca="1" si="10"/>
        <v>-0.26190084394289104</v>
      </c>
      <c r="Q57" s="26">
        <f t="shared" si="11"/>
        <v>14089.920999999998</v>
      </c>
    </row>
    <row r="58" spans="1:17">
      <c r="A58" s="23" t="s">
        <v>55</v>
      </c>
      <c r="B58" s="24" t="s">
        <v>44</v>
      </c>
      <c r="C58" s="23">
        <v>29110.476999999999</v>
      </c>
      <c r="D58" s="25"/>
      <c r="E58" s="1">
        <f t="shared" si="7"/>
        <v>-49.990562281118031</v>
      </c>
      <c r="F58" s="1">
        <f t="shared" si="8"/>
        <v>-50</v>
      </c>
      <c r="G58" s="1">
        <f t="shared" si="9"/>
        <v>2.4720000000015716</v>
      </c>
      <c r="H58" s="1">
        <f t="shared" si="6"/>
        <v>2.4720000000015716</v>
      </c>
      <c r="O58" s="1">
        <f t="shared" ca="1" si="10"/>
        <v>-0.26190084394289104</v>
      </c>
      <c r="Q58" s="26">
        <f t="shared" si="11"/>
        <v>14091.976999999999</v>
      </c>
    </row>
    <row r="59" spans="1:17">
      <c r="A59" s="23" t="s">
        <v>55</v>
      </c>
      <c r="B59" s="24" t="s">
        <v>44</v>
      </c>
      <c r="C59" s="23">
        <v>29111.454000000002</v>
      </c>
      <c r="D59" s="25"/>
      <c r="E59" s="1">
        <f t="shared" si="7"/>
        <v>-49.986832244165079</v>
      </c>
      <c r="F59" s="1">
        <f t="shared" si="8"/>
        <v>-50</v>
      </c>
      <c r="G59" s="1">
        <f t="shared" si="9"/>
        <v>3.4490000000041618</v>
      </c>
      <c r="H59" s="1">
        <f t="shared" si="6"/>
        <v>3.4490000000041618</v>
      </c>
      <c r="O59" s="1">
        <f t="shared" ca="1" si="10"/>
        <v>-0.26190084394289104</v>
      </c>
      <c r="Q59" s="26">
        <f t="shared" si="11"/>
        <v>14092.954000000002</v>
      </c>
    </row>
    <row r="60" spans="1:17">
      <c r="A60" s="23" t="s">
        <v>55</v>
      </c>
      <c r="B60" s="24" t="s">
        <v>44</v>
      </c>
      <c r="C60" s="23">
        <v>29364.524000000001</v>
      </c>
      <c r="D60" s="25"/>
      <c r="E60" s="1">
        <f t="shared" si="7"/>
        <v>-49.020649591471226</v>
      </c>
      <c r="F60" s="1">
        <f t="shared" si="8"/>
        <v>-49</v>
      </c>
      <c r="G60" s="1">
        <f t="shared" si="9"/>
        <v>-5.4086999999963155</v>
      </c>
      <c r="H60" s="1">
        <f t="shared" si="6"/>
        <v>-5.4086999999963155</v>
      </c>
      <c r="O60" s="1">
        <f t="shared" ca="1" si="10"/>
        <v>-0.26459815832641542</v>
      </c>
      <c r="Q60" s="26">
        <f t="shared" si="11"/>
        <v>14346.024000000001</v>
      </c>
    </row>
    <row r="61" spans="1:17">
      <c r="A61" s="23" t="s">
        <v>55</v>
      </c>
      <c r="B61" s="24" t="s">
        <v>44</v>
      </c>
      <c r="C61" s="23">
        <v>29365.334999999999</v>
      </c>
      <c r="D61" s="25"/>
      <c r="E61" s="1">
        <f t="shared" si="7"/>
        <v>-49.017553317194015</v>
      </c>
      <c r="F61" s="1">
        <f t="shared" si="8"/>
        <v>-49</v>
      </c>
      <c r="G61" s="1">
        <f t="shared" si="9"/>
        <v>-4.59769999999844</v>
      </c>
      <c r="H61" s="1">
        <f t="shared" si="6"/>
        <v>-4.59769999999844</v>
      </c>
      <c r="O61" s="1">
        <f t="shared" ca="1" si="10"/>
        <v>-0.26459815832641542</v>
      </c>
      <c r="Q61" s="26">
        <f t="shared" si="11"/>
        <v>14346.834999999999</v>
      </c>
    </row>
    <row r="62" spans="1:17">
      <c r="A62" s="23" t="s">
        <v>55</v>
      </c>
      <c r="B62" s="24" t="s">
        <v>44</v>
      </c>
      <c r="C62" s="23">
        <v>30936.501</v>
      </c>
      <c r="D62" s="25"/>
      <c r="E62" s="1">
        <f t="shared" si="7"/>
        <v>-43.019081219741167</v>
      </c>
      <c r="F62" s="1">
        <f t="shared" si="8"/>
        <v>-43</v>
      </c>
      <c r="G62" s="1">
        <f t="shared" si="9"/>
        <v>-4.9978999999984808</v>
      </c>
      <c r="H62" s="1">
        <f t="shared" si="6"/>
        <v>-4.9978999999984808</v>
      </c>
      <c r="O62" s="1">
        <f t="shared" ca="1" si="10"/>
        <v>-0.28078204462756184</v>
      </c>
      <c r="Q62" s="26">
        <f t="shared" si="11"/>
        <v>15918.001</v>
      </c>
    </row>
    <row r="63" spans="1:17">
      <c r="A63" s="23" t="s">
        <v>55</v>
      </c>
      <c r="B63" s="24" t="s">
        <v>44</v>
      </c>
      <c r="C63" s="23">
        <v>30938.503000000001</v>
      </c>
      <c r="D63" s="25"/>
      <c r="E63" s="1">
        <f t="shared" si="7"/>
        <v>-43.011437889157953</v>
      </c>
      <c r="F63" s="1">
        <f t="shared" si="8"/>
        <v>-43</v>
      </c>
      <c r="G63" s="1">
        <f t="shared" si="9"/>
        <v>-2.9958999999980733</v>
      </c>
      <c r="H63" s="1">
        <f t="shared" si="6"/>
        <v>-2.9958999999980733</v>
      </c>
      <c r="O63" s="1">
        <f t="shared" ca="1" si="10"/>
        <v>-0.28078204462756184</v>
      </c>
      <c r="Q63" s="26">
        <f t="shared" si="11"/>
        <v>15920.003000000001</v>
      </c>
    </row>
    <row r="64" spans="1:17">
      <c r="A64" s="23" t="s">
        <v>55</v>
      </c>
      <c r="B64" s="24" t="s">
        <v>44</v>
      </c>
      <c r="C64" s="23">
        <v>30940.43</v>
      </c>
      <c r="D64" s="25"/>
      <c r="E64" s="1">
        <f t="shared" si="7"/>
        <v>-43.004080897133058</v>
      </c>
      <c r="F64" s="1">
        <f t="shared" si="8"/>
        <v>-43</v>
      </c>
      <c r="G64" s="1">
        <f t="shared" si="9"/>
        <v>-1.0688999999983935</v>
      </c>
      <c r="H64" s="1">
        <f t="shared" si="6"/>
        <v>-1.0688999999983935</v>
      </c>
      <c r="O64" s="1">
        <f t="shared" ca="1" si="10"/>
        <v>-0.28078204462756184</v>
      </c>
      <c r="Q64" s="26">
        <f t="shared" si="11"/>
        <v>15921.93</v>
      </c>
    </row>
    <row r="65" spans="1:17">
      <c r="A65" s="23" t="s">
        <v>55</v>
      </c>
      <c r="B65" s="24" t="s">
        <v>44</v>
      </c>
      <c r="C65" s="23">
        <v>31732.311000000002</v>
      </c>
      <c r="D65" s="25"/>
      <c r="E65" s="1">
        <f t="shared" si="7"/>
        <v>-39.980800045203303</v>
      </c>
      <c r="F65" s="1">
        <f t="shared" si="8"/>
        <v>-40</v>
      </c>
      <c r="G65" s="1">
        <f t="shared" si="9"/>
        <v>5.0290000000022701</v>
      </c>
      <c r="H65" s="1">
        <f t="shared" si="6"/>
        <v>5.0290000000022701</v>
      </c>
      <c r="O65" s="1">
        <f t="shared" ca="1" si="10"/>
        <v>-0.288873987778135</v>
      </c>
      <c r="Q65" s="26">
        <f t="shared" si="11"/>
        <v>16713.811000000002</v>
      </c>
    </row>
    <row r="66" spans="1:17">
      <c r="A66" s="23" t="s">
        <v>49</v>
      </c>
      <c r="B66" s="24" t="s">
        <v>44</v>
      </c>
      <c r="C66" s="23">
        <v>32774.15</v>
      </c>
      <c r="D66" s="25"/>
      <c r="E66" s="1">
        <f t="shared" si="7"/>
        <v>-36.00321768182593</v>
      </c>
      <c r="F66" s="1">
        <f t="shared" si="8"/>
        <v>-36</v>
      </c>
      <c r="G66" s="1">
        <f t="shared" si="9"/>
        <v>-0.84279999999853317</v>
      </c>
      <c r="H66" s="1">
        <f t="shared" si="6"/>
        <v>-0.84279999999853317</v>
      </c>
      <c r="O66" s="1">
        <f t="shared" ca="1" si="10"/>
        <v>-0.2996632453122326</v>
      </c>
      <c r="Q66" s="26">
        <f t="shared" si="11"/>
        <v>17755.650000000001</v>
      </c>
    </row>
    <row r="67" spans="1:17">
      <c r="A67" s="23" t="s">
        <v>49</v>
      </c>
      <c r="B67" s="24" t="s">
        <v>44</v>
      </c>
      <c r="C67" s="23">
        <v>32774.25</v>
      </c>
      <c r="D67" s="25"/>
      <c r="E67" s="1">
        <f t="shared" si="7"/>
        <v>-36.002835897081518</v>
      </c>
      <c r="F67" s="1">
        <f t="shared" si="8"/>
        <v>-36</v>
      </c>
      <c r="G67" s="1">
        <f t="shared" si="9"/>
        <v>-0.74279999999998836</v>
      </c>
      <c r="H67" s="1">
        <f t="shared" si="6"/>
        <v>-0.74279999999998836</v>
      </c>
      <c r="O67" s="1">
        <f t="shared" ca="1" si="10"/>
        <v>-0.2996632453122326</v>
      </c>
      <c r="Q67" s="26">
        <f t="shared" si="11"/>
        <v>17755.75</v>
      </c>
    </row>
    <row r="68" spans="1:17">
      <c r="A68" s="23" t="s">
        <v>49</v>
      </c>
      <c r="B68" s="24" t="s">
        <v>44</v>
      </c>
      <c r="C68" s="23">
        <v>32774.35</v>
      </c>
      <c r="D68" s="25"/>
      <c r="E68" s="1">
        <f t="shared" si="7"/>
        <v>-36.002454112337105</v>
      </c>
      <c r="F68" s="1">
        <f t="shared" si="8"/>
        <v>-36</v>
      </c>
      <c r="G68" s="1">
        <f t="shared" si="9"/>
        <v>-0.64280000000144355</v>
      </c>
      <c r="H68" s="1">
        <f t="shared" si="6"/>
        <v>-0.64280000000144355</v>
      </c>
      <c r="O68" s="1">
        <f t="shared" ca="1" si="10"/>
        <v>-0.2996632453122326</v>
      </c>
      <c r="Q68" s="26">
        <f t="shared" si="11"/>
        <v>17755.849999999999</v>
      </c>
    </row>
    <row r="69" spans="1:17">
      <c r="A69" s="23" t="s">
        <v>55</v>
      </c>
      <c r="B69" s="24" t="s">
        <v>44</v>
      </c>
      <c r="C69" s="23">
        <v>33558.296999999999</v>
      </c>
      <c r="D69" s="25"/>
      <c r="E69" s="1">
        <f t="shared" si="7"/>
        <v>-33.00946406202933</v>
      </c>
      <c r="F69" s="1">
        <f t="shared" si="8"/>
        <v>-33</v>
      </c>
      <c r="G69" s="1">
        <f t="shared" si="9"/>
        <v>-2.4789000000018859</v>
      </c>
      <c r="H69" s="1">
        <f t="shared" si="6"/>
        <v>-2.4789000000018859</v>
      </c>
      <c r="O69" s="1">
        <f t="shared" ca="1" si="10"/>
        <v>-0.30775518846280581</v>
      </c>
      <c r="Q69" s="26">
        <f t="shared" si="11"/>
        <v>18539.796999999999</v>
      </c>
    </row>
    <row r="70" spans="1:17">
      <c r="A70" s="23" t="s">
        <v>55</v>
      </c>
      <c r="B70" s="24" t="s">
        <v>44</v>
      </c>
      <c r="C70" s="23">
        <v>33560.285000000003</v>
      </c>
      <c r="D70" s="25"/>
      <c r="E70" s="1">
        <f t="shared" si="7"/>
        <v>-33.00187418131032</v>
      </c>
      <c r="F70" s="1">
        <f t="shared" si="8"/>
        <v>-33</v>
      </c>
      <c r="G70" s="1">
        <f t="shared" si="9"/>
        <v>-0.49089999999705469</v>
      </c>
      <c r="H70" s="1">
        <f t="shared" si="6"/>
        <v>-0.49089999999705469</v>
      </c>
      <c r="O70" s="1">
        <f t="shared" ca="1" si="10"/>
        <v>-0.30775518846280581</v>
      </c>
      <c r="Q70" s="26">
        <f t="shared" si="11"/>
        <v>18541.785000000003</v>
      </c>
    </row>
    <row r="71" spans="1:17">
      <c r="A71" s="23" t="s">
        <v>55</v>
      </c>
      <c r="B71" s="24" t="s">
        <v>44</v>
      </c>
      <c r="C71" s="23">
        <v>33827.489000000001</v>
      </c>
      <c r="D71" s="25"/>
      <c r="E71" s="1">
        <f t="shared" si="7"/>
        <v>-31.981730072840701</v>
      </c>
      <c r="F71" s="1">
        <f t="shared" si="8"/>
        <v>-32</v>
      </c>
      <c r="G71" s="1">
        <f t="shared" si="9"/>
        <v>4.7854000000006636</v>
      </c>
      <c r="H71" s="1">
        <f t="shared" si="6"/>
        <v>4.7854000000006636</v>
      </c>
      <c r="O71" s="1">
        <f t="shared" ca="1" si="10"/>
        <v>-0.31045250284633019</v>
      </c>
      <c r="Q71" s="26">
        <f t="shared" si="11"/>
        <v>18808.989000000001</v>
      </c>
    </row>
    <row r="72" spans="1:17">
      <c r="A72" s="23" t="s">
        <v>55</v>
      </c>
      <c r="B72" s="24" t="s">
        <v>44</v>
      </c>
      <c r="C72" s="23">
        <v>34603.398999999998</v>
      </c>
      <c r="D72" s="25"/>
      <c r="E72" s="1">
        <f t="shared" si="7"/>
        <v>-29.019424062441665</v>
      </c>
      <c r="F72" s="1">
        <f t="shared" si="8"/>
        <v>-29</v>
      </c>
      <c r="G72" s="1">
        <f t="shared" si="9"/>
        <v>-5.0877000000036787</v>
      </c>
      <c r="H72" s="1">
        <f t="shared" si="6"/>
        <v>-5.0877000000036787</v>
      </c>
      <c r="O72" s="1">
        <f t="shared" ca="1" si="10"/>
        <v>-0.3185444459969034</v>
      </c>
      <c r="Q72" s="26">
        <f t="shared" si="11"/>
        <v>19584.898999999998</v>
      </c>
    </row>
    <row r="73" spans="1:17">
      <c r="A73" s="23" t="s">
        <v>55</v>
      </c>
      <c r="B73" s="24" t="s">
        <v>44</v>
      </c>
      <c r="C73" s="23">
        <v>34604.402999999998</v>
      </c>
      <c r="D73" s="25"/>
      <c r="E73" s="1">
        <f t="shared" si="7"/>
        <v>-29.015590943607723</v>
      </c>
      <c r="F73" s="1">
        <f t="shared" si="8"/>
        <v>-29</v>
      </c>
      <c r="G73" s="1">
        <f t="shared" si="9"/>
        <v>-4.0837000000028638</v>
      </c>
      <c r="H73" s="1">
        <f t="shared" si="6"/>
        <v>-4.0837000000028638</v>
      </c>
      <c r="O73" s="1">
        <f t="shared" ca="1" si="10"/>
        <v>-0.3185444459969034</v>
      </c>
      <c r="Q73" s="26">
        <f t="shared" si="11"/>
        <v>19585.902999999998</v>
      </c>
    </row>
    <row r="74" spans="1:17">
      <c r="A74" s="23" t="s">
        <v>55</v>
      </c>
      <c r="B74" s="24" t="s">
        <v>44</v>
      </c>
      <c r="C74" s="23">
        <v>34607.400999999998</v>
      </c>
      <c r="D74" s="25"/>
      <c r="E74" s="1">
        <f t="shared" si="7"/>
        <v>-29.004145036970129</v>
      </c>
      <c r="F74" s="1">
        <f t="shared" si="8"/>
        <v>-29</v>
      </c>
      <c r="G74" s="1">
        <f t="shared" si="9"/>
        <v>-1.0857000000032713</v>
      </c>
      <c r="H74" s="1">
        <f t="shared" si="6"/>
        <v>-1.0857000000032713</v>
      </c>
      <c r="O74" s="1">
        <f t="shared" ca="1" si="10"/>
        <v>-0.3185444459969034</v>
      </c>
      <c r="Q74" s="26">
        <f t="shared" si="11"/>
        <v>19588.900999999998</v>
      </c>
    </row>
    <row r="75" spans="1:17">
      <c r="A75" s="23" t="s">
        <v>58</v>
      </c>
      <c r="B75" s="24" t="s">
        <v>44</v>
      </c>
      <c r="C75" s="23">
        <v>34608.379999999997</v>
      </c>
      <c r="D75" s="25"/>
      <c r="E75" s="1">
        <f t="shared" si="7"/>
        <v>-29.000407364322299</v>
      </c>
      <c r="F75" s="1">
        <f t="shared" si="8"/>
        <v>-29</v>
      </c>
      <c r="G75" s="1">
        <f t="shared" si="9"/>
        <v>-0.10670000000391155</v>
      </c>
      <c r="H75" s="1">
        <f t="shared" si="6"/>
        <v>-0.10670000000391155</v>
      </c>
      <c r="O75" s="1">
        <f t="shared" ca="1" si="10"/>
        <v>-0.3185444459969034</v>
      </c>
      <c r="Q75" s="26">
        <f t="shared" si="11"/>
        <v>19589.879999999997</v>
      </c>
    </row>
    <row r="76" spans="1:17">
      <c r="A76" s="23" t="s">
        <v>55</v>
      </c>
      <c r="B76" s="24" t="s">
        <v>44</v>
      </c>
      <c r="C76" s="23">
        <v>34609.430999999997</v>
      </c>
      <c r="D76" s="25"/>
      <c r="E76" s="1">
        <f t="shared" si="7"/>
        <v>-28.996394806658486</v>
      </c>
      <c r="F76" s="1">
        <f t="shared" si="8"/>
        <v>-29</v>
      </c>
      <c r="G76" s="1">
        <f t="shared" si="9"/>
        <v>0.94429999999556458</v>
      </c>
      <c r="H76" s="1">
        <f t="shared" si="6"/>
        <v>0.94429999999556458</v>
      </c>
      <c r="O76" s="1">
        <f t="shared" ca="1" si="10"/>
        <v>-0.3185444459969034</v>
      </c>
      <c r="Q76" s="26">
        <f t="shared" si="11"/>
        <v>19590.930999999997</v>
      </c>
    </row>
    <row r="77" spans="1:17">
      <c r="A77" s="23" t="s">
        <v>55</v>
      </c>
      <c r="B77" s="24" t="s">
        <v>44</v>
      </c>
      <c r="C77" s="23">
        <v>34872.546999999999</v>
      </c>
      <c r="D77" s="25"/>
      <c r="E77" s="1">
        <f t="shared" si="7"/>
        <v>-27.991858058540583</v>
      </c>
      <c r="F77" s="1">
        <f t="shared" si="8"/>
        <v>-28</v>
      </c>
      <c r="G77" s="1">
        <f t="shared" si="9"/>
        <v>2.1325999999971827</v>
      </c>
      <c r="H77" s="1">
        <f t="shared" si="6"/>
        <v>2.1325999999971827</v>
      </c>
      <c r="O77" s="1">
        <f t="shared" ca="1" si="10"/>
        <v>-0.32124176038042779</v>
      </c>
      <c r="Q77" s="26">
        <f t="shared" si="11"/>
        <v>19854.046999999999</v>
      </c>
    </row>
    <row r="78" spans="1:17">
      <c r="A78" s="23" t="s">
        <v>55</v>
      </c>
      <c r="B78" s="24" t="s">
        <v>44</v>
      </c>
      <c r="C78" s="23">
        <v>35389.281999999999</v>
      </c>
      <c r="D78" s="25"/>
      <c r="E78" s="1">
        <f t="shared" si="7"/>
        <v>-26.019042659481986</v>
      </c>
      <c r="F78" s="1">
        <f t="shared" si="8"/>
        <v>-26</v>
      </c>
      <c r="G78" s="1">
        <f t="shared" si="9"/>
        <v>-4.9878000000026077</v>
      </c>
      <c r="H78" s="1">
        <f t="shared" ref="H78:H94" si="12">+G78</f>
        <v>-4.9878000000026077</v>
      </c>
      <c r="O78" s="1">
        <f t="shared" ca="1" si="10"/>
        <v>-0.32663638914747656</v>
      </c>
      <c r="Q78" s="26">
        <f t="shared" si="11"/>
        <v>20370.781999999999</v>
      </c>
    </row>
    <row r="79" spans="1:17">
      <c r="A79" s="23" t="s">
        <v>55</v>
      </c>
      <c r="B79" s="24" t="s">
        <v>44</v>
      </c>
      <c r="C79" s="23">
        <v>35391.290999999997</v>
      </c>
      <c r="D79" s="25"/>
      <c r="E79" s="1">
        <f t="shared" si="7"/>
        <v>-26.011372603966674</v>
      </c>
      <c r="F79" s="1">
        <f t="shared" si="8"/>
        <v>-26</v>
      </c>
      <c r="G79" s="1">
        <f t="shared" si="9"/>
        <v>-2.9788000000044121</v>
      </c>
      <c r="H79" s="1">
        <f t="shared" si="12"/>
        <v>-2.9788000000044121</v>
      </c>
      <c r="O79" s="1">
        <f t="shared" ca="1" si="10"/>
        <v>-0.32663638914747656</v>
      </c>
      <c r="Q79" s="26">
        <f t="shared" si="11"/>
        <v>20372.790999999997</v>
      </c>
    </row>
    <row r="80" spans="1:17">
      <c r="A80" s="23" t="s">
        <v>55</v>
      </c>
      <c r="B80" s="24" t="s">
        <v>44</v>
      </c>
      <c r="C80" s="23">
        <v>35392.277999999998</v>
      </c>
      <c r="D80" s="25"/>
      <c r="E80" s="1">
        <f t="shared" si="7"/>
        <v>-26.007604388539281</v>
      </c>
      <c r="F80" s="1">
        <f t="shared" si="8"/>
        <v>-26</v>
      </c>
      <c r="G80" s="1">
        <f t="shared" si="9"/>
        <v>-1.9918000000034226</v>
      </c>
      <c r="H80" s="1">
        <f t="shared" si="12"/>
        <v>-1.9918000000034226</v>
      </c>
      <c r="O80" s="1">
        <f t="shared" ca="1" si="10"/>
        <v>-0.32663638914747656</v>
      </c>
      <c r="Q80" s="26">
        <f t="shared" si="11"/>
        <v>20373.777999999998</v>
      </c>
    </row>
    <row r="81" spans="1:18">
      <c r="A81" s="27" t="s">
        <v>59</v>
      </c>
      <c r="B81" s="28" t="s">
        <v>60</v>
      </c>
      <c r="C81" s="27">
        <v>40359.5</v>
      </c>
      <c r="D81" s="27" t="s">
        <v>33</v>
      </c>
      <c r="E81" s="1">
        <f t="shared" si="7"/>
        <v>-7.0435085712584016</v>
      </c>
      <c r="F81" s="1">
        <f t="shared" si="8"/>
        <v>-7</v>
      </c>
      <c r="G81" s="1">
        <f t="shared" si="9"/>
        <v>-11.396099999998114</v>
      </c>
      <c r="H81" s="1">
        <f t="shared" si="12"/>
        <v>-11.396099999998114</v>
      </c>
      <c r="O81" s="1">
        <f t="shared" ca="1" si="10"/>
        <v>-0.37788536243444015</v>
      </c>
      <c r="Q81" s="26">
        <f t="shared" si="11"/>
        <v>25341</v>
      </c>
      <c r="R81" s="1" t="s">
        <v>33</v>
      </c>
    </row>
    <row r="82" spans="1:18">
      <c r="A82" s="27" t="s">
        <v>59</v>
      </c>
      <c r="B82" s="28" t="s">
        <v>60</v>
      </c>
      <c r="C82" s="27">
        <v>40363.487999999998</v>
      </c>
      <c r="D82" s="27">
        <v>0.09</v>
      </c>
      <c r="E82" s="1">
        <f t="shared" si="7"/>
        <v>-7.0282829956510966</v>
      </c>
      <c r="F82" s="1">
        <f t="shared" si="8"/>
        <v>-7</v>
      </c>
      <c r="G82" s="1">
        <f t="shared" si="9"/>
        <v>-7.4081000000005588</v>
      </c>
      <c r="H82" s="1">
        <f t="shared" si="12"/>
        <v>-7.4081000000005588</v>
      </c>
      <c r="O82" s="1">
        <f t="shared" ca="1" si="10"/>
        <v>-0.37788536243444015</v>
      </c>
      <c r="Q82" s="26">
        <f t="shared" si="11"/>
        <v>25344.987999999998</v>
      </c>
      <c r="R82" s="1" t="s">
        <v>33</v>
      </c>
    </row>
    <row r="83" spans="1:18">
      <c r="A83" s="27" t="s">
        <v>59</v>
      </c>
      <c r="B83" s="28" t="s">
        <v>60</v>
      </c>
      <c r="C83" s="27">
        <v>40368.508999999998</v>
      </c>
      <c r="D83" s="27">
        <v>7.0000000000000007E-2</v>
      </c>
      <c r="E83" s="1">
        <f t="shared" si="7"/>
        <v>-7.0091135836339609</v>
      </c>
      <c r="F83" s="1">
        <f t="shared" si="8"/>
        <v>-7</v>
      </c>
      <c r="G83" s="1">
        <f t="shared" si="9"/>
        <v>-2.3870999999999185</v>
      </c>
      <c r="H83" s="1">
        <f t="shared" si="12"/>
        <v>-2.3870999999999185</v>
      </c>
      <c r="O83" s="1">
        <f t="shared" ca="1" si="10"/>
        <v>-0.37788536243444015</v>
      </c>
      <c r="Q83" s="26">
        <f t="shared" si="11"/>
        <v>25350.008999999998</v>
      </c>
      <c r="R83" s="1" t="s">
        <v>33</v>
      </c>
    </row>
    <row r="84" spans="1:18">
      <c r="A84" s="27" t="s">
        <v>59</v>
      </c>
      <c r="B84" s="28" t="s">
        <v>60</v>
      </c>
      <c r="C84" s="27">
        <v>40372.504999999997</v>
      </c>
      <c r="D84" s="27">
        <v>0.04</v>
      </c>
      <c r="E84" s="1">
        <f t="shared" si="7"/>
        <v>-6.9938574652470962</v>
      </c>
      <c r="F84" s="1">
        <f t="shared" si="8"/>
        <v>-7</v>
      </c>
      <c r="G84" s="1">
        <f t="shared" si="9"/>
        <v>1.6088999999992666</v>
      </c>
      <c r="H84" s="1">
        <f t="shared" si="12"/>
        <v>1.6088999999992666</v>
      </c>
      <c r="O84" s="1">
        <f t="shared" ca="1" si="10"/>
        <v>-0.37788536243444015</v>
      </c>
      <c r="Q84" s="26">
        <f t="shared" si="11"/>
        <v>25354.004999999997</v>
      </c>
      <c r="R84" s="1" t="s">
        <v>33</v>
      </c>
    </row>
    <row r="85" spans="1:18">
      <c r="A85" s="27" t="s">
        <v>59</v>
      </c>
      <c r="B85" s="28" t="s">
        <v>60</v>
      </c>
      <c r="C85" s="27">
        <v>40373.463000000003</v>
      </c>
      <c r="D85" s="27">
        <v>7.0000000000000007E-2</v>
      </c>
      <c r="E85" s="1">
        <f t="shared" ref="E85:E118" si="13">+(C85-C$7)/C$8</f>
        <v>-6.9901999673955677</v>
      </c>
      <c r="F85" s="1">
        <f t="shared" ref="F85:F116" si="14">ROUND(2*E85,0)/2</f>
        <v>-7</v>
      </c>
      <c r="G85" s="1">
        <f t="shared" ref="G85:G116" si="15">+C85-(C$7+F85*C$8)</f>
        <v>2.566900000005262</v>
      </c>
      <c r="H85" s="1">
        <f t="shared" si="12"/>
        <v>2.566900000005262</v>
      </c>
      <c r="O85" s="1">
        <f t="shared" ref="O85:O118" ca="1" si="16">+C$11+C$12*$F85</f>
        <v>-0.37788536243444015</v>
      </c>
      <c r="Q85" s="26">
        <f t="shared" ref="Q85:Q118" si="17">+C85-15018.5</f>
        <v>25354.963000000003</v>
      </c>
      <c r="R85" s="1" t="s">
        <v>33</v>
      </c>
    </row>
    <row r="86" spans="1:18">
      <c r="A86" s="27" t="s">
        <v>59</v>
      </c>
      <c r="B86" s="28" t="s">
        <v>60</v>
      </c>
      <c r="C86" s="27">
        <v>40380.487999999998</v>
      </c>
      <c r="D86" s="27">
        <v>0.04</v>
      </c>
      <c r="E86" s="1">
        <f t="shared" si="13"/>
        <v>-6.9633795891003576</v>
      </c>
      <c r="F86" s="1">
        <f t="shared" si="14"/>
        <v>-7</v>
      </c>
      <c r="G86" s="1">
        <f t="shared" si="15"/>
        <v>9.5918999999994412</v>
      </c>
      <c r="H86" s="1">
        <f t="shared" si="12"/>
        <v>9.5918999999994412</v>
      </c>
      <c r="O86" s="1">
        <f t="shared" ca="1" si="16"/>
        <v>-0.37788536243444015</v>
      </c>
      <c r="Q86" s="26">
        <f t="shared" si="17"/>
        <v>25361.987999999998</v>
      </c>
      <c r="R86" s="1" t="s">
        <v>33</v>
      </c>
    </row>
    <row r="87" spans="1:18">
      <c r="A87" s="27" t="s">
        <v>59</v>
      </c>
      <c r="B87" s="28" t="s">
        <v>60</v>
      </c>
      <c r="C87" s="27">
        <v>41149.434000000001</v>
      </c>
      <c r="D87" s="27" t="s">
        <v>33</v>
      </c>
      <c r="E87" s="1">
        <f t="shared" si="13"/>
        <v>-4.0276610683024296</v>
      </c>
      <c r="F87" s="1">
        <f t="shared" si="14"/>
        <v>-4</v>
      </c>
      <c r="G87" s="1">
        <f t="shared" si="15"/>
        <v>-7.2451999999975669</v>
      </c>
      <c r="H87" s="1">
        <f t="shared" si="12"/>
        <v>-7.2451999999975669</v>
      </c>
      <c r="O87" s="1">
        <f t="shared" ca="1" si="16"/>
        <v>-0.38597730558501331</v>
      </c>
      <c r="Q87" s="26">
        <f t="shared" si="17"/>
        <v>26130.934000000001</v>
      </c>
      <c r="R87" s="1" t="s">
        <v>33</v>
      </c>
    </row>
    <row r="88" spans="1:18">
      <c r="A88" s="27" t="s">
        <v>59</v>
      </c>
      <c r="B88" s="28" t="s">
        <v>60</v>
      </c>
      <c r="C88" s="27">
        <v>41153.402999999998</v>
      </c>
      <c r="D88" s="27">
        <v>-0.1</v>
      </c>
      <c r="E88" s="1">
        <f t="shared" si="13"/>
        <v>-4.012508031796564</v>
      </c>
      <c r="F88" s="1">
        <f t="shared" si="14"/>
        <v>-4</v>
      </c>
      <c r="G88" s="1">
        <f t="shared" si="15"/>
        <v>-3.2762000000002445</v>
      </c>
      <c r="H88" s="1">
        <f t="shared" si="12"/>
        <v>-3.2762000000002445</v>
      </c>
      <c r="O88" s="1">
        <f t="shared" ca="1" si="16"/>
        <v>-0.38597730558501331</v>
      </c>
      <c r="Q88" s="26">
        <f t="shared" si="17"/>
        <v>26134.902999999998</v>
      </c>
      <c r="R88" s="1" t="s">
        <v>33</v>
      </c>
    </row>
    <row r="89" spans="1:18">
      <c r="A89" s="27" t="s">
        <v>59</v>
      </c>
      <c r="B89" s="28" t="s">
        <v>60</v>
      </c>
      <c r="C89" s="27">
        <v>41157.406000000003</v>
      </c>
      <c r="D89" s="27" t="s">
        <v>33</v>
      </c>
      <c r="E89" s="1">
        <f t="shared" si="13"/>
        <v>-3.9972251884775711</v>
      </c>
      <c r="F89" s="1">
        <f t="shared" si="14"/>
        <v>-4</v>
      </c>
      <c r="G89" s="1">
        <f t="shared" si="15"/>
        <v>0.72680000000400469</v>
      </c>
      <c r="H89" s="1">
        <f t="shared" si="12"/>
        <v>0.72680000000400469</v>
      </c>
      <c r="O89" s="1">
        <f t="shared" ca="1" si="16"/>
        <v>-0.38597730558501331</v>
      </c>
      <c r="Q89" s="26">
        <f t="shared" si="17"/>
        <v>26138.906000000003</v>
      </c>
      <c r="R89" s="1" t="s">
        <v>33</v>
      </c>
    </row>
    <row r="90" spans="1:18">
      <c r="A90" s="27" t="s">
        <v>59</v>
      </c>
      <c r="B90" s="28" t="s">
        <v>60</v>
      </c>
      <c r="C90" s="27">
        <v>41159.409</v>
      </c>
      <c r="D90" s="27">
        <v>0</v>
      </c>
      <c r="E90" s="1">
        <f t="shared" si="13"/>
        <v>-3.9895780400469278</v>
      </c>
      <c r="F90" s="1">
        <f t="shared" si="14"/>
        <v>-4</v>
      </c>
      <c r="G90" s="1">
        <f t="shared" si="15"/>
        <v>2.7298000000009779</v>
      </c>
      <c r="H90" s="1">
        <f t="shared" si="12"/>
        <v>2.7298000000009779</v>
      </c>
      <c r="O90" s="1">
        <f t="shared" ca="1" si="16"/>
        <v>-0.38597730558501331</v>
      </c>
      <c r="Q90" s="26">
        <f t="shared" si="17"/>
        <v>26140.909</v>
      </c>
      <c r="R90" s="1" t="s">
        <v>33</v>
      </c>
    </row>
    <row r="91" spans="1:18">
      <c r="A91" s="27" t="s">
        <v>59</v>
      </c>
      <c r="B91" s="28" t="s">
        <v>60</v>
      </c>
      <c r="C91" s="27">
        <v>41160.421999999999</v>
      </c>
      <c r="D91" s="27">
        <v>0.04</v>
      </c>
      <c r="E91" s="1">
        <f t="shared" si="13"/>
        <v>-3.9857105605859964</v>
      </c>
      <c r="F91" s="1">
        <f t="shared" si="14"/>
        <v>-4</v>
      </c>
      <c r="G91" s="1">
        <f t="shared" si="15"/>
        <v>3.7427999999999884</v>
      </c>
      <c r="H91" s="1">
        <f t="shared" si="12"/>
        <v>3.7427999999999884</v>
      </c>
      <c r="O91" s="1">
        <f t="shared" ca="1" si="16"/>
        <v>-0.38597730558501331</v>
      </c>
      <c r="Q91" s="26">
        <f t="shared" si="17"/>
        <v>26141.921999999999</v>
      </c>
      <c r="R91" s="1" t="s">
        <v>33</v>
      </c>
    </row>
    <row r="92" spans="1:18">
      <c r="A92" s="27" t="s">
        <v>59</v>
      </c>
      <c r="B92" s="28" t="s">
        <v>60</v>
      </c>
      <c r="C92" s="27">
        <v>41162.468000000001</v>
      </c>
      <c r="D92" s="27" t="s">
        <v>33</v>
      </c>
      <c r="E92" s="1">
        <f t="shared" si="13"/>
        <v>-3.9778992447152346</v>
      </c>
      <c r="F92" s="1">
        <f t="shared" si="14"/>
        <v>-4</v>
      </c>
      <c r="G92" s="1">
        <f t="shared" si="15"/>
        <v>5.7888000000020838</v>
      </c>
      <c r="H92" s="1">
        <f t="shared" si="12"/>
        <v>5.7888000000020838</v>
      </c>
      <c r="O92" s="1">
        <f t="shared" ca="1" si="16"/>
        <v>-0.38597730558501331</v>
      </c>
      <c r="Q92" s="26">
        <f t="shared" si="17"/>
        <v>26143.968000000001</v>
      </c>
      <c r="R92" s="1" t="s">
        <v>33</v>
      </c>
    </row>
    <row r="93" spans="1:18">
      <c r="A93" s="27" t="s">
        <v>59</v>
      </c>
      <c r="B93" s="28" t="s">
        <v>60</v>
      </c>
      <c r="C93" s="27">
        <v>41163.470999999998</v>
      </c>
      <c r="D93" s="27">
        <v>7.0000000000000007E-2</v>
      </c>
      <c r="E93" s="1">
        <f t="shared" si="13"/>
        <v>-3.9740699437287526</v>
      </c>
      <c r="F93" s="1">
        <f t="shared" si="14"/>
        <v>-4</v>
      </c>
      <c r="G93" s="1">
        <f t="shared" si="15"/>
        <v>6.791799999999057</v>
      </c>
      <c r="H93" s="1">
        <f t="shared" si="12"/>
        <v>6.791799999999057</v>
      </c>
      <c r="O93" s="1">
        <f t="shared" ca="1" si="16"/>
        <v>-0.38597730558501331</v>
      </c>
      <c r="Q93" s="26">
        <f t="shared" si="17"/>
        <v>26144.970999999998</v>
      </c>
      <c r="R93" s="1" t="s">
        <v>33</v>
      </c>
    </row>
    <row r="94" spans="1:18">
      <c r="A94" s="27" t="s">
        <v>59</v>
      </c>
      <c r="B94" s="28" t="s">
        <v>60</v>
      </c>
      <c r="C94" s="27">
        <v>41164.491999999998</v>
      </c>
      <c r="D94" s="27">
        <v>0.18</v>
      </c>
      <c r="E94" s="1">
        <f t="shared" si="13"/>
        <v>-3.9701719214882618</v>
      </c>
      <c r="F94" s="1">
        <f t="shared" si="14"/>
        <v>-4</v>
      </c>
      <c r="G94" s="1">
        <f t="shared" si="15"/>
        <v>7.8127999999996973</v>
      </c>
      <c r="H94" s="1">
        <f t="shared" si="12"/>
        <v>7.8127999999996973</v>
      </c>
      <c r="O94" s="1">
        <f t="shared" ca="1" si="16"/>
        <v>-0.38597730558501331</v>
      </c>
      <c r="Q94" s="26">
        <f t="shared" si="17"/>
        <v>26145.991999999998</v>
      </c>
      <c r="R94" s="1" t="s">
        <v>33</v>
      </c>
    </row>
    <row r="95" spans="1:18">
      <c r="A95" s="23" t="s">
        <v>61</v>
      </c>
      <c r="B95" s="24" t="s">
        <v>44</v>
      </c>
      <c r="C95" s="23">
        <v>41942.300000000003</v>
      </c>
      <c r="D95" s="25"/>
      <c r="E95" s="1">
        <f t="shared" si="13"/>
        <v>-1.0006196366401741</v>
      </c>
      <c r="F95" s="1">
        <f t="shared" si="14"/>
        <v>-1</v>
      </c>
      <c r="G95" s="1">
        <f t="shared" si="15"/>
        <v>-0.16229999999632128</v>
      </c>
      <c r="J95" s="1">
        <f>+G95</f>
        <v>-0.16229999999632128</v>
      </c>
      <c r="O95" s="1">
        <f t="shared" ca="1" si="16"/>
        <v>-0.39406924873558652</v>
      </c>
      <c r="Q95" s="26">
        <f t="shared" si="17"/>
        <v>26923.800000000003</v>
      </c>
      <c r="R95" s="1" t="s">
        <v>35</v>
      </c>
    </row>
    <row r="96" spans="1:18">
      <c r="A96" s="23" t="s">
        <v>61</v>
      </c>
      <c r="B96" s="24" t="s">
        <v>44</v>
      </c>
      <c r="C96" s="23">
        <v>42204.1</v>
      </c>
      <c r="D96" s="25"/>
      <c r="E96" s="1">
        <f t="shared" si="13"/>
        <v>-1.1071757588100575E-3</v>
      </c>
      <c r="F96" s="1">
        <f t="shared" si="14"/>
        <v>0</v>
      </c>
      <c r="G96" s="1">
        <f t="shared" si="15"/>
        <v>-0.29000000000087311</v>
      </c>
      <c r="J96" s="1">
        <f>+G96</f>
        <v>-0.29000000000087311</v>
      </c>
      <c r="O96" s="1">
        <f t="shared" ca="1" si="16"/>
        <v>-0.3967665631191109</v>
      </c>
      <c r="Q96" s="26">
        <f t="shared" si="17"/>
        <v>27185.599999999999</v>
      </c>
      <c r="R96" s="1" t="s">
        <v>35</v>
      </c>
    </row>
    <row r="97" spans="1:31" ht="12.75" customHeight="1">
      <c r="A97" s="1" t="s">
        <v>62</v>
      </c>
      <c r="C97" s="25">
        <v>42204.39</v>
      </c>
      <c r="D97" s="25" t="s">
        <v>16</v>
      </c>
      <c r="E97" s="1">
        <f t="shared" si="13"/>
        <v>0</v>
      </c>
      <c r="F97" s="1">
        <f t="shared" si="14"/>
        <v>0</v>
      </c>
      <c r="G97" s="1">
        <f t="shared" si="15"/>
        <v>0</v>
      </c>
      <c r="H97" s="1">
        <f>+G97</f>
        <v>0</v>
      </c>
      <c r="O97" s="1">
        <f t="shared" ca="1" si="16"/>
        <v>-0.3967665631191109</v>
      </c>
      <c r="Q97" s="26">
        <f t="shared" si="17"/>
        <v>27185.89</v>
      </c>
    </row>
    <row r="98" spans="1:31">
      <c r="A98" s="27" t="s">
        <v>59</v>
      </c>
      <c r="B98" s="28" t="s">
        <v>60</v>
      </c>
      <c r="C98" s="27">
        <v>42982.415000000001</v>
      </c>
      <c r="D98" s="27">
        <v>0.03</v>
      </c>
      <c r="E98" s="1">
        <f t="shared" si="13"/>
        <v>2.9703807577434591</v>
      </c>
      <c r="F98" s="1">
        <f t="shared" si="14"/>
        <v>3</v>
      </c>
      <c r="G98" s="1">
        <f t="shared" si="15"/>
        <v>-7.7580999999991036</v>
      </c>
      <c r="H98" s="1">
        <f>+G98</f>
        <v>-7.7580999999991036</v>
      </c>
      <c r="O98" s="1">
        <f t="shared" ca="1" si="16"/>
        <v>-0.40485850626968412</v>
      </c>
      <c r="Q98" s="26">
        <f t="shared" si="17"/>
        <v>27963.915000000001</v>
      </c>
      <c r="R98" s="1" t="s">
        <v>33</v>
      </c>
    </row>
    <row r="99" spans="1:31">
      <c r="A99" s="27" t="s">
        <v>59</v>
      </c>
      <c r="B99" s="28" t="s">
        <v>60</v>
      </c>
      <c r="C99" s="27">
        <v>42984.370600000002</v>
      </c>
      <c r="D99" s="27">
        <v>0.01</v>
      </c>
      <c r="E99" s="1">
        <f t="shared" si="13"/>
        <v>2.9778469402052647</v>
      </c>
      <c r="F99" s="1">
        <f t="shared" si="14"/>
        <v>3</v>
      </c>
      <c r="G99" s="1">
        <f t="shared" si="15"/>
        <v>-5.8024999999979627</v>
      </c>
      <c r="J99" s="1">
        <f>+G99</f>
        <v>-5.8024999999979627</v>
      </c>
      <c r="O99" s="1">
        <f t="shared" ca="1" si="16"/>
        <v>-0.40485850626968412</v>
      </c>
      <c r="Q99" s="26">
        <f t="shared" si="17"/>
        <v>27965.870600000002</v>
      </c>
      <c r="R99" s="1" t="s">
        <v>35</v>
      </c>
    </row>
    <row r="100" spans="1:31">
      <c r="A100" s="27" t="s">
        <v>59</v>
      </c>
      <c r="B100" s="28" t="s">
        <v>60</v>
      </c>
      <c r="C100" s="27">
        <v>42984.429400000001</v>
      </c>
      <c r="D100" s="27">
        <v>0</v>
      </c>
      <c r="E100" s="1">
        <f t="shared" si="13"/>
        <v>2.9780714296349773</v>
      </c>
      <c r="F100" s="1">
        <f t="shared" si="14"/>
        <v>3</v>
      </c>
      <c r="G100" s="1">
        <f t="shared" si="15"/>
        <v>-5.7436999999990803</v>
      </c>
      <c r="J100" s="1">
        <f>+G100</f>
        <v>-5.7436999999990803</v>
      </c>
      <c r="O100" s="1">
        <f t="shared" ca="1" si="16"/>
        <v>-0.40485850626968412</v>
      </c>
      <c r="Q100" s="26">
        <f t="shared" si="17"/>
        <v>27965.929400000001</v>
      </c>
      <c r="R100" s="1" t="s">
        <v>35</v>
      </c>
    </row>
    <row r="101" spans="1:31">
      <c r="A101" s="27" t="s">
        <v>59</v>
      </c>
      <c r="B101" s="28" t="s">
        <v>60</v>
      </c>
      <c r="C101" s="27">
        <v>42987.407599999999</v>
      </c>
      <c r="D101" s="27">
        <v>0.01</v>
      </c>
      <c r="E101" s="1">
        <f t="shared" si="13"/>
        <v>2.9894417428931694</v>
      </c>
      <c r="F101" s="1">
        <f t="shared" si="14"/>
        <v>3</v>
      </c>
      <c r="G101" s="1">
        <f t="shared" si="15"/>
        <v>-2.7655000000013388</v>
      </c>
      <c r="J101" s="1">
        <f>+G101</f>
        <v>-2.7655000000013388</v>
      </c>
      <c r="O101" s="1">
        <f t="shared" ca="1" si="16"/>
        <v>-0.40485850626968412</v>
      </c>
      <c r="Q101" s="26">
        <f t="shared" si="17"/>
        <v>27968.907599999999</v>
      </c>
      <c r="R101" s="1" t="s">
        <v>35</v>
      </c>
    </row>
    <row r="102" spans="1:31">
      <c r="A102" s="27" t="s">
        <v>59</v>
      </c>
      <c r="B102" s="28" t="s">
        <v>60</v>
      </c>
      <c r="C102" s="27">
        <v>42989.3989</v>
      </c>
      <c r="D102" s="27">
        <v>0.01</v>
      </c>
      <c r="E102" s="1">
        <f t="shared" si="13"/>
        <v>2.997044222508733</v>
      </c>
      <c r="F102" s="1">
        <f t="shared" si="14"/>
        <v>3</v>
      </c>
      <c r="G102" s="1">
        <f t="shared" si="15"/>
        <v>-0.77419999999983702</v>
      </c>
      <c r="J102" s="1">
        <f>+G102</f>
        <v>-0.77419999999983702</v>
      </c>
      <c r="O102" s="1">
        <f t="shared" ca="1" si="16"/>
        <v>-0.40485850626968412</v>
      </c>
      <c r="Q102" s="26">
        <f t="shared" si="17"/>
        <v>27970.8989</v>
      </c>
      <c r="R102" s="1" t="s">
        <v>35</v>
      </c>
    </row>
    <row r="103" spans="1:31">
      <c r="A103" s="23" t="s">
        <v>63</v>
      </c>
      <c r="B103" s="24" t="s">
        <v>44</v>
      </c>
      <c r="C103" s="23">
        <v>42990.18</v>
      </c>
      <c r="D103" s="25"/>
      <c r="E103" s="1">
        <f t="shared" si="13"/>
        <v>3.0000263431473679</v>
      </c>
      <c r="F103" s="1">
        <f t="shared" si="14"/>
        <v>3</v>
      </c>
      <c r="G103" s="1">
        <f t="shared" si="15"/>
        <v>6.9000000003143214E-3</v>
      </c>
      <c r="I103" s="1">
        <f>+G103</f>
        <v>6.9000000003143214E-3</v>
      </c>
      <c r="O103" s="1">
        <f t="shared" ca="1" si="16"/>
        <v>-0.40485850626968412</v>
      </c>
      <c r="Q103" s="26">
        <f t="shared" si="17"/>
        <v>27971.68</v>
      </c>
    </row>
    <row r="104" spans="1:31">
      <c r="A104" s="27" t="s">
        <v>59</v>
      </c>
      <c r="B104" s="28" t="s">
        <v>60</v>
      </c>
      <c r="C104" s="27">
        <v>42993.377399999998</v>
      </c>
      <c r="D104" s="27">
        <v>0</v>
      </c>
      <c r="E104" s="1">
        <f t="shared" si="13"/>
        <v>3.0122335285653183</v>
      </c>
      <c r="F104" s="1">
        <f t="shared" si="14"/>
        <v>3</v>
      </c>
      <c r="G104" s="1">
        <f t="shared" si="15"/>
        <v>3.2042999999976018</v>
      </c>
      <c r="J104" s="1">
        <f>+G104</f>
        <v>3.2042999999976018</v>
      </c>
      <c r="O104" s="1">
        <f t="shared" ca="1" si="16"/>
        <v>-0.40485850626968412</v>
      </c>
      <c r="Q104" s="26">
        <f t="shared" si="17"/>
        <v>27974.877399999998</v>
      </c>
      <c r="R104" s="1" t="s">
        <v>35</v>
      </c>
    </row>
    <row r="105" spans="1:31">
      <c r="A105" s="27" t="s">
        <v>59</v>
      </c>
      <c r="B105" s="28" t="s">
        <v>60</v>
      </c>
      <c r="C105" s="27">
        <v>42994.388800000001</v>
      </c>
      <c r="D105" s="27">
        <v>0.01</v>
      </c>
      <c r="E105" s="1">
        <f t="shared" si="13"/>
        <v>3.0160948994703545</v>
      </c>
      <c r="F105" s="1">
        <f t="shared" si="14"/>
        <v>3</v>
      </c>
      <c r="G105" s="1">
        <f t="shared" si="15"/>
        <v>4.2157000000006519</v>
      </c>
      <c r="J105" s="1">
        <f>+G105</f>
        <v>4.2157000000006519</v>
      </c>
      <c r="O105" s="1">
        <f t="shared" ca="1" si="16"/>
        <v>-0.40485850626968412</v>
      </c>
      <c r="Q105" s="26">
        <f t="shared" si="17"/>
        <v>27975.888800000001</v>
      </c>
      <c r="R105" s="1" t="s">
        <v>35</v>
      </c>
    </row>
    <row r="106" spans="1:31">
      <c r="A106" s="1" t="s">
        <v>64</v>
      </c>
      <c r="C106" s="29">
        <v>43775.59</v>
      </c>
      <c r="D106" s="25"/>
      <c r="E106" s="1">
        <f t="shared" si="13"/>
        <v>5.9986019042659366</v>
      </c>
      <c r="F106" s="1">
        <f t="shared" si="14"/>
        <v>6</v>
      </c>
      <c r="G106" s="1">
        <f t="shared" si="15"/>
        <v>-0.36620000000402797</v>
      </c>
      <c r="I106" s="1">
        <f>+G106</f>
        <v>-0.36620000000402797</v>
      </c>
      <c r="O106" s="1">
        <f t="shared" ca="1" si="16"/>
        <v>-0.41295044942025727</v>
      </c>
      <c r="Q106" s="26">
        <f t="shared" si="17"/>
        <v>28757.089999999997</v>
      </c>
      <c r="AB106" s="1">
        <v>13</v>
      </c>
      <c r="AC106" s="1" t="s">
        <v>65</v>
      </c>
      <c r="AE106" s="1" t="s">
        <v>66</v>
      </c>
    </row>
    <row r="107" spans="1:31">
      <c r="A107" s="1" t="s">
        <v>67</v>
      </c>
      <c r="C107" s="29">
        <v>44037.59</v>
      </c>
      <c r="D107" s="25"/>
      <c r="E107" s="1">
        <f t="shared" si="13"/>
        <v>6.9988779346361492</v>
      </c>
      <c r="F107" s="1">
        <f t="shared" si="14"/>
        <v>7</v>
      </c>
      <c r="G107" s="1">
        <f t="shared" si="15"/>
        <v>-0.29390000000421423</v>
      </c>
      <c r="I107" s="1">
        <f>+G107</f>
        <v>-0.29390000000421423</v>
      </c>
      <c r="O107" s="1">
        <f t="shared" ca="1" si="16"/>
        <v>-0.41564776380378166</v>
      </c>
      <c r="Q107" s="26">
        <f t="shared" si="17"/>
        <v>29019.089999999997</v>
      </c>
      <c r="AA107" s="1" t="s">
        <v>68</v>
      </c>
      <c r="AB107" s="1">
        <v>8</v>
      </c>
      <c r="AC107" s="1" t="s">
        <v>65</v>
      </c>
      <c r="AE107" s="1" t="s">
        <v>66</v>
      </c>
    </row>
    <row r="108" spans="1:31">
      <c r="A108" s="1" t="s">
        <v>69</v>
      </c>
      <c r="C108" s="29">
        <v>44299.39</v>
      </c>
      <c r="D108" s="25"/>
      <c r="E108" s="1">
        <f t="shared" si="13"/>
        <v>7.9983903955175411</v>
      </c>
      <c r="F108" s="1">
        <f t="shared" si="14"/>
        <v>8</v>
      </c>
      <c r="G108" s="1">
        <f t="shared" si="15"/>
        <v>-0.42160000000149012</v>
      </c>
      <c r="I108" s="1">
        <f>+G108</f>
        <v>-0.42160000000149012</v>
      </c>
      <c r="O108" s="1">
        <f t="shared" ca="1" si="16"/>
        <v>-0.4183450781873061</v>
      </c>
      <c r="Q108" s="26">
        <f t="shared" si="17"/>
        <v>29280.89</v>
      </c>
      <c r="AA108" s="1" t="s">
        <v>68</v>
      </c>
      <c r="AB108" s="1">
        <v>9</v>
      </c>
      <c r="AC108" s="1" t="s">
        <v>65</v>
      </c>
      <c r="AE108" s="1" t="s">
        <v>66</v>
      </c>
    </row>
    <row r="109" spans="1:31">
      <c r="A109" s="1" t="s">
        <v>70</v>
      </c>
      <c r="C109" s="29">
        <v>44822</v>
      </c>
      <c r="D109" s="25"/>
      <c r="E109" s="1">
        <f t="shared" si="13"/>
        <v>9.993635648310585</v>
      </c>
      <c r="F109" s="1">
        <f t="shared" si="14"/>
        <v>10</v>
      </c>
      <c r="G109" s="1">
        <f t="shared" si="15"/>
        <v>-1.6670000000012806</v>
      </c>
      <c r="I109" s="1">
        <f>+G109</f>
        <v>-1.6670000000012806</v>
      </c>
      <c r="O109" s="1">
        <f t="shared" ca="1" si="16"/>
        <v>-0.42373970695435487</v>
      </c>
      <c r="Q109" s="26">
        <f t="shared" si="17"/>
        <v>29803.5</v>
      </c>
      <c r="AA109" s="1" t="s">
        <v>68</v>
      </c>
      <c r="AE109" s="1" t="s">
        <v>71</v>
      </c>
    </row>
    <row r="110" spans="1:31">
      <c r="A110" s="23" t="s">
        <v>72</v>
      </c>
      <c r="B110" s="24" t="s">
        <v>44</v>
      </c>
      <c r="C110" s="23">
        <v>44823.49</v>
      </c>
      <c r="D110" s="25"/>
      <c r="E110" s="1">
        <f t="shared" si="13"/>
        <v>9.9993242410023768</v>
      </c>
      <c r="F110" s="1">
        <f t="shared" si="14"/>
        <v>10</v>
      </c>
      <c r="G110" s="1">
        <f t="shared" si="15"/>
        <v>-0.17700000000331784</v>
      </c>
      <c r="H110" s="1">
        <f>+G110</f>
        <v>-0.17700000000331784</v>
      </c>
      <c r="O110" s="1">
        <f t="shared" ca="1" si="16"/>
        <v>-0.42373970695435487</v>
      </c>
      <c r="Q110" s="26">
        <f t="shared" si="17"/>
        <v>29804.989999999998</v>
      </c>
    </row>
    <row r="111" spans="1:31">
      <c r="A111" s="1" t="s">
        <v>70</v>
      </c>
      <c r="C111" s="29">
        <v>44828</v>
      </c>
      <c r="D111" s="25"/>
      <c r="E111" s="1">
        <f t="shared" si="13"/>
        <v>10.016542732975552</v>
      </c>
      <c r="F111" s="1">
        <f t="shared" si="14"/>
        <v>10</v>
      </c>
      <c r="G111" s="1">
        <f t="shared" si="15"/>
        <v>4.3329999999987194</v>
      </c>
      <c r="I111" s="1">
        <f>+G111</f>
        <v>4.3329999999987194</v>
      </c>
      <c r="O111" s="1">
        <f t="shared" ca="1" si="16"/>
        <v>-0.42373970695435487</v>
      </c>
      <c r="Q111" s="26">
        <f t="shared" si="17"/>
        <v>29809.5</v>
      </c>
      <c r="AA111" s="1" t="s">
        <v>68</v>
      </c>
      <c r="AE111" s="1" t="s">
        <v>71</v>
      </c>
    </row>
    <row r="112" spans="1:31">
      <c r="A112" s="1" t="s">
        <v>73</v>
      </c>
      <c r="C112" s="29">
        <v>45084.4</v>
      </c>
      <c r="D112" s="25"/>
      <c r="E112" s="1">
        <f t="shared" si="13"/>
        <v>10.995438817658467</v>
      </c>
      <c r="F112" s="1">
        <f t="shared" si="14"/>
        <v>11</v>
      </c>
      <c r="G112" s="1">
        <f t="shared" si="15"/>
        <v>-1.1947000000000116</v>
      </c>
      <c r="I112" s="1">
        <f>+G112</f>
        <v>-1.1947000000000116</v>
      </c>
      <c r="O112" s="1">
        <f t="shared" ca="1" si="16"/>
        <v>-0.42643702133787925</v>
      </c>
      <c r="Q112" s="26">
        <f t="shared" si="17"/>
        <v>30065.9</v>
      </c>
      <c r="AA112" s="1" t="s">
        <v>68</v>
      </c>
      <c r="AB112" s="1">
        <v>8</v>
      </c>
      <c r="AC112" s="1" t="s">
        <v>65</v>
      </c>
      <c r="AE112" s="1" t="s">
        <v>66</v>
      </c>
    </row>
    <row r="113" spans="1:31">
      <c r="A113" s="1" t="s">
        <v>74</v>
      </c>
      <c r="C113" s="29">
        <v>45607</v>
      </c>
      <c r="D113" s="25"/>
      <c r="E113" s="1">
        <f t="shared" si="13"/>
        <v>12.990645891977062</v>
      </c>
      <c r="F113" s="1">
        <f t="shared" si="14"/>
        <v>13</v>
      </c>
      <c r="G113" s="1">
        <f t="shared" si="15"/>
        <v>-2.4501000000018394</v>
      </c>
      <c r="I113" s="1">
        <f>+G113</f>
        <v>-2.4501000000018394</v>
      </c>
      <c r="O113" s="1">
        <f t="shared" ca="1" si="16"/>
        <v>-0.43183165010492808</v>
      </c>
      <c r="Q113" s="26">
        <f t="shared" si="17"/>
        <v>30588.5</v>
      </c>
      <c r="AA113" s="1" t="s">
        <v>68</v>
      </c>
      <c r="AE113" s="1" t="s">
        <v>71</v>
      </c>
    </row>
    <row r="114" spans="1:31">
      <c r="A114" s="1" t="s">
        <v>75</v>
      </c>
      <c r="C114" s="29">
        <v>45608.9</v>
      </c>
      <c r="D114" s="25"/>
      <c r="E114" s="1">
        <f t="shared" si="13"/>
        <v>12.997899802120974</v>
      </c>
      <c r="F114" s="1">
        <f t="shared" si="14"/>
        <v>13</v>
      </c>
      <c r="G114" s="1">
        <f t="shared" si="15"/>
        <v>-0.55010000000038417</v>
      </c>
      <c r="I114" s="1">
        <f>+G114</f>
        <v>-0.55010000000038417</v>
      </c>
      <c r="O114" s="1">
        <f t="shared" ca="1" si="16"/>
        <v>-0.43183165010492808</v>
      </c>
      <c r="Q114" s="26">
        <f t="shared" si="17"/>
        <v>30590.400000000001</v>
      </c>
      <c r="AA114" s="1" t="s">
        <v>68</v>
      </c>
      <c r="AB114" s="1">
        <v>9</v>
      </c>
      <c r="AC114" s="1" t="s">
        <v>65</v>
      </c>
      <c r="AE114" s="1" t="s">
        <v>66</v>
      </c>
    </row>
    <row r="115" spans="1:31">
      <c r="A115" s="1" t="s">
        <v>76</v>
      </c>
      <c r="C115" s="29">
        <v>45610.62</v>
      </c>
      <c r="D115" s="25"/>
      <c r="E115" s="1">
        <f t="shared" si="13"/>
        <v>13.004466499724936</v>
      </c>
      <c r="F115" s="1">
        <f t="shared" si="14"/>
        <v>13</v>
      </c>
      <c r="G115" s="1">
        <f t="shared" si="15"/>
        <v>1.16990000000078</v>
      </c>
      <c r="N115" s="1">
        <f>+G115</f>
        <v>1.16990000000078</v>
      </c>
      <c r="O115" s="1">
        <f t="shared" ca="1" si="16"/>
        <v>-0.43183165010492808</v>
      </c>
      <c r="Q115" s="26">
        <f t="shared" si="17"/>
        <v>30592.120000000003</v>
      </c>
      <c r="AA115" s="1" t="s">
        <v>77</v>
      </c>
      <c r="AE115" s="1" t="s">
        <v>71</v>
      </c>
    </row>
    <row r="116" spans="1:31">
      <c r="A116" s="1" t="s">
        <v>78</v>
      </c>
      <c r="C116" s="29">
        <v>47442.7</v>
      </c>
      <c r="D116" s="25"/>
      <c r="E116" s="1">
        <f t="shared" si="13"/>
        <v>19.999068445223614</v>
      </c>
      <c r="F116" s="1">
        <f t="shared" si="14"/>
        <v>20</v>
      </c>
      <c r="G116" s="1">
        <f t="shared" si="15"/>
        <v>-0.2440000000060536</v>
      </c>
      <c r="J116" s="1">
        <f>+G116</f>
        <v>-0.2440000000060536</v>
      </c>
      <c r="O116" s="1">
        <f t="shared" ca="1" si="16"/>
        <v>-0.45071285078959883</v>
      </c>
      <c r="Q116" s="26">
        <f t="shared" si="17"/>
        <v>32424.199999999997</v>
      </c>
      <c r="R116" s="1" t="s">
        <v>35</v>
      </c>
      <c r="AA116" s="1" t="s">
        <v>77</v>
      </c>
      <c r="AE116" s="1" t="s">
        <v>71</v>
      </c>
    </row>
    <row r="117" spans="1:31">
      <c r="A117" s="1" t="s">
        <v>79</v>
      </c>
      <c r="C117" s="29">
        <v>47966.5</v>
      </c>
      <c r="D117" s="25"/>
      <c r="E117" s="1">
        <f t="shared" si="13"/>
        <v>21.998856936475217</v>
      </c>
      <c r="F117" s="1">
        <f t="shared" ref="F117:F122" si="18">ROUND(2*E117,0)/2</f>
        <v>22</v>
      </c>
      <c r="G117" s="1">
        <f t="shared" ref="G117:G122" si="19">+C117-(C$7+F117*C$8)</f>
        <v>-0.29940000000351574</v>
      </c>
      <c r="I117" s="1">
        <f t="shared" ref="I117:I122" si="20">+G117</f>
        <v>-0.29940000000351574</v>
      </c>
      <c r="O117" s="1">
        <f t="shared" ca="1" si="16"/>
        <v>-0.45610747955664765</v>
      </c>
      <c r="Q117" s="26">
        <f t="shared" si="17"/>
        <v>32948</v>
      </c>
      <c r="AA117" s="1" t="s">
        <v>68</v>
      </c>
      <c r="AB117" s="1">
        <v>12</v>
      </c>
      <c r="AC117" s="1" t="s">
        <v>80</v>
      </c>
      <c r="AE117" s="1" t="s">
        <v>66</v>
      </c>
    </row>
    <row r="118" spans="1:31">
      <c r="A118" s="23" t="s">
        <v>81</v>
      </c>
      <c r="B118" s="24" t="s">
        <v>44</v>
      </c>
      <c r="C118" s="23">
        <v>56872.1</v>
      </c>
      <c r="D118" s="25"/>
      <c r="E118" s="1">
        <f t="shared" si="13"/>
        <v>55.99907913519646</v>
      </c>
      <c r="F118" s="1">
        <f t="shared" si="18"/>
        <v>56</v>
      </c>
      <c r="G118" s="1">
        <f t="shared" si="19"/>
        <v>-0.24120000000402797</v>
      </c>
      <c r="I118" s="1">
        <f t="shared" si="20"/>
        <v>-0.24120000000402797</v>
      </c>
      <c r="O118" s="1">
        <f t="shared" ca="1" si="16"/>
        <v>-0.54781616859647708</v>
      </c>
      <c r="Q118" s="26">
        <f t="shared" si="17"/>
        <v>41853.599999999999</v>
      </c>
    </row>
    <row r="119" spans="1:31">
      <c r="A119" s="30" t="s">
        <v>82</v>
      </c>
      <c r="B119" s="31" t="s">
        <v>44</v>
      </c>
      <c r="C119" s="32">
        <v>58705.58</v>
      </c>
      <c r="D119" s="32">
        <v>0.03</v>
      </c>
      <c r="E119" s="1">
        <f>+(C119-C$7)/C$8</f>
        <v>62.999026067117001</v>
      </c>
      <c r="F119" s="1">
        <f t="shared" si="18"/>
        <v>63</v>
      </c>
      <c r="G119" s="1">
        <f t="shared" si="19"/>
        <v>-0.25509999999485444</v>
      </c>
      <c r="I119" s="1">
        <f t="shared" si="20"/>
        <v>-0.25509999999485444</v>
      </c>
      <c r="O119" s="1">
        <f ca="1">+C$11+C$12*$F119</f>
        <v>-0.56669736928114789</v>
      </c>
      <c r="Q119" s="26">
        <f>+C119-15018.5</f>
        <v>43687.08</v>
      </c>
    </row>
    <row r="120" spans="1:31">
      <c r="A120" s="30" t="s">
        <v>82</v>
      </c>
      <c r="B120" s="31" t="s">
        <v>44</v>
      </c>
      <c r="C120" s="32">
        <v>58705.58</v>
      </c>
      <c r="D120" s="32">
        <v>0.04</v>
      </c>
      <c r="E120" s="1">
        <f>+(C120-C$7)/C$8</f>
        <v>62.999026067117001</v>
      </c>
      <c r="F120" s="1">
        <f t="shared" si="18"/>
        <v>63</v>
      </c>
      <c r="G120" s="1">
        <f t="shared" si="19"/>
        <v>-0.25509999999485444</v>
      </c>
      <c r="I120" s="1">
        <f t="shared" si="20"/>
        <v>-0.25509999999485444</v>
      </c>
      <c r="O120" s="1">
        <f ca="1">+C$11+C$12*$F120</f>
        <v>-0.56669736928114789</v>
      </c>
      <c r="Q120" s="26">
        <f>+C120-15018.5</f>
        <v>43687.08</v>
      </c>
    </row>
    <row r="121" spans="1:31">
      <c r="A121" s="30" t="s">
        <v>82</v>
      </c>
      <c r="B121" s="31" t="s">
        <v>44</v>
      </c>
      <c r="C121" s="32">
        <v>58705.599999999999</v>
      </c>
      <c r="D121" s="32">
        <v>0.04</v>
      </c>
      <c r="E121" s="1">
        <f>+(C121-C$7)/C$8</f>
        <v>62.999102424065867</v>
      </c>
      <c r="F121" s="1">
        <f t="shared" si="18"/>
        <v>63</v>
      </c>
      <c r="G121" s="1">
        <f t="shared" si="19"/>
        <v>-0.23509999999805586</v>
      </c>
      <c r="I121" s="1">
        <f t="shared" si="20"/>
        <v>-0.23509999999805586</v>
      </c>
      <c r="O121" s="1">
        <f ca="1">+C$11+C$12*$F121</f>
        <v>-0.56669736928114789</v>
      </c>
      <c r="Q121" s="26">
        <f>+C121-15018.5</f>
        <v>43687.1</v>
      </c>
    </row>
    <row r="122" spans="1:31">
      <c r="A122" s="30" t="s">
        <v>82</v>
      </c>
      <c r="B122" s="31" t="s">
        <v>44</v>
      </c>
      <c r="C122" s="32">
        <v>58705.61</v>
      </c>
      <c r="D122" s="32">
        <v>0.05</v>
      </c>
      <c r="E122" s="1">
        <f>+(C122-C$7)/C$8</f>
        <v>62.999140602540322</v>
      </c>
      <c r="F122" s="1">
        <f t="shared" si="18"/>
        <v>63</v>
      </c>
      <c r="G122" s="1">
        <f t="shared" si="19"/>
        <v>-0.2250999999960186</v>
      </c>
      <c r="I122" s="1">
        <f t="shared" si="20"/>
        <v>-0.2250999999960186</v>
      </c>
      <c r="O122" s="1">
        <f ca="1">+C$11+C$12*$F122</f>
        <v>-0.56669736928114789</v>
      </c>
      <c r="Q122" s="26">
        <f>+C122-15018.5</f>
        <v>43687.11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opLeftCell="A38" workbookViewId="0">
      <selection activeCell="A21" sqref="A21"/>
    </sheetView>
  </sheetViews>
  <sheetFormatPr defaultRowHeight="12.75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33" t="s">
        <v>83</v>
      </c>
      <c r="I1" s="34" t="s">
        <v>84</v>
      </c>
      <c r="J1" s="35" t="s">
        <v>36</v>
      </c>
    </row>
    <row r="2" spans="1:16">
      <c r="I2" s="36" t="s">
        <v>85</v>
      </c>
      <c r="J2" s="37" t="s">
        <v>35</v>
      </c>
    </row>
    <row r="3" spans="1:16">
      <c r="A3" s="38" t="s">
        <v>86</v>
      </c>
      <c r="I3" s="36" t="s">
        <v>87</v>
      </c>
      <c r="J3" s="37" t="s">
        <v>33</v>
      </c>
    </row>
    <row r="4" spans="1:16">
      <c r="I4" s="36" t="s">
        <v>88</v>
      </c>
      <c r="J4" s="37" t="s">
        <v>33</v>
      </c>
    </row>
    <row r="5" spans="1:16">
      <c r="I5" s="39" t="s">
        <v>89</v>
      </c>
      <c r="J5" s="40" t="s">
        <v>34</v>
      </c>
    </row>
    <row r="11" spans="1:16" ht="12.75" customHeight="1">
      <c r="A11" s="25" t="str">
        <f t="shared" ref="A11:A42" si="0">P11</f>
        <v> BBS 39 </v>
      </c>
      <c r="B11" s="15" t="str">
        <f t="shared" ref="B11:B42" si="1">IF(H11=INT(H11),"I","II")</f>
        <v>I</v>
      </c>
      <c r="C11" s="25">
        <f t="shared" ref="C11:C42" si="2">1*G11</f>
        <v>43775.59</v>
      </c>
      <c r="D11" t="str">
        <f t="shared" ref="D11:D42" si="3">VLOOKUP(F11,I$1:J$5,2,FALSE)</f>
        <v>vis</v>
      </c>
      <c r="E11">
        <f>VLOOKUP(C11,Active!C$21:E$973,3,FALSE)</f>
        <v>5.9986019042659366</v>
      </c>
      <c r="F11" s="15" t="s">
        <v>89</v>
      </c>
      <c r="G11" t="str">
        <f t="shared" ref="G11:G42" si="4">MID(I11,3,LEN(I11)-3)</f>
        <v>43775.59</v>
      </c>
      <c r="H11" s="25">
        <f t="shared" ref="H11:H42" si="5">1*K11</f>
        <v>6</v>
      </c>
      <c r="I11" s="41" t="s">
        <v>90</v>
      </c>
      <c r="J11" s="42" t="s">
        <v>91</v>
      </c>
      <c r="K11" s="41">
        <v>6</v>
      </c>
      <c r="L11" s="41" t="s">
        <v>92</v>
      </c>
      <c r="M11" s="42" t="s">
        <v>93</v>
      </c>
      <c r="N11" s="42"/>
      <c r="O11" s="43" t="s">
        <v>94</v>
      </c>
      <c r="P11" s="43" t="s">
        <v>95</v>
      </c>
    </row>
    <row r="12" spans="1:16" ht="12.75" customHeight="1">
      <c r="A12" s="25" t="str">
        <f t="shared" si="0"/>
        <v> BBS 39 </v>
      </c>
      <c r="B12" s="15" t="str">
        <f t="shared" si="1"/>
        <v>I</v>
      </c>
      <c r="C12" s="25">
        <f t="shared" si="2"/>
        <v>44037.59</v>
      </c>
      <c r="D12" t="str">
        <f t="shared" si="3"/>
        <v>vis</v>
      </c>
      <c r="E12">
        <f>VLOOKUP(C12,Active!C$21:E$973,3,FALSE)</f>
        <v>6.9988779346361492</v>
      </c>
      <c r="F12" s="15" t="s">
        <v>89</v>
      </c>
      <c r="G12" t="str">
        <f t="shared" si="4"/>
        <v>44037.59</v>
      </c>
      <c r="H12" s="25">
        <f t="shared" si="5"/>
        <v>7</v>
      </c>
      <c r="I12" s="41" t="s">
        <v>96</v>
      </c>
      <c r="J12" s="42" t="s">
        <v>97</v>
      </c>
      <c r="K12" s="41">
        <v>7</v>
      </c>
      <c r="L12" s="41" t="s">
        <v>98</v>
      </c>
      <c r="M12" s="42" t="s">
        <v>93</v>
      </c>
      <c r="N12" s="42"/>
      <c r="O12" s="43" t="s">
        <v>94</v>
      </c>
      <c r="P12" s="43" t="s">
        <v>95</v>
      </c>
    </row>
    <row r="13" spans="1:16" ht="12.75" customHeight="1">
      <c r="A13" s="25" t="str">
        <f t="shared" si="0"/>
        <v> BBS 47 </v>
      </c>
      <c r="B13" s="15" t="str">
        <f t="shared" si="1"/>
        <v>I</v>
      </c>
      <c r="C13" s="25">
        <f t="shared" si="2"/>
        <v>44299.39</v>
      </c>
      <c r="D13" t="str">
        <f t="shared" si="3"/>
        <v>vis</v>
      </c>
      <c r="E13">
        <f>VLOOKUP(C13,Active!C$21:E$973,3,FALSE)</f>
        <v>7.9983903955175411</v>
      </c>
      <c r="F13" s="15" t="s">
        <v>89</v>
      </c>
      <c r="G13" t="str">
        <f t="shared" si="4"/>
        <v>44299.39</v>
      </c>
      <c r="H13" s="25">
        <f t="shared" si="5"/>
        <v>8</v>
      </c>
      <c r="I13" s="41" t="s">
        <v>99</v>
      </c>
      <c r="J13" s="42" t="s">
        <v>100</v>
      </c>
      <c r="K13" s="41">
        <v>8</v>
      </c>
      <c r="L13" s="41" t="s">
        <v>101</v>
      </c>
      <c r="M13" s="42" t="s">
        <v>93</v>
      </c>
      <c r="N13" s="42"/>
      <c r="O13" s="43" t="s">
        <v>94</v>
      </c>
      <c r="P13" s="43" t="s">
        <v>102</v>
      </c>
    </row>
    <row r="14" spans="1:16" ht="12.75" customHeight="1">
      <c r="A14" s="25" t="str">
        <f t="shared" si="0"/>
        <v> MVS 9.164 </v>
      </c>
      <c r="B14" s="15" t="str">
        <f t="shared" si="1"/>
        <v>I</v>
      </c>
      <c r="C14" s="25">
        <f t="shared" si="2"/>
        <v>44822</v>
      </c>
      <c r="D14" t="str">
        <f t="shared" si="3"/>
        <v>vis</v>
      </c>
      <c r="E14">
        <f>VLOOKUP(C14,Active!C$21:E$973,3,FALSE)</f>
        <v>9.993635648310585</v>
      </c>
      <c r="F14" s="15" t="s">
        <v>89</v>
      </c>
      <c r="G14" t="str">
        <f t="shared" si="4"/>
        <v>44822.0</v>
      </c>
      <c r="H14" s="25">
        <f t="shared" si="5"/>
        <v>10</v>
      </c>
      <c r="I14" s="41" t="s">
        <v>103</v>
      </c>
      <c r="J14" s="42" t="s">
        <v>104</v>
      </c>
      <c r="K14" s="41">
        <v>10</v>
      </c>
      <c r="L14" s="41" t="s">
        <v>105</v>
      </c>
      <c r="M14" s="42" t="s">
        <v>93</v>
      </c>
      <c r="N14" s="42"/>
      <c r="O14" s="43" t="s">
        <v>106</v>
      </c>
      <c r="P14" s="43" t="s">
        <v>107</v>
      </c>
    </row>
    <row r="15" spans="1:16" ht="12.75" customHeight="1">
      <c r="A15" s="25" t="str">
        <f t="shared" si="0"/>
        <v> MVS 9.164 </v>
      </c>
      <c r="B15" s="15" t="str">
        <f t="shared" si="1"/>
        <v>I</v>
      </c>
      <c r="C15" s="25">
        <f t="shared" si="2"/>
        <v>44828</v>
      </c>
      <c r="D15" t="str">
        <f t="shared" si="3"/>
        <v>vis</v>
      </c>
      <c r="E15">
        <f>VLOOKUP(C15,Active!C$21:E$973,3,FALSE)</f>
        <v>10.016542732975552</v>
      </c>
      <c r="F15" s="15" t="str">
        <f>LEFT(M15,1)</f>
        <v>V</v>
      </c>
      <c r="G15" t="str">
        <f t="shared" si="4"/>
        <v>44828.0</v>
      </c>
      <c r="H15" s="25">
        <f t="shared" si="5"/>
        <v>10</v>
      </c>
      <c r="I15" s="41" t="s">
        <v>108</v>
      </c>
      <c r="J15" s="42" t="s">
        <v>109</v>
      </c>
      <c r="K15" s="41">
        <v>10</v>
      </c>
      <c r="L15" s="41" t="s">
        <v>110</v>
      </c>
      <c r="M15" s="42" t="s">
        <v>93</v>
      </c>
      <c r="N15" s="42"/>
      <c r="O15" s="43" t="s">
        <v>111</v>
      </c>
      <c r="P15" s="43" t="s">
        <v>107</v>
      </c>
    </row>
    <row r="16" spans="1:16" ht="12.75" customHeight="1">
      <c r="A16" s="25" t="str">
        <f t="shared" si="0"/>
        <v> BBS 60 </v>
      </c>
      <c r="B16" s="15" t="str">
        <f t="shared" si="1"/>
        <v>I</v>
      </c>
      <c r="C16" s="25">
        <f t="shared" si="2"/>
        <v>45084.4</v>
      </c>
      <c r="D16" t="str">
        <f t="shared" si="3"/>
        <v>vis</v>
      </c>
      <c r="E16">
        <f>VLOOKUP(C16,Active!C$21:E$973,3,FALSE)</f>
        <v>10.995438817658467</v>
      </c>
      <c r="F16" s="15" t="str">
        <f>LEFT(M16,1)</f>
        <v>V</v>
      </c>
      <c r="G16" t="str">
        <f t="shared" si="4"/>
        <v>45084.4</v>
      </c>
      <c r="H16" s="25">
        <f t="shared" si="5"/>
        <v>11</v>
      </c>
      <c r="I16" s="41" t="s">
        <v>112</v>
      </c>
      <c r="J16" s="42" t="s">
        <v>113</v>
      </c>
      <c r="K16" s="41">
        <v>11</v>
      </c>
      <c r="L16" s="41" t="s">
        <v>114</v>
      </c>
      <c r="M16" s="42" t="s">
        <v>93</v>
      </c>
      <c r="N16" s="42"/>
      <c r="O16" s="43" t="s">
        <v>94</v>
      </c>
      <c r="P16" s="43" t="s">
        <v>115</v>
      </c>
    </row>
    <row r="17" spans="1:16" ht="12.75" customHeight="1">
      <c r="A17" s="25" t="str">
        <f t="shared" si="0"/>
        <v> BBS 69 </v>
      </c>
      <c r="B17" s="15" t="str">
        <f t="shared" si="1"/>
        <v>I</v>
      </c>
      <c r="C17" s="25">
        <f t="shared" si="2"/>
        <v>45608.9</v>
      </c>
      <c r="D17" t="str">
        <f t="shared" si="3"/>
        <v>vis</v>
      </c>
      <c r="E17">
        <f>VLOOKUP(C17,Active!C$21:E$973,3,FALSE)</f>
        <v>12.997899802120974</v>
      </c>
      <c r="F17" s="15" t="str">
        <f>LEFT(M17,1)</f>
        <v>V</v>
      </c>
      <c r="G17" t="str">
        <f t="shared" si="4"/>
        <v>45608.9</v>
      </c>
      <c r="H17" s="25">
        <f t="shared" si="5"/>
        <v>13</v>
      </c>
      <c r="I17" s="41" t="s">
        <v>116</v>
      </c>
      <c r="J17" s="42" t="s">
        <v>117</v>
      </c>
      <c r="K17" s="41">
        <v>13</v>
      </c>
      <c r="L17" s="41" t="s">
        <v>118</v>
      </c>
      <c r="M17" s="42" t="s">
        <v>93</v>
      </c>
      <c r="N17" s="42"/>
      <c r="O17" s="43" t="s">
        <v>94</v>
      </c>
      <c r="P17" s="43" t="s">
        <v>119</v>
      </c>
    </row>
    <row r="18" spans="1:16" ht="12.75" customHeight="1">
      <c r="A18" s="25" t="str">
        <f t="shared" si="0"/>
        <v>BAVM 39 </v>
      </c>
      <c r="B18" s="15" t="str">
        <f t="shared" si="1"/>
        <v>I</v>
      </c>
      <c r="C18" s="25">
        <f t="shared" si="2"/>
        <v>45610.62</v>
      </c>
      <c r="D18" t="str">
        <f t="shared" si="3"/>
        <v>PE</v>
      </c>
      <c r="E18">
        <f>VLOOKUP(C18,Active!C$21:E$973,3,FALSE)</f>
        <v>13.004466499724936</v>
      </c>
      <c r="F18" s="15" t="str">
        <f>LEFT(M18,1)</f>
        <v>E</v>
      </c>
      <c r="G18" t="str">
        <f t="shared" si="4"/>
        <v>45610.62</v>
      </c>
      <c r="H18" s="25">
        <f t="shared" si="5"/>
        <v>13</v>
      </c>
      <c r="I18" s="41" t="s">
        <v>120</v>
      </c>
      <c r="J18" s="42" t="s">
        <v>121</v>
      </c>
      <c r="K18" s="41">
        <v>13</v>
      </c>
      <c r="L18" s="41" t="s">
        <v>122</v>
      </c>
      <c r="M18" s="42" t="s">
        <v>123</v>
      </c>
      <c r="N18" s="42" t="s">
        <v>89</v>
      </c>
      <c r="O18" s="43" t="s">
        <v>124</v>
      </c>
      <c r="P18" s="44" t="s">
        <v>125</v>
      </c>
    </row>
    <row r="19" spans="1:16" ht="12.75" customHeight="1">
      <c r="A19" s="25" t="str">
        <f t="shared" si="0"/>
        <v>IBVS 3537 </v>
      </c>
      <c r="B19" s="15" t="str">
        <f t="shared" si="1"/>
        <v>I</v>
      </c>
      <c r="C19" s="25">
        <f t="shared" si="2"/>
        <v>47442.7</v>
      </c>
      <c r="D19" t="str">
        <f t="shared" si="3"/>
        <v>vis</v>
      </c>
      <c r="E19">
        <f>VLOOKUP(C19,Active!C$21:E$973,3,FALSE)</f>
        <v>19.999068445223614</v>
      </c>
      <c r="F19" s="15" t="s">
        <v>89</v>
      </c>
      <c r="G19" t="str">
        <f t="shared" si="4"/>
        <v>47442.70</v>
      </c>
      <c r="H19" s="25">
        <f t="shared" si="5"/>
        <v>20</v>
      </c>
      <c r="I19" s="41" t="s">
        <v>126</v>
      </c>
      <c r="J19" s="42" t="s">
        <v>127</v>
      </c>
      <c r="K19" s="41">
        <v>20</v>
      </c>
      <c r="L19" s="41" t="s">
        <v>128</v>
      </c>
      <c r="M19" s="42" t="s">
        <v>123</v>
      </c>
      <c r="N19" s="42" t="s">
        <v>129</v>
      </c>
      <c r="O19" s="43" t="s">
        <v>130</v>
      </c>
      <c r="P19" s="44" t="s">
        <v>131</v>
      </c>
    </row>
    <row r="20" spans="1:16" ht="12.75" customHeight="1">
      <c r="A20" s="25" t="str">
        <f t="shared" si="0"/>
        <v> BBS 95 </v>
      </c>
      <c r="B20" s="15" t="str">
        <f t="shared" si="1"/>
        <v>I</v>
      </c>
      <c r="C20" s="25">
        <f t="shared" si="2"/>
        <v>47966.5</v>
      </c>
      <c r="D20" t="str">
        <f t="shared" si="3"/>
        <v>vis</v>
      </c>
      <c r="E20">
        <f>VLOOKUP(C20,Active!C$21:E$973,3,FALSE)</f>
        <v>21.998856936475217</v>
      </c>
      <c r="F20" s="15" t="s">
        <v>89</v>
      </c>
      <c r="G20" t="str">
        <f t="shared" si="4"/>
        <v>47966.5</v>
      </c>
      <c r="H20" s="25">
        <f t="shared" si="5"/>
        <v>22</v>
      </c>
      <c r="I20" s="41" t="s">
        <v>132</v>
      </c>
      <c r="J20" s="42" t="s">
        <v>133</v>
      </c>
      <c r="K20" s="41">
        <v>22</v>
      </c>
      <c r="L20" s="41" t="s">
        <v>134</v>
      </c>
      <c r="M20" s="42" t="s">
        <v>93</v>
      </c>
      <c r="N20" s="42"/>
      <c r="O20" s="43" t="s">
        <v>135</v>
      </c>
      <c r="P20" s="43" t="s">
        <v>136</v>
      </c>
    </row>
    <row r="21" spans="1:16" ht="12.75" customHeight="1">
      <c r="A21" s="25" t="str">
        <f t="shared" si="0"/>
        <v> LAWS 1.251 </v>
      </c>
      <c r="B21" s="15" t="str">
        <f t="shared" si="1"/>
        <v>I</v>
      </c>
      <c r="C21" s="25">
        <f t="shared" si="2"/>
        <v>17844.7</v>
      </c>
      <c r="D21" t="str">
        <f t="shared" si="3"/>
        <v>vis</v>
      </c>
      <c r="E21">
        <f>VLOOKUP(C21,Active!C$21:E$973,3,FALSE)</f>
        <v>-93.001580207057131</v>
      </c>
      <c r="F21" s="15" t="s">
        <v>89</v>
      </c>
      <c r="G21" t="str">
        <f t="shared" si="4"/>
        <v>17844.7</v>
      </c>
      <c r="H21" s="25">
        <f t="shared" si="5"/>
        <v>-93</v>
      </c>
      <c r="I21" s="41" t="s">
        <v>137</v>
      </c>
      <c r="J21" s="42" t="s">
        <v>138</v>
      </c>
      <c r="K21" s="41">
        <v>-93</v>
      </c>
      <c r="L21" s="41" t="s">
        <v>139</v>
      </c>
      <c r="M21" s="42" t="s">
        <v>93</v>
      </c>
      <c r="N21" s="42"/>
      <c r="O21" s="43" t="s">
        <v>140</v>
      </c>
      <c r="P21" s="43" t="s">
        <v>43</v>
      </c>
    </row>
    <row r="22" spans="1:16" ht="12.75" customHeight="1">
      <c r="A22" s="25" t="str">
        <f t="shared" si="0"/>
        <v> VB 1(3) </v>
      </c>
      <c r="B22" s="15" t="str">
        <f t="shared" si="1"/>
        <v>I</v>
      </c>
      <c r="C22" s="25">
        <f t="shared" si="2"/>
        <v>17845</v>
      </c>
      <c r="D22" t="str">
        <f t="shared" si="3"/>
        <v>vis</v>
      </c>
      <c r="E22">
        <f>VLOOKUP(C22,Active!C$21:E$973,3,FALSE)</f>
        <v>-93.000434852823886</v>
      </c>
      <c r="F22" s="15" t="s">
        <v>89</v>
      </c>
      <c r="G22" t="str">
        <f t="shared" si="4"/>
        <v>17845.0</v>
      </c>
      <c r="H22" s="25">
        <f t="shared" si="5"/>
        <v>-93</v>
      </c>
      <c r="I22" s="41" t="s">
        <v>141</v>
      </c>
      <c r="J22" s="42" t="s">
        <v>142</v>
      </c>
      <c r="K22" s="41">
        <v>-93</v>
      </c>
      <c r="L22" s="41" t="s">
        <v>143</v>
      </c>
      <c r="M22" s="42" t="s">
        <v>93</v>
      </c>
      <c r="N22" s="42"/>
      <c r="O22" s="43" t="s">
        <v>144</v>
      </c>
      <c r="P22" s="43" t="s">
        <v>45</v>
      </c>
    </row>
    <row r="23" spans="1:16" ht="12.75" customHeight="1">
      <c r="A23" s="25" t="str">
        <f t="shared" si="0"/>
        <v> AN 242.12 </v>
      </c>
      <c r="B23" s="15" t="str">
        <f t="shared" si="1"/>
        <v>I</v>
      </c>
      <c r="C23" s="25">
        <f t="shared" si="2"/>
        <v>17845.2</v>
      </c>
      <c r="D23" t="str">
        <f t="shared" si="3"/>
        <v>vis</v>
      </c>
      <c r="E23">
        <f>VLOOKUP(C23,Active!C$21:E$973,3,FALSE)</f>
        <v>-92.999671283335047</v>
      </c>
      <c r="F23" s="15" t="s">
        <v>89</v>
      </c>
      <c r="G23" t="str">
        <f t="shared" si="4"/>
        <v>17845.2</v>
      </c>
      <c r="H23" s="25">
        <f t="shared" si="5"/>
        <v>-93</v>
      </c>
      <c r="I23" s="41" t="s">
        <v>145</v>
      </c>
      <c r="J23" s="42" t="s">
        <v>146</v>
      </c>
      <c r="K23" s="41">
        <v>-93</v>
      </c>
      <c r="L23" s="41" t="s">
        <v>147</v>
      </c>
      <c r="M23" s="42" t="s">
        <v>93</v>
      </c>
      <c r="N23" s="42"/>
      <c r="O23" s="43" t="s">
        <v>148</v>
      </c>
      <c r="P23" s="43" t="s">
        <v>46</v>
      </c>
    </row>
    <row r="24" spans="1:16" ht="12.75" customHeight="1">
      <c r="A24" s="25" t="str">
        <f t="shared" si="0"/>
        <v> AN 178.398 </v>
      </c>
      <c r="B24" s="15" t="str">
        <f t="shared" si="1"/>
        <v>I</v>
      </c>
      <c r="C24" s="25">
        <f t="shared" si="2"/>
        <v>18106.5</v>
      </c>
      <c r="D24" t="str">
        <f t="shared" si="3"/>
        <v>vis</v>
      </c>
      <c r="E24">
        <f>VLOOKUP(C24,Active!C$21:E$973,3,FALSE)</f>
        <v>-92.002067746175754</v>
      </c>
      <c r="F24" s="15" t="s">
        <v>89</v>
      </c>
      <c r="G24" t="str">
        <f t="shared" si="4"/>
        <v>18106.5</v>
      </c>
      <c r="H24" s="25">
        <f t="shared" si="5"/>
        <v>-92</v>
      </c>
      <c r="I24" s="41" t="s">
        <v>149</v>
      </c>
      <c r="J24" s="42" t="s">
        <v>150</v>
      </c>
      <c r="K24" s="41">
        <v>-92</v>
      </c>
      <c r="L24" s="41" t="s">
        <v>151</v>
      </c>
      <c r="M24" s="42" t="s">
        <v>93</v>
      </c>
      <c r="N24" s="42"/>
      <c r="O24" s="43" t="s">
        <v>152</v>
      </c>
      <c r="P24" s="43" t="s">
        <v>47</v>
      </c>
    </row>
    <row r="25" spans="1:16" ht="12.75" customHeight="1">
      <c r="A25" s="25" t="str">
        <f t="shared" si="0"/>
        <v> LAWS 1.251 </v>
      </c>
      <c r="B25" s="15" t="str">
        <f t="shared" si="1"/>
        <v>I</v>
      </c>
      <c r="C25" s="25">
        <f t="shared" si="2"/>
        <v>18106.7</v>
      </c>
      <c r="D25" t="str">
        <f t="shared" si="3"/>
        <v>vis</v>
      </c>
      <c r="E25">
        <f>VLOOKUP(C25,Active!C$21:E$973,3,FALSE)</f>
        <v>-92.001304176686915</v>
      </c>
      <c r="F25" s="15" t="s">
        <v>89</v>
      </c>
      <c r="G25" t="str">
        <f t="shared" si="4"/>
        <v>18106.7</v>
      </c>
      <c r="H25" s="25">
        <f t="shared" si="5"/>
        <v>-92</v>
      </c>
      <c r="I25" s="41" t="s">
        <v>153</v>
      </c>
      <c r="J25" s="42" t="s">
        <v>154</v>
      </c>
      <c r="K25" s="41">
        <v>-92</v>
      </c>
      <c r="L25" s="41" t="s">
        <v>134</v>
      </c>
      <c r="M25" s="42" t="s">
        <v>93</v>
      </c>
      <c r="N25" s="42"/>
      <c r="O25" s="43" t="s">
        <v>140</v>
      </c>
      <c r="P25" s="43" t="s">
        <v>43</v>
      </c>
    </row>
    <row r="26" spans="1:16" ht="12.75" customHeight="1">
      <c r="A26" s="25" t="str">
        <f t="shared" si="0"/>
        <v> AN 242.12 </v>
      </c>
      <c r="B26" s="15" t="str">
        <f t="shared" si="1"/>
        <v>I</v>
      </c>
      <c r="C26" s="25">
        <f t="shared" si="2"/>
        <v>18630.8</v>
      </c>
      <c r="D26" t="str">
        <f t="shared" si="3"/>
        <v>vis</v>
      </c>
      <c r="E26">
        <f>VLOOKUP(C26,Active!C$21:E$973,3,FALSE)</f>
        <v>-90.000370331202078</v>
      </c>
      <c r="F26" s="15" t="s">
        <v>89</v>
      </c>
      <c r="G26" t="str">
        <f t="shared" si="4"/>
        <v>18630.8</v>
      </c>
      <c r="H26" s="25">
        <f t="shared" si="5"/>
        <v>-90</v>
      </c>
      <c r="I26" s="41" t="s">
        <v>155</v>
      </c>
      <c r="J26" s="42" t="s">
        <v>156</v>
      </c>
      <c r="K26" s="41">
        <v>-90</v>
      </c>
      <c r="L26" s="41" t="s">
        <v>143</v>
      </c>
      <c r="M26" s="42" t="s">
        <v>93</v>
      </c>
      <c r="N26" s="42"/>
      <c r="O26" s="43" t="s">
        <v>152</v>
      </c>
      <c r="P26" s="43" t="s">
        <v>46</v>
      </c>
    </row>
    <row r="27" spans="1:16" ht="12.75" customHeight="1">
      <c r="A27" s="25" t="str">
        <f t="shared" si="0"/>
        <v> AN 242.12 </v>
      </c>
      <c r="B27" s="15" t="str">
        <f t="shared" si="1"/>
        <v>I</v>
      </c>
      <c r="C27" s="25">
        <f t="shared" si="2"/>
        <v>18892.8</v>
      </c>
      <c r="D27" t="str">
        <f t="shared" si="3"/>
        <v>vis</v>
      </c>
      <c r="E27">
        <f>VLOOKUP(C27,Active!C$21:E$973,3,FALSE)</f>
        <v>-89.000094300831861</v>
      </c>
      <c r="F27" s="15" t="s">
        <v>89</v>
      </c>
      <c r="G27" t="str">
        <f t="shared" si="4"/>
        <v>18892.8</v>
      </c>
      <c r="H27" s="25">
        <f t="shared" si="5"/>
        <v>-89</v>
      </c>
      <c r="I27" s="41" t="s">
        <v>157</v>
      </c>
      <c r="J27" s="42" t="s">
        <v>158</v>
      </c>
      <c r="K27" s="41">
        <v>-89</v>
      </c>
      <c r="L27" s="41" t="s">
        <v>159</v>
      </c>
      <c r="M27" s="42" t="s">
        <v>93</v>
      </c>
      <c r="N27" s="42"/>
      <c r="O27" s="43" t="s">
        <v>152</v>
      </c>
      <c r="P27" s="43" t="s">
        <v>46</v>
      </c>
    </row>
    <row r="28" spans="1:16" ht="12.75" customHeight="1">
      <c r="A28" s="25" t="str">
        <f t="shared" si="0"/>
        <v> AN 242.12 </v>
      </c>
      <c r="B28" s="15" t="str">
        <f t="shared" si="1"/>
        <v>I</v>
      </c>
      <c r="C28" s="25">
        <f t="shared" si="2"/>
        <v>19154.2</v>
      </c>
      <c r="D28" t="str">
        <f t="shared" si="3"/>
        <v>vis</v>
      </c>
      <c r="E28">
        <f>VLOOKUP(C28,Active!C$21:E$973,3,FALSE)</f>
        <v>-88.002108978928149</v>
      </c>
      <c r="F28" s="15" t="s">
        <v>89</v>
      </c>
      <c r="G28" t="str">
        <f t="shared" si="4"/>
        <v>19154.2</v>
      </c>
      <c r="H28" s="25">
        <f t="shared" si="5"/>
        <v>-88</v>
      </c>
      <c r="I28" s="41" t="s">
        <v>160</v>
      </c>
      <c r="J28" s="42" t="s">
        <v>161</v>
      </c>
      <c r="K28" s="41">
        <v>-88</v>
      </c>
      <c r="L28" s="41" t="s">
        <v>118</v>
      </c>
      <c r="M28" s="42" t="s">
        <v>93</v>
      </c>
      <c r="N28" s="42"/>
      <c r="O28" s="43" t="s">
        <v>152</v>
      </c>
      <c r="P28" s="43" t="s">
        <v>46</v>
      </c>
    </row>
    <row r="29" spans="1:16" ht="12.75" customHeight="1">
      <c r="A29" s="25" t="str">
        <f t="shared" si="0"/>
        <v> AN 242.12 </v>
      </c>
      <c r="B29" s="15" t="str">
        <f t="shared" si="1"/>
        <v>I</v>
      </c>
      <c r="C29" s="25">
        <f t="shared" si="2"/>
        <v>19678.8</v>
      </c>
      <c r="D29" t="str">
        <f t="shared" si="3"/>
        <v>vis</v>
      </c>
      <c r="E29">
        <f>VLOOKUP(C29,Active!C$21:E$973,3,FALSE)</f>
        <v>-85.999266209721227</v>
      </c>
      <c r="F29" s="15" t="s">
        <v>89</v>
      </c>
      <c r="G29" t="str">
        <f t="shared" si="4"/>
        <v>19678.8</v>
      </c>
      <c r="H29" s="25">
        <f t="shared" si="5"/>
        <v>-86</v>
      </c>
      <c r="I29" s="41" t="s">
        <v>162</v>
      </c>
      <c r="J29" s="42" t="s">
        <v>163</v>
      </c>
      <c r="K29" s="41">
        <v>-86</v>
      </c>
      <c r="L29" s="41" t="s">
        <v>164</v>
      </c>
      <c r="M29" s="42" t="s">
        <v>93</v>
      </c>
      <c r="N29" s="42"/>
      <c r="O29" s="43" t="s">
        <v>152</v>
      </c>
      <c r="P29" s="43" t="s">
        <v>46</v>
      </c>
    </row>
    <row r="30" spans="1:16" ht="12.75" customHeight="1">
      <c r="A30" s="25" t="str">
        <f t="shared" si="0"/>
        <v> AN 242.12 </v>
      </c>
      <c r="B30" s="15" t="str">
        <f t="shared" si="1"/>
        <v>I</v>
      </c>
      <c r="C30" s="25">
        <f t="shared" si="2"/>
        <v>19940.2</v>
      </c>
      <c r="D30" t="str">
        <f t="shared" si="3"/>
        <v>vis</v>
      </c>
      <c r="E30">
        <f>VLOOKUP(C30,Active!C$21:E$973,3,FALSE)</f>
        <v>-85.001280887817501</v>
      </c>
      <c r="F30" s="15" t="s">
        <v>89</v>
      </c>
      <c r="G30" t="str">
        <f t="shared" si="4"/>
        <v>19940.2</v>
      </c>
      <c r="H30" s="25">
        <f t="shared" si="5"/>
        <v>-85</v>
      </c>
      <c r="I30" s="41" t="s">
        <v>165</v>
      </c>
      <c r="J30" s="42" t="s">
        <v>166</v>
      </c>
      <c r="K30" s="41">
        <v>-85</v>
      </c>
      <c r="L30" s="41" t="s">
        <v>134</v>
      </c>
      <c r="M30" s="42" t="s">
        <v>93</v>
      </c>
      <c r="N30" s="42"/>
      <c r="O30" s="43" t="s">
        <v>152</v>
      </c>
      <c r="P30" s="43" t="s">
        <v>46</v>
      </c>
    </row>
    <row r="31" spans="1:16" ht="12.75" customHeight="1">
      <c r="A31" s="25" t="str">
        <f t="shared" si="0"/>
        <v> AN 242.12 </v>
      </c>
      <c r="B31" s="15" t="str">
        <f t="shared" si="1"/>
        <v>I</v>
      </c>
      <c r="C31" s="25">
        <f t="shared" si="2"/>
        <v>20464</v>
      </c>
      <c r="D31" t="str">
        <f t="shared" si="3"/>
        <v>vis</v>
      </c>
      <c r="E31">
        <f>VLOOKUP(C31,Active!C$21:E$973,3,FALSE)</f>
        <v>-83.001492396565922</v>
      </c>
      <c r="F31" s="15" t="s">
        <v>89</v>
      </c>
      <c r="G31" t="str">
        <f t="shared" si="4"/>
        <v>20464.0</v>
      </c>
      <c r="H31" s="25">
        <f t="shared" si="5"/>
        <v>-83</v>
      </c>
      <c r="I31" s="41" t="s">
        <v>167</v>
      </c>
      <c r="J31" s="42" t="s">
        <v>168</v>
      </c>
      <c r="K31" s="41">
        <v>-83</v>
      </c>
      <c r="L31" s="41" t="s">
        <v>139</v>
      </c>
      <c r="M31" s="42" t="s">
        <v>93</v>
      </c>
      <c r="N31" s="42"/>
      <c r="O31" s="43" t="s">
        <v>152</v>
      </c>
      <c r="P31" s="43" t="s">
        <v>46</v>
      </c>
    </row>
    <row r="32" spans="1:16" ht="12.75" customHeight="1">
      <c r="A32" s="25" t="str">
        <f t="shared" si="0"/>
        <v> AN 242.12 </v>
      </c>
      <c r="B32" s="15" t="str">
        <f t="shared" si="1"/>
        <v>I</v>
      </c>
      <c r="C32" s="25">
        <f t="shared" si="2"/>
        <v>20988.7</v>
      </c>
      <c r="D32" t="str">
        <f t="shared" si="3"/>
        <v>vis</v>
      </c>
      <c r="E32">
        <f>VLOOKUP(C32,Active!C$21:E$973,3,FALSE)</f>
        <v>-80.998267842614581</v>
      </c>
      <c r="F32" s="15" t="s">
        <v>89</v>
      </c>
      <c r="G32" t="str">
        <f t="shared" si="4"/>
        <v>20988.7</v>
      </c>
      <c r="H32" s="25">
        <f t="shared" si="5"/>
        <v>-81</v>
      </c>
      <c r="I32" s="41" t="s">
        <v>169</v>
      </c>
      <c r="J32" s="42" t="s">
        <v>170</v>
      </c>
      <c r="K32" s="41">
        <v>-81</v>
      </c>
      <c r="L32" s="41" t="s">
        <v>171</v>
      </c>
      <c r="M32" s="42" t="s">
        <v>93</v>
      </c>
      <c r="N32" s="42"/>
      <c r="O32" s="43" t="s">
        <v>152</v>
      </c>
      <c r="P32" s="43" t="s">
        <v>46</v>
      </c>
    </row>
    <row r="33" spans="1:16" ht="12.75" customHeight="1">
      <c r="A33" s="25" t="str">
        <f t="shared" si="0"/>
        <v> AN 242.12 </v>
      </c>
      <c r="B33" s="15" t="str">
        <f t="shared" si="1"/>
        <v>I</v>
      </c>
      <c r="C33" s="25">
        <f t="shared" si="2"/>
        <v>21512.400000000001</v>
      </c>
      <c r="D33" t="str">
        <f t="shared" si="3"/>
        <v>vis</v>
      </c>
      <c r="E33">
        <f>VLOOKUP(C33,Active!C$21:E$973,3,FALSE)</f>
        <v>-78.998861136107394</v>
      </c>
      <c r="F33" s="15" t="s">
        <v>89</v>
      </c>
      <c r="G33" t="str">
        <f t="shared" si="4"/>
        <v>21512.4</v>
      </c>
      <c r="H33" s="25">
        <f t="shared" si="5"/>
        <v>-79</v>
      </c>
      <c r="I33" s="41" t="s">
        <v>172</v>
      </c>
      <c r="J33" s="42" t="s">
        <v>173</v>
      </c>
      <c r="K33" s="41">
        <v>-79</v>
      </c>
      <c r="L33" s="41" t="s">
        <v>174</v>
      </c>
      <c r="M33" s="42" t="s">
        <v>93</v>
      </c>
      <c r="N33" s="42"/>
      <c r="O33" s="43" t="s">
        <v>152</v>
      </c>
      <c r="P33" s="43" t="s">
        <v>46</v>
      </c>
    </row>
    <row r="34" spans="1:16" ht="12.75" customHeight="1">
      <c r="A34" s="25" t="str">
        <f t="shared" si="0"/>
        <v> AN 242.12 </v>
      </c>
      <c r="B34" s="15" t="str">
        <f t="shared" si="1"/>
        <v>I</v>
      </c>
      <c r="C34" s="25">
        <f t="shared" si="2"/>
        <v>22822.400000000001</v>
      </c>
      <c r="D34" t="str">
        <f t="shared" si="3"/>
        <v>vis</v>
      </c>
      <c r="E34">
        <f>VLOOKUP(C34,Active!C$21:E$973,3,FALSE)</f>
        <v>-73.997480984256327</v>
      </c>
      <c r="F34" s="15" t="s">
        <v>89</v>
      </c>
      <c r="G34" t="str">
        <f t="shared" si="4"/>
        <v>22822.4</v>
      </c>
      <c r="H34" s="25">
        <f t="shared" si="5"/>
        <v>-74</v>
      </c>
      <c r="I34" s="41" t="s">
        <v>175</v>
      </c>
      <c r="J34" s="42" t="s">
        <v>176</v>
      </c>
      <c r="K34" s="41">
        <v>-74</v>
      </c>
      <c r="L34" s="41" t="s">
        <v>177</v>
      </c>
      <c r="M34" s="42" t="s">
        <v>93</v>
      </c>
      <c r="N34" s="42"/>
      <c r="O34" s="43" t="s">
        <v>152</v>
      </c>
      <c r="P34" s="43" t="s">
        <v>46</v>
      </c>
    </row>
    <row r="35" spans="1:16" ht="12.75" customHeight="1">
      <c r="A35" s="25" t="str">
        <f t="shared" si="0"/>
        <v> AN 242.12 </v>
      </c>
      <c r="B35" s="15" t="str">
        <f t="shared" si="1"/>
        <v>I</v>
      </c>
      <c r="C35" s="25">
        <f t="shared" si="2"/>
        <v>23345.3</v>
      </c>
      <c r="D35" t="str">
        <f t="shared" si="3"/>
        <v>vis</v>
      </c>
      <c r="E35">
        <f>VLOOKUP(C35,Active!C$21:E$973,3,FALSE)</f>
        <v>-72.001128555704497</v>
      </c>
      <c r="F35" s="15" t="s">
        <v>89</v>
      </c>
      <c r="G35" t="str">
        <f t="shared" si="4"/>
        <v>23345.3</v>
      </c>
      <c r="H35" s="25">
        <f t="shared" si="5"/>
        <v>-72</v>
      </c>
      <c r="I35" s="41" t="s">
        <v>178</v>
      </c>
      <c r="J35" s="42" t="s">
        <v>179</v>
      </c>
      <c r="K35" s="41">
        <v>-72</v>
      </c>
      <c r="L35" s="41" t="s">
        <v>134</v>
      </c>
      <c r="M35" s="42" t="s">
        <v>93</v>
      </c>
      <c r="N35" s="42"/>
      <c r="O35" s="43" t="s">
        <v>152</v>
      </c>
      <c r="P35" s="43" t="s">
        <v>46</v>
      </c>
    </row>
    <row r="36" spans="1:16" ht="12.75" customHeight="1">
      <c r="A36" s="25" t="str">
        <f t="shared" si="0"/>
        <v> AN 242.12 </v>
      </c>
      <c r="B36" s="15" t="str">
        <f t="shared" si="1"/>
        <v>I</v>
      </c>
      <c r="C36" s="25">
        <f t="shared" si="2"/>
        <v>23606.9</v>
      </c>
      <c r="D36" t="str">
        <f t="shared" si="3"/>
        <v>vis</v>
      </c>
      <c r="E36">
        <f>VLOOKUP(C36,Active!C$21:E$973,3,FALSE)</f>
        <v>-71.002379664311931</v>
      </c>
      <c r="F36" s="15" t="s">
        <v>89</v>
      </c>
      <c r="G36" t="str">
        <f t="shared" si="4"/>
        <v>23606.9</v>
      </c>
      <c r="H36" s="25">
        <f t="shared" si="5"/>
        <v>-71</v>
      </c>
      <c r="I36" s="41" t="s">
        <v>180</v>
      </c>
      <c r="J36" s="42" t="s">
        <v>181</v>
      </c>
      <c r="K36" s="41">
        <v>-71</v>
      </c>
      <c r="L36" s="41" t="s">
        <v>118</v>
      </c>
      <c r="M36" s="42" t="s">
        <v>93</v>
      </c>
      <c r="N36" s="42"/>
      <c r="O36" s="43" t="s">
        <v>152</v>
      </c>
      <c r="P36" s="43" t="s">
        <v>46</v>
      </c>
    </row>
    <row r="37" spans="1:16" ht="12.75" customHeight="1">
      <c r="A37" s="25" t="str">
        <f t="shared" si="0"/>
        <v> AN 234.92 </v>
      </c>
      <c r="B37" s="15" t="str">
        <f t="shared" si="1"/>
        <v>I</v>
      </c>
      <c r="C37" s="25">
        <f t="shared" si="2"/>
        <v>24393.4</v>
      </c>
      <c r="D37" t="str">
        <f t="shared" si="3"/>
        <v>vis</v>
      </c>
      <c r="E37">
        <f>VLOOKUP(C37,Active!C$21:E$973,3,FALSE)</f>
        <v>-67.999642649479213</v>
      </c>
      <c r="F37" s="15" t="s">
        <v>89</v>
      </c>
      <c r="G37" t="str">
        <f t="shared" si="4"/>
        <v>24393.4</v>
      </c>
      <c r="H37" s="25">
        <f t="shared" si="5"/>
        <v>-68</v>
      </c>
      <c r="I37" s="41" t="s">
        <v>182</v>
      </c>
      <c r="J37" s="42" t="s">
        <v>183</v>
      </c>
      <c r="K37" s="41">
        <v>-68</v>
      </c>
      <c r="L37" s="41" t="s">
        <v>147</v>
      </c>
      <c r="M37" s="42" t="s">
        <v>93</v>
      </c>
      <c r="N37" s="42"/>
      <c r="O37" s="43" t="s">
        <v>184</v>
      </c>
      <c r="P37" s="43" t="s">
        <v>48</v>
      </c>
    </row>
    <row r="38" spans="1:16" ht="12.75" customHeight="1">
      <c r="A38" s="25" t="str">
        <f t="shared" si="0"/>
        <v> AN 242.12 </v>
      </c>
      <c r="B38" s="15" t="str">
        <f t="shared" si="1"/>
        <v>I</v>
      </c>
      <c r="C38" s="25">
        <f t="shared" si="2"/>
        <v>24655.5</v>
      </c>
      <c r="D38" t="str">
        <f t="shared" si="3"/>
        <v>vis</v>
      </c>
      <c r="E38">
        <f>VLOOKUP(C38,Active!C$21:E$973,3,FALSE)</f>
        <v>-66.998984834364592</v>
      </c>
      <c r="F38" s="15" t="s">
        <v>89</v>
      </c>
      <c r="G38" t="str">
        <f t="shared" si="4"/>
        <v>24655.5</v>
      </c>
      <c r="H38" s="25">
        <f t="shared" si="5"/>
        <v>-67</v>
      </c>
      <c r="I38" s="41" t="s">
        <v>185</v>
      </c>
      <c r="J38" s="42" t="s">
        <v>186</v>
      </c>
      <c r="K38" s="41">
        <v>-67</v>
      </c>
      <c r="L38" s="41" t="s">
        <v>174</v>
      </c>
      <c r="M38" s="42" t="s">
        <v>93</v>
      </c>
      <c r="N38" s="42"/>
      <c r="O38" s="43" t="s">
        <v>152</v>
      </c>
      <c r="P38" s="43" t="s">
        <v>46</v>
      </c>
    </row>
    <row r="39" spans="1:16" ht="12.75" customHeight="1">
      <c r="A39" s="25" t="str">
        <f t="shared" si="0"/>
        <v> AA 27.155 </v>
      </c>
      <c r="B39" s="15" t="str">
        <f t="shared" si="1"/>
        <v>I</v>
      </c>
      <c r="C39" s="25">
        <f t="shared" si="2"/>
        <v>24657.5</v>
      </c>
      <c r="D39" t="str">
        <f t="shared" si="3"/>
        <v>vis</v>
      </c>
      <c r="E39">
        <f>VLOOKUP(C39,Active!C$21:E$973,3,FALSE)</f>
        <v>-66.99134913947627</v>
      </c>
      <c r="F39" s="15" t="s">
        <v>89</v>
      </c>
      <c r="G39" t="str">
        <f t="shared" si="4"/>
        <v>24657.50</v>
      </c>
      <c r="H39" s="25">
        <f t="shared" si="5"/>
        <v>-67</v>
      </c>
      <c r="I39" s="41" t="s">
        <v>187</v>
      </c>
      <c r="J39" s="42" t="s">
        <v>188</v>
      </c>
      <c r="K39" s="41">
        <v>-67</v>
      </c>
      <c r="L39" s="41" t="s">
        <v>189</v>
      </c>
      <c r="M39" s="42" t="s">
        <v>93</v>
      </c>
      <c r="N39" s="42"/>
      <c r="O39" s="43" t="s">
        <v>190</v>
      </c>
      <c r="P39" s="43" t="s">
        <v>49</v>
      </c>
    </row>
    <row r="40" spans="1:16" ht="12.75" customHeight="1">
      <c r="A40" s="25" t="str">
        <f t="shared" si="0"/>
        <v> AN 234.92 </v>
      </c>
      <c r="B40" s="15" t="str">
        <f t="shared" si="1"/>
        <v>I</v>
      </c>
      <c r="C40" s="25">
        <f t="shared" si="2"/>
        <v>25179.3</v>
      </c>
      <c r="D40" t="str">
        <f t="shared" si="3"/>
        <v>vis</v>
      </c>
      <c r="E40">
        <f>VLOOKUP(C40,Active!C$21:E$973,3,FALSE)</f>
        <v>-64.999196343112999</v>
      </c>
      <c r="F40" s="15" t="s">
        <v>89</v>
      </c>
      <c r="G40" t="str">
        <f t="shared" si="4"/>
        <v>25179.3</v>
      </c>
      <c r="H40" s="25">
        <f t="shared" si="5"/>
        <v>-65</v>
      </c>
      <c r="I40" s="41" t="s">
        <v>191</v>
      </c>
      <c r="J40" s="42" t="s">
        <v>192</v>
      </c>
      <c r="K40" s="41">
        <v>-65</v>
      </c>
      <c r="L40" s="41" t="s">
        <v>164</v>
      </c>
      <c r="M40" s="42" t="s">
        <v>93</v>
      </c>
      <c r="N40" s="42"/>
      <c r="O40" s="43" t="s">
        <v>184</v>
      </c>
      <c r="P40" s="43" t="s">
        <v>48</v>
      </c>
    </row>
    <row r="41" spans="1:16" ht="12.75" customHeight="1">
      <c r="A41" s="25" t="str">
        <f t="shared" si="0"/>
        <v> COVS </v>
      </c>
      <c r="B41" s="15" t="str">
        <f t="shared" si="1"/>
        <v>I</v>
      </c>
      <c r="C41" s="25">
        <f t="shared" si="2"/>
        <v>25179.5</v>
      </c>
      <c r="D41" t="str">
        <f t="shared" si="3"/>
        <v>vis</v>
      </c>
      <c r="E41">
        <f>VLOOKUP(C41,Active!C$21:E$973,3,FALSE)</f>
        <v>-64.99843277362416</v>
      </c>
      <c r="F41" s="15" t="s">
        <v>89</v>
      </c>
      <c r="G41" t="str">
        <f t="shared" si="4"/>
        <v>25179.5</v>
      </c>
      <c r="H41" s="25">
        <f t="shared" si="5"/>
        <v>-65</v>
      </c>
      <c r="I41" s="41" t="s">
        <v>193</v>
      </c>
      <c r="J41" s="42" t="s">
        <v>194</v>
      </c>
      <c r="K41" s="41">
        <v>-65</v>
      </c>
      <c r="L41" s="41" t="s">
        <v>195</v>
      </c>
      <c r="M41" s="42" t="s">
        <v>93</v>
      </c>
      <c r="N41" s="42"/>
      <c r="O41" s="43" t="s">
        <v>196</v>
      </c>
      <c r="P41" s="43" t="s">
        <v>50</v>
      </c>
    </row>
    <row r="42" spans="1:16" ht="12.75" customHeight="1">
      <c r="A42" s="25" t="str">
        <f t="shared" si="0"/>
        <v> AN 242.12 </v>
      </c>
      <c r="B42" s="15" t="str">
        <f t="shared" si="1"/>
        <v>I</v>
      </c>
      <c r="C42" s="25">
        <f t="shared" si="2"/>
        <v>25440.3</v>
      </c>
      <c r="D42" t="str">
        <f t="shared" si="3"/>
        <v>vis</v>
      </c>
      <c r="E42">
        <f>VLOOKUP(C42,Active!C$21:E$973,3,FALSE)</f>
        <v>-64.002738160186951</v>
      </c>
      <c r="F42" s="15" t="s">
        <v>89</v>
      </c>
      <c r="G42" t="str">
        <f t="shared" si="4"/>
        <v>25440.3</v>
      </c>
      <c r="H42" s="25">
        <f t="shared" si="5"/>
        <v>-64</v>
      </c>
      <c r="I42" s="41" t="s">
        <v>197</v>
      </c>
      <c r="J42" s="42" t="s">
        <v>198</v>
      </c>
      <c r="K42" s="41">
        <v>-64</v>
      </c>
      <c r="L42" s="41" t="s">
        <v>199</v>
      </c>
      <c r="M42" s="42" t="s">
        <v>93</v>
      </c>
      <c r="N42" s="42"/>
      <c r="O42" s="43" t="s">
        <v>152</v>
      </c>
      <c r="P42" s="43" t="s">
        <v>46</v>
      </c>
    </row>
    <row r="43" spans="1:16" ht="12.75" customHeight="1">
      <c r="A43" s="25" t="str">
        <f t="shared" ref="A43:A74" si="6">P43</f>
        <v> AN 242.23 </v>
      </c>
      <c r="B43" s="15" t="str">
        <f t="shared" ref="B43:B74" si="7">IF(H43=INT(H43),"I","II")</f>
        <v>I</v>
      </c>
      <c r="C43" s="25">
        <f t="shared" ref="C43:C74" si="8">1*G43</f>
        <v>26227</v>
      </c>
      <c r="D43" t="str">
        <f t="shared" ref="D43:D74" si="9">VLOOKUP(F43,I$1:J$5,2,FALSE)</f>
        <v>vis</v>
      </c>
      <c r="E43">
        <f>VLOOKUP(C43,Active!C$21:E$973,3,FALSE)</f>
        <v>-60.999237575865394</v>
      </c>
      <c r="F43" s="15" t="s">
        <v>89</v>
      </c>
      <c r="G43" t="str">
        <f t="shared" ref="G43:G74" si="10">MID(I43,3,LEN(I43)-3)</f>
        <v>26227.0</v>
      </c>
      <c r="H43" s="25">
        <f t="shared" ref="H43:H74" si="11">1*K43</f>
        <v>-61</v>
      </c>
      <c r="I43" s="41" t="s">
        <v>200</v>
      </c>
      <c r="J43" s="42" t="s">
        <v>201</v>
      </c>
      <c r="K43" s="41">
        <v>-61</v>
      </c>
      <c r="L43" s="41" t="s">
        <v>164</v>
      </c>
      <c r="M43" s="42" t="s">
        <v>93</v>
      </c>
      <c r="N43" s="42"/>
      <c r="O43" s="43" t="s">
        <v>152</v>
      </c>
      <c r="P43" s="43" t="s">
        <v>51</v>
      </c>
    </row>
    <row r="44" spans="1:16" ht="12.75" customHeight="1">
      <c r="A44" s="25" t="str">
        <f t="shared" si="6"/>
        <v> AN 245.149 </v>
      </c>
      <c r="B44" s="15" t="str">
        <f t="shared" si="7"/>
        <v>I</v>
      </c>
      <c r="C44" s="25">
        <f t="shared" si="8"/>
        <v>26488.5</v>
      </c>
      <c r="D44" t="str">
        <f t="shared" si="9"/>
        <v>vis</v>
      </c>
      <c r="E44">
        <f>VLOOKUP(C44,Active!C$21:E$973,3,FALSE)</f>
        <v>-60.000870469217261</v>
      </c>
      <c r="F44" s="15" t="s">
        <v>89</v>
      </c>
      <c r="G44" t="str">
        <f t="shared" si="10"/>
        <v>26488.5</v>
      </c>
      <c r="H44" s="25">
        <f t="shared" si="11"/>
        <v>-60</v>
      </c>
      <c r="I44" s="41" t="s">
        <v>202</v>
      </c>
      <c r="J44" s="42" t="s">
        <v>203</v>
      </c>
      <c r="K44" s="41">
        <v>-60</v>
      </c>
      <c r="L44" s="41" t="s">
        <v>204</v>
      </c>
      <c r="M44" s="42" t="s">
        <v>93</v>
      </c>
      <c r="N44" s="42"/>
      <c r="O44" s="43" t="s">
        <v>152</v>
      </c>
      <c r="P44" s="43" t="s">
        <v>52</v>
      </c>
    </row>
    <row r="45" spans="1:16" ht="12.75" customHeight="1">
      <c r="A45" s="25" t="str">
        <f t="shared" si="6"/>
        <v> BZ 13.35 </v>
      </c>
      <c r="B45" s="15" t="str">
        <f t="shared" si="7"/>
        <v>I</v>
      </c>
      <c r="C45" s="25">
        <f t="shared" si="8"/>
        <v>26489.200000000001</v>
      </c>
      <c r="D45" t="str">
        <f t="shared" si="9"/>
        <v>vis</v>
      </c>
      <c r="E45">
        <f>VLOOKUP(C45,Active!C$21:E$973,3,FALSE)</f>
        <v>-59.998197976006345</v>
      </c>
      <c r="F45" s="15" t="s">
        <v>89</v>
      </c>
      <c r="G45" t="str">
        <f t="shared" si="10"/>
        <v>26489.2</v>
      </c>
      <c r="H45" s="25">
        <f t="shared" si="11"/>
        <v>-60</v>
      </c>
      <c r="I45" s="41" t="s">
        <v>205</v>
      </c>
      <c r="J45" s="42" t="s">
        <v>206</v>
      </c>
      <c r="K45" s="41">
        <v>-60</v>
      </c>
      <c r="L45" s="41" t="s">
        <v>171</v>
      </c>
      <c r="M45" s="42" t="s">
        <v>93</v>
      </c>
      <c r="N45" s="42"/>
      <c r="O45" s="43" t="s">
        <v>148</v>
      </c>
      <c r="P45" s="43" t="s">
        <v>53</v>
      </c>
    </row>
    <row r="46" spans="1:16" ht="12.75" customHeight="1">
      <c r="A46" s="25" t="str">
        <f t="shared" si="6"/>
        <v> AN 249.1 </v>
      </c>
      <c r="B46" s="15" t="str">
        <f t="shared" si="7"/>
        <v>I</v>
      </c>
      <c r="C46" s="25">
        <f t="shared" si="8"/>
        <v>27012.5</v>
      </c>
      <c r="D46" t="str">
        <f t="shared" si="9"/>
        <v>vis</v>
      </c>
      <c r="E46">
        <f>VLOOKUP(C46,Active!C$21:E$973,3,FALSE)</f>
        <v>-58.000318408476836</v>
      </c>
      <c r="F46" s="15" t="s">
        <v>89</v>
      </c>
      <c r="G46" t="str">
        <f t="shared" si="10"/>
        <v>27012.5</v>
      </c>
      <c r="H46" s="25">
        <f t="shared" si="11"/>
        <v>-58</v>
      </c>
      <c r="I46" s="41" t="s">
        <v>207</v>
      </c>
      <c r="J46" s="42" t="s">
        <v>208</v>
      </c>
      <c r="K46" s="41">
        <v>-58</v>
      </c>
      <c r="L46" s="41" t="s">
        <v>143</v>
      </c>
      <c r="M46" s="42" t="s">
        <v>93</v>
      </c>
      <c r="N46" s="42"/>
      <c r="O46" s="43" t="s">
        <v>152</v>
      </c>
      <c r="P46" s="43" t="s">
        <v>54</v>
      </c>
    </row>
    <row r="47" spans="1:16" ht="12.75" customHeight="1">
      <c r="A47" s="25" t="str">
        <f t="shared" si="6"/>
        <v> MVS 509 </v>
      </c>
      <c r="B47" s="15" t="str">
        <f t="shared" si="7"/>
        <v>I</v>
      </c>
      <c r="C47" s="25">
        <f t="shared" si="8"/>
        <v>27013.243999999999</v>
      </c>
      <c r="D47" t="str">
        <f t="shared" si="9"/>
        <v>vis</v>
      </c>
      <c r="E47">
        <f>VLOOKUP(C47,Active!C$21:E$973,3,FALSE)</f>
        <v>-57.997477929978388</v>
      </c>
      <c r="F47" s="15" t="s">
        <v>89</v>
      </c>
      <c r="G47" t="str">
        <f t="shared" si="10"/>
        <v>27013.244</v>
      </c>
      <c r="H47" s="25">
        <f t="shared" si="11"/>
        <v>-58</v>
      </c>
      <c r="I47" s="41" t="s">
        <v>209</v>
      </c>
      <c r="J47" s="42" t="s">
        <v>210</v>
      </c>
      <c r="K47" s="41">
        <v>-58</v>
      </c>
      <c r="L47" s="41" t="s">
        <v>211</v>
      </c>
      <c r="M47" s="42" t="s">
        <v>212</v>
      </c>
      <c r="N47" s="42"/>
      <c r="O47" s="43" t="s">
        <v>213</v>
      </c>
      <c r="P47" s="43" t="s">
        <v>55</v>
      </c>
    </row>
    <row r="48" spans="1:16" ht="12.75" customHeight="1">
      <c r="A48" s="25" t="str">
        <f t="shared" si="6"/>
        <v> MVS 509 </v>
      </c>
      <c r="B48" s="15" t="str">
        <f t="shared" si="7"/>
        <v>I</v>
      </c>
      <c r="C48" s="25">
        <f t="shared" si="8"/>
        <v>27274.442999999999</v>
      </c>
      <c r="D48" t="str">
        <f t="shared" si="9"/>
        <v>vis</v>
      </c>
      <c r="E48">
        <f>VLOOKUP(C48,Active!C$21:E$973,3,FALSE)</f>
        <v>-57.000259995410943</v>
      </c>
      <c r="F48" s="15" t="s">
        <v>89</v>
      </c>
      <c r="G48" t="str">
        <f t="shared" si="10"/>
        <v>27274.443</v>
      </c>
      <c r="H48" s="25">
        <f t="shared" si="11"/>
        <v>-57</v>
      </c>
      <c r="I48" s="41" t="s">
        <v>214</v>
      </c>
      <c r="J48" s="42" t="s">
        <v>215</v>
      </c>
      <c r="K48" s="41">
        <v>-57</v>
      </c>
      <c r="L48" s="41" t="s">
        <v>216</v>
      </c>
      <c r="M48" s="42" t="s">
        <v>212</v>
      </c>
      <c r="N48" s="42"/>
      <c r="O48" s="43" t="s">
        <v>213</v>
      </c>
      <c r="P48" s="43" t="s">
        <v>55</v>
      </c>
    </row>
    <row r="49" spans="1:16" ht="12.75" customHeight="1">
      <c r="A49" s="25" t="str">
        <f t="shared" si="6"/>
        <v> AN 252.69 </v>
      </c>
      <c r="B49" s="15" t="str">
        <f t="shared" si="7"/>
        <v>I</v>
      </c>
      <c r="C49" s="25">
        <f t="shared" si="8"/>
        <v>27274.9</v>
      </c>
      <c r="D49" t="str">
        <f t="shared" si="9"/>
        <v>vis</v>
      </c>
      <c r="E49">
        <f>VLOOKUP(C49,Active!C$21:E$973,3,FALSE)</f>
        <v>-56.998515239128956</v>
      </c>
      <c r="F49" s="15" t="s">
        <v>89</v>
      </c>
      <c r="G49" t="str">
        <f t="shared" si="10"/>
        <v>27274.9</v>
      </c>
      <c r="H49" s="25">
        <f t="shared" si="11"/>
        <v>-57</v>
      </c>
      <c r="I49" s="41" t="s">
        <v>217</v>
      </c>
      <c r="J49" s="42" t="s">
        <v>218</v>
      </c>
      <c r="K49" s="41">
        <v>-57</v>
      </c>
      <c r="L49" s="41" t="s">
        <v>195</v>
      </c>
      <c r="M49" s="42" t="s">
        <v>93</v>
      </c>
      <c r="N49" s="42"/>
      <c r="O49" s="43" t="s">
        <v>152</v>
      </c>
      <c r="P49" s="43" t="s">
        <v>56</v>
      </c>
    </row>
    <row r="50" spans="1:16" ht="12.75" customHeight="1">
      <c r="A50" s="25" t="str">
        <f t="shared" si="6"/>
        <v> MVS 509 </v>
      </c>
      <c r="B50" s="15" t="str">
        <f t="shared" si="7"/>
        <v>I</v>
      </c>
      <c r="C50" s="25">
        <f t="shared" si="8"/>
        <v>27536.547999999999</v>
      </c>
      <c r="D50" t="str">
        <f t="shared" si="9"/>
        <v>vis</v>
      </c>
      <c r="E50">
        <f>VLOOKUP(C50,Active!C$21:E$973,3,FALSE)</f>
        <v>-55.999583091059094</v>
      </c>
      <c r="F50" s="15" t="s">
        <v>89</v>
      </c>
      <c r="G50" t="str">
        <f t="shared" si="10"/>
        <v>27536.548</v>
      </c>
      <c r="H50" s="25">
        <f t="shared" si="11"/>
        <v>-56</v>
      </c>
      <c r="I50" s="41" t="s">
        <v>219</v>
      </c>
      <c r="J50" s="42" t="s">
        <v>220</v>
      </c>
      <c r="K50" s="41">
        <v>-56</v>
      </c>
      <c r="L50" s="41" t="s">
        <v>221</v>
      </c>
      <c r="M50" s="42" t="s">
        <v>212</v>
      </c>
      <c r="N50" s="42"/>
      <c r="O50" s="43" t="s">
        <v>213</v>
      </c>
      <c r="P50" s="43" t="s">
        <v>55</v>
      </c>
    </row>
    <row r="51" spans="1:16" ht="12.75" customHeight="1">
      <c r="A51" s="25" t="str">
        <f t="shared" si="6"/>
        <v> MVS 509 </v>
      </c>
      <c r="B51" s="15" t="str">
        <f t="shared" si="7"/>
        <v>I</v>
      </c>
      <c r="C51" s="25">
        <f t="shared" si="8"/>
        <v>27536.57</v>
      </c>
      <c r="D51" t="str">
        <f t="shared" si="9"/>
        <v>vis</v>
      </c>
      <c r="E51">
        <f>VLOOKUP(C51,Active!C$21:E$973,3,FALSE)</f>
        <v>-55.99949909841532</v>
      </c>
      <c r="F51" s="15" t="s">
        <v>89</v>
      </c>
      <c r="G51" t="str">
        <f t="shared" si="10"/>
        <v>27536.570</v>
      </c>
      <c r="H51" s="25">
        <f t="shared" si="11"/>
        <v>-56</v>
      </c>
      <c r="I51" s="41" t="s">
        <v>222</v>
      </c>
      <c r="J51" s="42" t="s">
        <v>223</v>
      </c>
      <c r="K51" s="41">
        <v>-56</v>
      </c>
      <c r="L51" s="41" t="s">
        <v>224</v>
      </c>
      <c r="M51" s="42" t="s">
        <v>212</v>
      </c>
      <c r="N51" s="42"/>
      <c r="O51" s="43" t="s">
        <v>213</v>
      </c>
      <c r="P51" s="43" t="s">
        <v>55</v>
      </c>
    </row>
    <row r="52" spans="1:16" ht="12.75" customHeight="1">
      <c r="A52" s="25" t="str">
        <f t="shared" si="6"/>
        <v> MVS 509 </v>
      </c>
      <c r="B52" s="15" t="str">
        <f t="shared" si="7"/>
        <v>I</v>
      </c>
      <c r="C52" s="25">
        <f t="shared" si="8"/>
        <v>27539.554</v>
      </c>
      <c r="D52" t="str">
        <f t="shared" si="9"/>
        <v>vis</v>
      </c>
      <c r="E52">
        <f>VLOOKUP(C52,Active!C$21:E$973,3,FALSE)</f>
        <v>-55.988106641641942</v>
      </c>
      <c r="F52" s="15" t="s">
        <v>89</v>
      </c>
      <c r="G52" t="str">
        <f t="shared" si="10"/>
        <v>27539.554</v>
      </c>
      <c r="H52" s="25">
        <f t="shared" si="11"/>
        <v>-56</v>
      </c>
      <c r="I52" s="41" t="s">
        <v>225</v>
      </c>
      <c r="J52" s="42" t="s">
        <v>226</v>
      </c>
      <c r="K52" s="41">
        <v>-56</v>
      </c>
      <c r="L52" s="41" t="s">
        <v>227</v>
      </c>
      <c r="M52" s="42" t="s">
        <v>212</v>
      </c>
      <c r="N52" s="42"/>
      <c r="O52" s="43" t="s">
        <v>213</v>
      </c>
      <c r="P52" s="43" t="s">
        <v>55</v>
      </c>
    </row>
    <row r="53" spans="1:16" ht="12.75" customHeight="1">
      <c r="A53" s="25" t="str">
        <f t="shared" si="6"/>
        <v> MVS 509 </v>
      </c>
      <c r="B53" s="15" t="str">
        <f t="shared" si="7"/>
        <v>I</v>
      </c>
      <c r="C53" s="25">
        <f t="shared" si="8"/>
        <v>27539.576000000001</v>
      </c>
      <c r="D53" t="str">
        <f t="shared" si="9"/>
        <v>vis</v>
      </c>
      <c r="E53">
        <f>VLOOKUP(C53,Active!C$21:E$973,3,FALSE)</f>
        <v>-55.988022648998168</v>
      </c>
      <c r="F53" s="15" t="s">
        <v>89</v>
      </c>
      <c r="G53" t="str">
        <f t="shared" si="10"/>
        <v>27539.576</v>
      </c>
      <c r="H53" s="25">
        <f t="shared" si="11"/>
        <v>-56</v>
      </c>
      <c r="I53" s="41" t="s">
        <v>228</v>
      </c>
      <c r="J53" s="42" t="s">
        <v>229</v>
      </c>
      <c r="K53" s="41">
        <v>-56</v>
      </c>
      <c r="L53" s="41" t="s">
        <v>230</v>
      </c>
      <c r="M53" s="42" t="s">
        <v>212</v>
      </c>
      <c r="N53" s="42"/>
      <c r="O53" s="43" t="s">
        <v>213</v>
      </c>
      <c r="P53" s="43" t="s">
        <v>55</v>
      </c>
    </row>
    <row r="54" spans="1:16" ht="12.75" customHeight="1">
      <c r="A54" s="25" t="str">
        <f t="shared" si="6"/>
        <v> AN 259.69 </v>
      </c>
      <c r="B54" s="15" t="str">
        <f t="shared" si="7"/>
        <v>I</v>
      </c>
      <c r="C54" s="25">
        <f t="shared" si="8"/>
        <v>28060.7</v>
      </c>
      <c r="D54" t="str">
        <f t="shared" si="9"/>
        <v>vis</v>
      </c>
      <c r="E54">
        <f>VLOOKUP(C54,Active!C$21:E$973,3,FALSE)</f>
        <v>-53.998450717507154</v>
      </c>
      <c r="F54" s="15" t="s">
        <v>89</v>
      </c>
      <c r="G54" t="str">
        <f t="shared" si="10"/>
        <v>28060.7</v>
      </c>
      <c r="H54" s="25">
        <f t="shared" si="11"/>
        <v>-54</v>
      </c>
      <c r="I54" s="41" t="s">
        <v>231</v>
      </c>
      <c r="J54" s="42" t="s">
        <v>232</v>
      </c>
      <c r="K54" s="41">
        <v>-54</v>
      </c>
      <c r="L54" s="41" t="s">
        <v>195</v>
      </c>
      <c r="M54" s="42" t="s">
        <v>93</v>
      </c>
      <c r="N54" s="42"/>
      <c r="O54" s="43" t="s">
        <v>152</v>
      </c>
      <c r="P54" s="43" t="s">
        <v>57</v>
      </c>
    </row>
    <row r="55" spans="1:16" ht="12.75" customHeight="1">
      <c r="A55" s="25" t="str">
        <f t="shared" si="6"/>
        <v> MVS 509 </v>
      </c>
      <c r="B55" s="15" t="str">
        <f t="shared" si="7"/>
        <v>I</v>
      </c>
      <c r="C55" s="25">
        <f t="shared" si="8"/>
        <v>29103.458999999999</v>
      </c>
      <c r="D55" t="str">
        <f t="shared" si="9"/>
        <v>vis</v>
      </c>
      <c r="E55">
        <f>VLOOKUP(C55,Active!C$21:E$973,3,FALSE)</f>
        <v>-50.017355934481152</v>
      </c>
      <c r="F55" s="15" t="s">
        <v>89</v>
      </c>
      <c r="G55" t="str">
        <f t="shared" si="10"/>
        <v>29103.459</v>
      </c>
      <c r="H55" s="25">
        <f t="shared" si="11"/>
        <v>-50</v>
      </c>
      <c r="I55" s="41" t="s">
        <v>233</v>
      </c>
      <c r="J55" s="42" t="s">
        <v>234</v>
      </c>
      <c r="K55" s="41">
        <v>-50</v>
      </c>
      <c r="L55" s="41" t="s">
        <v>235</v>
      </c>
      <c r="M55" s="42" t="s">
        <v>212</v>
      </c>
      <c r="N55" s="42"/>
      <c r="O55" s="43" t="s">
        <v>213</v>
      </c>
      <c r="P55" s="43" t="s">
        <v>55</v>
      </c>
    </row>
    <row r="56" spans="1:16" ht="12.75" customHeight="1">
      <c r="A56" s="25" t="str">
        <f t="shared" si="6"/>
        <v> MVS 509 </v>
      </c>
      <c r="B56" s="15" t="str">
        <f t="shared" si="7"/>
        <v>I</v>
      </c>
      <c r="C56" s="25">
        <f t="shared" si="8"/>
        <v>29106.453000000001</v>
      </c>
      <c r="D56" t="str">
        <f t="shared" si="9"/>
        <v>vis</v>
      </c>
      <c r="E56">
        <f>VLOOKUP(C56,Active!C$21:E$973,3,FALSE)</f>
        <v>-50.005925299233326</v>
      </c>
      <c r="F56" s="15" t="s">
        <v>89</v>
      </c>
      <c r="G56" t="str">
        <f t="shared" si="10"/>
        <v>29106.453</v>
      </c>
      <c r="H56" s="25">
        <f t="shared" si="11"/>
        <v>-50</v>
      </c>
      <c r="I56" s="41" t="s">
        <v>236</v>
      </c>
      <c r="J56" s="42" t="s">
        <v>237</v>
      </c>
      <c r="K56" s="41">
        <v>-50</v>
      </c>
      <c r="L56" s="41" t="s">
        <v>238</v>
      </c>
      <c r="M56" s="42" t="s">
        <v>212</v>
      </c>
      <c r="N56" s="42"/>
      <c r="O56" s="43" t="s">
        <v>213</v>
      </c>
      <c r="P56" s="43" t="s">
        <v>55</v>
      </c>
    </row>
    <row r="57" spans="1:16" ht="12.75" customHeight="1">
      <c r="A57" s="25" t="str">
        <f t="shared" si="6"/>
        <v> MVS 509 </v>
      </c>
      <c r="B57" s="15" t="str">
        <f t="shared" si="7"/>
        <v>I</v>
      </c>
      <c r="C57" s="25">
        <f t="shared" si="8"/>
        <v>29108.420999999998</v>
      </c>
      <c r="D57" t="str">
        <f t="shared" si="9"/>
        <v>vis</v>
      </c>
      <c r="E57">
        <f>VLOOKUP(C57,Active!C$21:E$973,3,FALSE)</f>
        <v>-49.998411775463232</v>
      </c>
      <c r="F57" s="15" t="s">
        <v>89</v>
      </c>
      <c r="G57" t="str">
        <f t="shared" si="10"/>
        <v>29108.421</v>
      </c>
      <c r="H57" s="25">
        <f t="shared" si="11"/>
        <v>-50</v>
      </c>
      <c r="I57" s="41" t="s">
        <v>239</v>
      </c>
      <c r="J57" s="42" t="s">
        <v>240</v>
      </c>
      <c r="K57" s="41">
        <v>-50</v>
      </c>
      <c r="L57" s="41" t="s">
        <v>241</v>
      </c>
      <c r="M57" s="42" t="s">
        <v>212</v>
      </c>
      <c r="N57" s="42"/>
      <c r="O57" s="43" t="s">
        <v>213</v>
      </c>
      <c r="P57" s="43" t="s">
        <v>55</v>
      </c>
    </row>
    <row r="58" spans="1:16" ht="12.75" customHeight="1">
      <c r="A58" s="25" t="str">
        <f t="shared" si="6"/>
        <v> MVS 509 </v>
      </c>
      <c r="B58" s="15" t="str">
        <f t="shared" si="7"/>
        <v>I</v>
      </c>
      <c r="C58" s="25">
        <f t="shared" si="8"/>
        <v>29110.476999999999</v>
      </c>
      <c r="D58" t="str">
        <f t="shared" si="9"/>
        <v>vis</v>
      </c>
      <c r="E58">
        <f>VLOOKUP(C58,Active!C$21:E$973,3,FALSE)</f>
        <v>-49.990562281118031</v>
      </c>
      <c r="F58" s="15" t="s">
        <v>89</v>
      </c>
      <c r="G58" t="str">
        <f t="shared" si="10"/>
        <v>29110.477</v>
      </c>
      <c r="H58" s="25">
        <f t="shared" si="11"/>
        <v>-50</v>
      </c>
      <c r="I58" s="41" t="s">
        <v>242</v>
      </c>
      <c r="J58" s="42" t="s">
        <v>243</v>
      </c>
      <c r="K58" s="41">
        <v>-50</v>
      </c>
      <c r="L58" s="41" t="s">
        <v>244</v>
      </c>
      <c r="M58" s="42" t="s">
        <v>212</v>
      </c>
      <c r="N58" s="42"/>
      <c r="O58" s="43" t="s">
        <v>213</v>
      </c>
      <c r="P58" s="43" t="s">
        <v>55</v>
      </c>
    </row>
    <row r="59" spans="1:16" ht="12.75" customHeight="1">
      <c r="A59" s="25" t="str">
        <f t="shared" si="6"/>
        <v> MVS 509 </v>
      </c>
      <c r="B59" s="15" t="str">
        <f t="shared" si="7"/>
        <v>I</v>
      </c>
      <c r="C59" s="25">
        <f t="shared" si="8"/>
        <v>29111.454000000002</v>
      </c>
      <c r="D59" t="str">
        <f t="shared" si="9"/>
        <v>vis</v>
      </c>
      <c r="E59">
        <f>VLOOKUP(C59,Active!C$21:E$973,3,FALSE)</f>
        <v>-49.986832244165079</v>
      </c>
      <c r="F59" s="15" t="s">
        <v>89</v>
      </c>
      <c r="G59" t="str">
        <f t="shared" si="10"/>
        <v>29111.454</v>
      </c>
      <c r="H59" s="25">
        <f t="shared" si="11"/>
        <v>-50</v>
      </c>
      <c r="I59" s="41" t="s">
        <v>245</v>
      </c>
      <c r="J59" s="42" t="s">
        <v>246</v>
      </c>
      <c r="K59" s="41">
        <v>-50</v>
      </c>
      <c r="L59" s="41" t="s">
        <v>247</v>
      </c>
      <c r="M59" s="42" t="s">
        <v>212</v>
      </c>
      <c r="N59" s="42"/>
      <c r="O59" s="43" t="s">
        <v>213</v>
      </c>
      <c r="P59" s="43" t="s">
        <v>55</v>
      </c>
    </row>
    <row r="60" spans="1:16" ht="12.75" customHeight="1">
      <c r="A60" s="25" t="str">
        <f t="shared" si="6"/>
        <v> MVS 509 </v>
      </c>
      <c r="B60" s="15" t="str">
        <f t="shared" si="7"/>
        <v>I</v>
      </c>
      <c r="C60" s="25">
        <f t="shared" si="8"/>
        <v>29364.524000000001</v>
      </c>
      <c r="D60" t="str">
        <f t="shared" si="9"/>
        <v>vis</v>
      </c>
      <c r="E60">
        <f>VLOOKUP(C60,Active!C$21:E$973,3,FALSE)</f>
        <v>-49.020649591471226</v>
      </c>
      <c r="F60" s="15" t="s">
        <v>89</v>
      </c>
      <c r="G60" t="str">
        <f t="shared" si="10"/>
        <v>29364.524</v>
      </c>
      <c r="H60" s="25">
        <f t="shared" si="11"/>
        <v>-49</v>
      </c>
      <c r="I60" s="41" t="s">
        <v>248</v>
      </c>
      <c r="J60" s="42" t="s">
        <v>249</v>
      </c>
      <c r="K60" s="41">
        <v>-49</v>
      </c>
      <c r="L60" s="41" t="s">
        <v>250</v>
      </c>
      <c r="M60" s="42" t="s">
        <v>212</v>
      </c>
      <c r="N60" s="42"/>
      <c r="O60" s="43" t="s">
        <v>213</v>
      </c>
      <c r="P60" s="43" t="s">
        <v>55</v>
      </c>
    </row>
    <row r="61" spans="1:16" ht="12.75" customHeight="1">
      <c r="A61" s="25" t="str">
        <f t="shared" si="6"/>
        <v> MVS 509 </v>
      </c>
      <c r="B61" s="15" t="str">
        <f t="shared" si="7"/>
        <v>I</v>
      </c>
      <c r="C61" s="25">
        <f t="shared" si="8"/>
        <v>29365.334999999999</v>
      </c>
      <c r="D61" t="str">
        <f t="shared" si="9"/>
        <v>vis</v>
      </c>
      <c r="E61">
        <f>VLOOKUP(C61,Active!C$21:E$973,3,FALSE)</f>
        <v>-49.017553317194015</v>
      </c>
      <c r="F61" s="15" t="s">
        <v>89</v>
      </c>
      <c r="G61" t="str">
        <f t="shared" si="10"/>
        <v>29365.335</v>
      </c>
      <c r="H61" s="25">
        <f t="shared" si="11"/>
        <v>-49</v>
      </c>
      <c r="I61" s="41" t="s">
        <v>251</v>
      </c>
      <c r="J61" s="42" t="s">
        <v>252</v>
      </c>
      <c r="K61" s="41">
        <v>-49</v>
      </c>
      <c r="L61" s="41" t="s">
        <v>253</v>
      </c>
      <c r="M61" s="42" t="s">
        <v>212</v>
      </c>
      <c r="N61" s="42"/>
      <c r="O61" s="43" t="s">
        <v>213</v>
      </c>
      <c r="P61" s="43" t="s">
        <v>55</v>
      </c>
    </row>
    <row r="62" spans="1:16" ht="12.75" customHeight="1">
      <c r="A62" s="25" t="str">
        <f t="shared" si="6"/>
        <v> MVS 509 </v>
      </c>
      <c r="B62" s="15" t="str">
        <f t="shared" si="7"/>
        <v>I</v>
      </c>
      <c r="C62" s="25">
        <f t="shared" si="8"/>
        <v>30936.501</v>
      </c>
      <c r="D62" t="str">
        <f t="shared" si="9"/>
        <v>vis</v>
      </c>
      <c r="E62">
        <f>VLOOKUP(C62,Active!C$21:E$973,3,FALSE)</f>
        <v>-43.019081219741167</v>
      </c>
      <c r="F62" s="15" t="s">
        <v>89</v>
      </c>
      <c r="G62" t="str">
        <f t="shared" si="10"/>
        <v>30936.501</v>
      </c>
      <c r="H62" s="25">
        <f t="shared" si="11"/>
        <v>-43</v>
      </c>
      <c r="I62" s="41" t="s">
        <v>254</v>
      </c>
      <c r="J62" s="42" t="s">
        <v>255</v>
      </c>
      <c r="K62" s="41">
        <v>-43</v>
      </c>
      <c r="L62" s="41" t="s">
        <v>256</v>
      </c>
      <c r="M62" s="42" t="s">
        <v>212</v>
      </c>
      <c r="N62" s="42"/>
      <c r="O62" s="43" t="s">
        <v>213</v>
      </c>
      <c r="P62" s="43" t="s">
        <v>55</v>
      </c>
    </row>
    <row r="63" spans="1:16" ht="12.75" customHeight="1">
      <c r="A63" s="25" t="str">
        <f t="shared" si="6"/>
        <v> MVS 509 </v>
      </c>
      <c r="B63" s="15" t="str">
        <f t="shared" si="7"/>
        <v>I</v>
      </c>
      <c r="C63" s="25">
        <f t="shared" si="8"/>
        <v>30938.503000000001</v>
      </c>
      <c r="D63" t="str">
        <f t="shared" si="9"/>
        <v>vis</v>
      </c>
      <c r="E63">
        <f>VLOOKUP(C63,Active!C$21:E$973,3,FALSE)</f>
        <v>-43.011437889157953</v>
      </c>
      <c r="F63" s="15" t="s">
        <v>89</v>
      </c>
      <c r="G63" t="str">
        <f t="shared" si="10"/>
        <v>30938.503</v>
      </c>
      <c r="H63" s="25">
        <f t="shared" si="11"/>
        <v>-43</v>
      </c>
      <c r="I63" s="41" t="s">
        <v>257</v>
      </c>
      <c r="J63" s="42" t="s">
        <v>258</v>
      </c>
      <c r="K63" s="41">
        <v>-43</v>
      </c>
      <c r="L63" s="41" t="s">
        <v>259</v>
      </c>
      <c r="M63" s="42" t="s">
        <v>212</v>
      </c>
      <c r="N63" s="42"/>
      <c r="O63" s="43" t="s">
        <v>213</v>
      </c>
      <c r="P63" s="43" t="s">
        <v>55</v>
      </c>
    </row>
    <row r="64" spans="1:16" ht="12.75" customHeight="1">
      <c r="A64" s="25" t="str">
        <f t="shared" si="6"/>
        <v> MVS 509 </v>
      </c>
      <c r="B64" s="15" t="str">
        <f t="shared" si="7"/>
        <v>I</v>
      </c>
      <c r="C64" s="25">
        <f t="shared" si="8"/>
        <v>30940.43</v>
      </c>
      <c r="D64" t="str">
        <f t="shared" si="9"/>
        <v>vis</v>
      </c>
      <c r="E64">
        <f>VLOOKUP(C64,Active!C$21:E$973,3,FALSE)</f>
        <v>-43.004080897133058</v>
      </c>
      <c r="F64" s="15" t="s">
        <v>89</v>
      </c>
      <c r="G64" t="str">
        <f t="shared" si="10"/>
        <v>30940.430</v>
      </c>
      <c r="H64" s="25">
        <f t="shared" si="11"/>
        <v>-43</v>
      </c>
      <c r="I64" s="41" t="s">
        <v>260</v>
      </c>
      <c r="J64" s="42" t="s">
        <v>261</v>
      </c>
      <c r="K64" s="41">
        <v>-43</v>
      </c>
      <c r="L64" s="41" t="s">
        <v>262</v>
      </c>
      <c r="M64" s="42" t="s">
        <v>212</v>
      </c>
      <c r="N64" s="42"/>
      <c r="O64" s="43" t="s">
        <v>213</v>
      </c>
      <c r="P64" s="43" t="s">
        <v>55</v>
      </c>
    </row>
    <row r="65" spans="1:16" ht="12.75" customHeight="1">
      <c r="A65" s="25" t="str">
        <f t="shared" si="6"/>
        <v> MVS 509 </v>
      </c>
      <c r="B65" s="15" t="str">
        <f t="shared" si="7"/>
        <v>I</v>
      </c>
      <c r="C65" s="25">
        <f t="shared" si="8"/>
        <v>31732.311000000002</v>
      </c>
      <c r="D65" t="str">
        <f t="shared" si="9"/>
        <v>vis</v>
      </c>
      <c r="E65">
        <f>VLOOKUP(C65,Active!C$21:E$973,3,FALSE)</f>
        <v>-39.980800045203303</v>
      </c>
      <c r="F65" s="15" t="s">
        <v>89</v>
      </c>
      <c r="G65" t="str">
        <f t="shared" si="10"/>
        <v>31732.311</v>
      </c>
      <c r="H65" s="25">
        <f t="shared" si="11"/>
        <v>-40</v>
      </c>
      <c r="I65" s="41" t="s">
        <v>263</v>
      </c>
      <c r="J65" s="42" t="s">
        <v>264</v>
      </c>
      <c r="K65" s="41">
        <v>-40</v>
      </c>
      <c r="L65" s="41" t="s">
        <v>265</v>
      </c>
      <c r="M65" s="42" t="s">
        <v>212</v>
      </c>
      <c r="N65" s="42"/>
      <c r="O65" s="43" t="s">
        <v>213</v>
      </c>
      <c r="P65" s="43" t="s">
        <v>55</v>
      </c>
    </row>
    <row r="66" spans="1:16" ht="12.75" customHeight="1">
      <c r="A66" s="25" t="str">
        <f t="shared" si="6"/>
        <v> AA 27.155 </v>
      </c>
      <c r="B66" s="15" t="str">
        <f t="shared" si="7"/>
        <v>I</v>
      </c>
      <c r="C66" s="25">
        <f t="shared" si="8"/>
        <v>32774.15</v>
      </c>
      <c r="D66" t="str">
        <f t="shared" si="9"/>
        <v>vis</v>
      </c>
      <c r="E66">
        <f>VLOOKUP(C66,Active!C$21:E$973,3,FALSE)</f>
        <v>-36.00321768182593</v>
      </c>
      <c r="F66" s="15" t="s">
        <v>89</v>
      </c>
      <c r="G66" t="str">
        <f t="shared" si="10"/>
        <v>32774.15</v>
      </c>
      <c r="H66" s="25">
        <f t="shared" si="11"/>
        <v>-36</v>
      </c>
      <c r="I66" s="41" t="s">
        <v>266</v>
      </c>
      <c r="J66" s="42" t="s">
        <v>267</v>
      </c>
      <c r="K66" s="41">
        <v>-36</v>
      </c>
      <c r="L66" s="41" t="s">
        <v>268</v>
      </c>
      <c r="M66" s="42" t="s">
        <v>93</v>
      </c>
      <c r="N66" s="42"/>
      <c r="O66" s="43" t="s">
        <v>190</v>
      </c>
      <c r="P66" s="43" t="s">
        <v>49</v>
      </c>
    </row>
    <row r="67" spans="1:16" ht="12.75" customHeight="1">
      <c r="A67" s="25" t="str">
        <f t="shared" si="6"/>
        <v> AA 27.155 </v>
      </c>
      <c r="B67" s="15" t="str">
        <f t="shared" si="7"/>
        <v>I</v>
      </c>
      <c r="C67" s="25">
        <f t="shared" si="8"/>
        <v>32774.25</v>
      </c>
      <c r="D67" t="str">
        <f t="shared" si="9"/>
        <v>vis</v>
      </c>
      <c r="E67">
        <f>VLOOKUP(C67,Active!C$21:E$973,3,FALSE)</f>
        <v>-36.002835897081518</v>
      </c>
      <c r="F67" s="15" t="s">
        <v>89</v>
      </c>
      <c r="G67" t="str">
        <f t="shared" si="10"/>
        <v>32774.25</v>
      </c>
      <c r="H67" s="25">
        <f t="shared" si="11"/>
        <v>-36</v>
      </c>
      <c r="I67" s="41" t="s">
        <v>269</v>
      </c>
      <c r="J67" s="42" t="s">
        <v>270</v>
      </c>
      <c r="K67" s="41">
        <v>-36</v>
      </c>
      <c r="L67" s="41" t="s">
        <v>271</v>
      </c>
      <c r="M67" s="42" t="s">
        <v>93</v>
      </c>
      <c r="N67" s="42"/>
      <c r="O67" s="43" t="s">
        <v>196</v>
      </c>
      <c r="P67" s="43" t="s">
        <v>49</v>
      </c>
    </row>
    <row r="68" spans="1:16" ht="12.75" customHeight="1">
      <c r="A68" s="25" t="str">
        <f t="shared" si="6"/>
        <v> AA 27.155 </v>
      </c>
      <c r="B68" s="15" t="str">
        <f t="shared" si="7"/>
        <v>I</v>
      </c>
      <c r="C68" s="25">
        <f t="shared" si="8"/>
        <v>32774.35</v>
      </c>
      <c r="D68" t="str">
        <f t="shared" si="9"/>
        <v>vis</v>
      </c>
      <c r="E68">
        <f>VLOOKUP(C68,Active!C$21:E$973,3,FALSE)</f>
        <v>-36.002454112337105</v>
      </c>
      <c r="F68" s="15" t="s">
        <v>89</v>
      </c>
      <c r="G68" t="str">
        <f t="shared" si="10"/>
        <v>32774.35</v>
      </c>
      <c r="H68" s="25">
        <f t="shared" si="11"/>
        <v>-36</v>
      </c>
      <c r="I68" s="41" t="s">
        <v>272</v>
      </c>
      <c r="J68" s="42" t="s">
        <v>273</v>
      </c>
      <c r="K68" s="41">
        <v>-36</v>
      </c>
      <c r="L68" s="41" t="s">
        <v>274</v>
      </c>
      <c r="M68" s="42" t="s">
        <v>93</v>
      </c>
      <c r="N68" s="42"/>
      <c r="O68" s="43" t="s">
        <v>275</v>
      </c>
      <c r="P68" s="43" t="s">
        <v>49</v>
      </c>
    </row>
    <row r="69" spans="1:16" ht="12.75" customHeight="1">
      <c r="A69" s="25" t="str">
        <f t="shared" si="6"/>
        <v> MVS 509 </v>
      </c>
      <c r="B69" s="15" t="str">
        <f t="shared" si="7"/>
        <v>I</v>
      </c>
      <c r="C69" s="25">
        <f t="shared" si="8"/>
        <v>33558.296999999999</v>
      </c>
      <c r="D69" t="str">
        <f t="shared" si="9"/>
        <v>vis</v>
      </c>
      <c r="E69">
        <f>VLOOKUP(C69,Active!C$21:E$973,3,FALSE)</f>
        <v>-33.00946406202933</v>
      </c>
      <c r="F69" s="15" t="s">
        <v>89</v>
      </c>
      <c r="G69" t="str">
        <f t="shared" si="10"/>
        <v>33558.297</v>
      </c>
      <c r="H69" s="25">
        <f t="shared" si="11"/>
        <v>-33</v>
      </c>
      <c r="I69" s="41" t="s">
        <v>276</v>
      </c>
      <c r="J69" s="42" t="s">
        <v>277</v>
      </c>
      <c r="K69" s="41">
        <v>-33</v>
      </c>
      <c r="L69" s="41" t="s">
        <v>278</v>
      </c>
      <c r="M69" s="42" t="s">
        <v>212</v>
      </c>
      <c r="N69" s="42"/>
      <c r="O69" s="43" t="s">
        <v>213</v>
      </c>
      <c r="P69" s="43" t="s">
        <v>55</v>
      </c>
    </row>
    <row r="70" spans="1:16" ht="12.75" customHeight="1">
      <c r="A70" s="25" t="str">
        <f t="shared" si="6"/>
        <v> MVS 509 </v>
      </c>
      <c r="B70" s="15" t="str">
        <f t="shared" si="7"/>
        <v>I</v>
      </c>
      <c r="C70" s="25">
        <f t="shared" si="8"/>
        <v>33560.285000000003</v>
      </c>
      <c r="D70" t="str">
        <f t="shared" si="9"/>
        <v>vis</v>
      </c>
      <c r="E70">
        <f>VLOOKUP(C70,Active!C$21:E$973,3,FALSE)</f>
        <v>-33.00187418131032</v>
      </c>
      <c r="F70" s="15" t="s">
        <v>89</v>
      </c>
      <c r="G70" t="str">
        <f t="shared" si="10"/>
        <v>33560.285</v>
      </c>
      <c r="H70" s="25">
        <f t="shared" si="11"/>
        <v>-33</v>
      </c>
      <c r="I70" s="41" t="s">
        <v>279</v>
      </c>
      <c r="J70" s="42" t="s">
        <v>280</v>
      </c>
      <c r="K70" s="41">
        <v>-33</v>
      </c>
      <c r="L70" s="41" t="s">
        <v>281</v>
      </c>
      <c r="M70" s="42" t="s">
        <v>212</v>
      </c>
      <c r="N70" s="42"/>
      <c r="O70" s="43" t="s">
        <v>213</v>
      </c>
      <c r="P70" s="43" t="s">
        <v>55</v>
      </c>
    </row>
    <row r="71" spans="1:16" ht="12.75" customHeight="1">
      <c r="A71" s="25" t="str">
        <f t="shared" si="6"/>
        <v> MVS 509 </v>
      </c>
      <c r="B71" s="15" t="str">
        <f t="shared" si="7"/>
        <v>I</v>
      </c>
      <c r="C71" s="25">
        <f t="shared" si="8"/>
        <v>33827.489000000001</v>
      </c>
      <c r="D71" t="str">
        <f t="shared" si="9"/>
        <v>vis</v>
      </c>
      <c r="E71">
        <f>VLOOKUP(C71,Active!C$21:E$973,3,FALSE)</f>
        <v>-31.981730072840701</v>
      </c>
      <c r="F71" s="15" t="s">
        <v>89</v>
      </c>
      <c r="G71" t="str">
        <f t="shared" si="10"/>
        <v>33827.489</v>
      </c>
      <c r="H71" s="25">
        <f t="shared" si="11"/>
        <v>-32</v>
      </c>
      <c r="I71" s="41" t="s">
        <v>282</v>
      </c>
      <c r="J71" s="42" t="s">
        <v>283</v>
      </c>
      <c r="K71" s="41">
        <v>-32</v>
      </c>
      <c r="L71" s="41" t="s">
        <v>284</v>
      </c>
      <c r="M71" s="42" t="s">
        <v>212</v>
      </c>
      <c r="N71" s="42"/>
      <c r="O71" s="43" t="s">
        <v>213</v>
      </c>
      <c r="P71" s="43" t="s">
        <v>55</v>
      </c>
    </row>
    <row r="72" spans="1:16" ht="12.75" customHeight="1">
      <c r="A72" s="25" t="str">
        <f t="shared" si="6"/>
        <v> MVS 509 </v>
      </c>
      <c r="B72" s="15" t="str">
        <f t="shared" si="7"/>
        <v>I</v>
      </c>
      <c r="C72" s="25">
        <f t="shared" si="8"/>
        <v>34603.398999999998</v>
      </c>
      <c r="D72" t="str">
        <f t="shared" si="9"/>
        <v>vis</v>
      </c>
      <c r="E72">
        <f>VLOOKUP(C72,Active!C$21:E$973,3,FALSE)</f>
        <v>-29.019424062441665</v>
      </c>
      <c r="F72" s="15" t="s">
        <v>89</v>
      </c>
      <c r="G72" t="str">
        <f t="shared" si="10"/>
        <v>34603.399</v>
      </c>
      <c r="H72" s="25">
        <f t="shared" si="11"/>
        <v>-29</v>
      </c>
      <c r="I72" s="41" t="s">
        <v>285</v>
      </c>
      <c r="J72" s="42" t="s">
        <v>286</v>
      </c>
      <c r="K72" s="41">
        <v>-29</v>
      </c>
      <c r="L72" s="41" t="s">
        <v>287</v>
      </c>
      <c r="M72" s="42" t="s">
        <v>212</v>
      </c>
      <c r="N72" s="42"/>
      <c r="O72" s="43" t="s">
        <v>213</v>
      </c>
      <c r="P72" s="43" t="s">
        <v>55</v>
      </c>
    </row>
    <row r="73" spans="1:16" ht="12.75" customHeight="1">
      <c r="A73" s="25" t="str">
        <f t="shared" si="6"/>
        <v> MVS 509 </v>
      </c>
      <c r="B73" s="15" t="str">
        <f t="shared" si="7"/>
        <v>I</v>
      </c>
      <c r="C73" s="25">
        <f t="shared" si="8"/>
        <v>34604.402999999998</v>
      </c>
      <c r="D73" t="str">
        <f t="shared" si="9"/>
        <v>vis</v>
      </c>
      <c r="E73">
        <f>VLOOKUP(C73,Active!C$21:E$973,3,FALSE)</f>
        <v>-29.015590943607723</v>
      </c>
      <c r="F73" s="15" t="s">
        <v>89</v>
      </c>
      <c r="G73" t="str">
        <f t="shared" si="10"/>
        <v>34604.403</v>
      </c>
      <c r="H73" s="25">
        <f t="shared" si="11"/>
        <v>-29</v>
      </c>
      <c r="I73" s="41" t="s">
        <v>288</v>
      </c>
      <c r="J73" s="42" t="s">
        <v>289</v>
      </c>
      <c r="K73" s="41">
        <v>-29</v>
      </c>
      <c r="L73" s="41" t="s">
        <v>290</v>
      </c>
      <c r="M73" s="42" t="s">
        <v>212</v>
      </c>
      <c r="N73" s="42"/>
      <c r="O73" s="43" t="s">
        <v>213</v>
      </c>
      <c r="P73" s="43" t="s">
        <v>55</v>
      </c>
    </row>
    <row r="74" spans="1:16" ht="12.75" customHeight="1">
      <c r="A74" s="25" t="str">
        <f t="shared" si="6"/>
        <v> MVS 509 </v>
      </c>
      <c r="B74" s="15" t="str">
        <f t="shared" si="7"/>
        <v>I</v>
      </c>
      <c r="C74" s="25">
        <f t="shared" si="8"/>
        <v>34607.400999999998</v>
      </c>
      <c r="D74" t="str">
        <f t="shared" si="9"/>
        <v>vis</v>
      </c>
      <c r="E74">
        <f>VLOOKUP(C74,Active!C$21:E$973,3,FALSE)</f>
        <v>-29.004145036970129</v>
      </c>
      <c r="F74" s="15" t="s">
        <v>89</v>
      </c>
      <c r="G74" t="str">
        <f t="shared" si="10"/>
        <v>34607.401</v>
      </c>
      <c r="H74" s="25">
        <f t="shared" si="11"/>
        <v>-29</v>
      </c>
      <c r="I74" s="41" t="s">
        <v>291</v>
      </c>
      <c r="J74" s="42" t="s">
        <v>292</v>
      </c>
      <c r="K74" s="41">
        <v>-29</v>
      </c>
      <c r="L74" s="41" t="s">
        <v>293</v>
      </c>
      <c r="M74" s="42" t="s">
        <v>212</v>
      </c>
      <c r="N74" s="42"/>
      <c r="O74" s="43" t="s">
        <v>213</v>
      </c>
      <c r="P74" s="43" t="s">
        <v>55</v>
      </c>
    </row>
    <row r="75" spans="1:16" ht="12.75" customHeight="1">
      <c r="A75" s="25" t="str">
        <f t="shared" ref="A75:A85" si="12">P75</f>
        <v> AA 8.191 </v>
      </c>
      <c r="B75" s="15" t="str">
        <f t="shared" ref="B75:B85" si="13">IF(H75=INT(H75),"I","II")</f>
        <v>I</v>
      </c>
      <c r="C75" s="25">
        <f t="shared" ref="C75:C85" si="14">1*G75</f>
        <v>34608.379999999997</v>
      </c>
      <c r="D75" t="str">
        <f t="shared" ref="D75:D85" si="15">VLOOKUP(F75,I$1:J$5,2,FALSE)</f>
        <v>vis</v>
      </c>
      <c r="E75">
        <f>VLOOKUP(C75,Active!C$21:E$973,3,FALSE)</f>
        <v>-29.000407364322299</v>
      </c>
      <c r="F75" s="15" t="s">
        <v>89</v>
      </c>
      <c r="G75" t="str">
        <f t="shared" ref="G75:G85" si="16">MID(I75,3,LEN(I75)-3)</f>
        <v>34608.38</v>
      </c>
      <c r="H75" s="25">
        <f t="shared" ref="H75:H85" si="17">1*K75</f>
        <v>-29</v>
      </c>
      <c r="I75" s="41" t="s">
        <v>294</v>
      </c>
      <c r="J75" s="42" t="s">
        <v>295</v>
      </c>
      <c r="K75" s="41">
        <v>-29</v>
      </c>
      <c r="L75" s="41" t="s">
        <v>296</v>
      </c>
      <c r="M75" s="42" t="s">
        <v>93</v>
      </c>
      <c r="N75" s="42"/>
      <c r="O75" s="43" t="s">
        <v>196</v>
      </c>
      <c r="P75" s="43" t="s">
        <v>58</v>
      </c>
    </row>
    <row r="76" spans="1:16" ht="12.75" customHeight="1">
      <c r="A76" s="25" t="str">
        <f t="shared" si="12"/>
        <v> MVS 509 </v>
      </c>
      <c r="B76" s="15" t="str">
        <f t="shared" si="13"/>
        <v>I</v>
      </c>
      <c r="C76" s="25">
        <f t="shared" si="14"/>
        <v>34609.430999999997</v>
      </c>
      <c r="D76" t="str">
        <f t="shared" si="15"/>
        <v>vis</v>
      </c>
      <c r="E76">
        <f>VLOOKUP(C76,Active!C$21:E$973,3,FALSE)</f>
        <v>-28.996394806658486</v>
      </c>
      <c r="F76" s="15" t="s">
        <v>89</v>
      </c>
      <c r="G76" t="str">
        <f t="shared" si="16"/>
        <v>34609.431</v>
      </c>
      <c r="H76" s="25">
        <f t="shared" si="17"/>
        <v>-29</v>
      </c>
      <c r="I76" s="41" t="s">
        <v>297</v>
      </c>
      <c r="J76" s="42" t="s">
        <v>298</v>
      </c>
      <c r="K76" s="41">
        <v>-29</v>
      </c>
      <c r="L76" s="41" t="s">
        <v>299</v>
      </c>
      <c r="M76" s="42" t="s">
        <v>212</v>
      </c>
      <c r="N76" s="42"/>
      <c r="O76" s="43" t="s">
        <v>213</v>
      </c>
      <c r="P76" s="43" t="s">
        <v>55</v>
      </c>
    </row>
    <row r="77" spans="1:16" ht="12.75" customHeight="1">
      <c r="A77" s="25" t="str">
        <f t="shared" si="12"/>
        <v> MVS 509 </v>
      </c>
      <c r="B77" s="15" t="str">
        <f t="shared" si="13"/>
        <v>I</v>
      </c>
      <c r="C77" s="25">
        <f t="shared" si="14"/>
        <v>34872.546999999999</v>
      </c>
      <c r="D77" t="str">
        <f t="shared" si="15"/>
        <v>vis</v>
      </c>
      <c r="E77">
        <f>VLOOKUP(C77,Active!C$21:E$973,3,FALSE)</f>
        <v>-27.991858058540583</v>
      </c>
      <c r="F77" s="15" t="s">
        <v>89</v>
      </c>
      <c r="G77" t="str">
        <f t="shared" si="16"/>
        <v>34872.547</v>
      </c>
      <c r="H77" s="25">
        <f t="shared" si="17"/>
        <v>-28</v>
      </c>
      <c r="I77" s="41" t="s">
        <v>300</v>
      </c>
      <c r="J77" s="42" t="s">
        <v>301</v>
      </c>
      <c r="K77" s="41">
        <v>-28</v>
      </c>
      <c r="L77" s="41" t="s">
        <v>302</v>
      </c>
      <c r="M77" s="42" t="s">
        <v>212</v>
      </c>
      <c r="N77" s="42"/>
      <c r="O77" s="43" t="s">
        <v>213</v>
      </c>
      <c r="P77" s="43" t="s">
        <v>55</v>
      </c>
    </row>
    <row r="78" spans="1:16" ht="12.75" customHeight="1">
      <c r="A78" s="25" t="str">
        <f t="shared" si="12"/>
        <v> MVS 509 </v>
      </c>
      <c r="B78" s="15" t="str">
        <f t="shared" si="13"/>
        <v>I</v>
      </c>
      <c r="C78" s="25">
        <f t="shared" si="14"/>
        <v>35389.281999999999</v>
      </c>
      <c r="D78" t="str">
        <f t="shared" si="15"/>
        <v>vis</v>
      </c>
      <c r="E78">
        <f>VLOOKUP(C78,Active!C$21:E$973,3,FALSE)</f>
        <v>-26.019042659481986</v>
      </c>
      <c r="F78" s="15" t="s">
        <v>89</v>
      </c>
      <c r="G78" t="str">
        <f t="shared" si="16"/>
        <v>35389.282</v>
      </c>
      <c r="H78" s="25">
        <f t="shared" si="17"/>
        <v>-26</v>
      </c>
      <c r="I78" s="41" t="s">
        <v>303</v>
      </c>
      <c r="J78" s="42" t="s">
        <v>304</v>
      </c>
      <c r="K78" s="41">
        <v>-26</v>
      </c>
      <c r="L78" s="41" t="s">
        <v>305</v>
      </c>
      <c r="M78" s="42" t="s">
        <v>212</v>
      </c>
      <c r="N78" s="42"/>
      <c r="O78" s="43" t="s">
        <v>213</v>
      </c>
      <c r="P78" s="43" t="s">
        <v>55</v>
      </c>
    </row>
    <row r="79" spans="1:16" ht="12.75" customHeight="1">
      <c r="A79" s="25" t="str">
        <f t="shared" si="12"/>
        <v> MVS 509 </v>
      </c>
      <c r="B79" s="15" t="str">
        <f t="shared" si="13"/>
        <v>I</v>
      </c>
      <c r="C79" s="25">
        <f t="shared" si="14"/>
        <v>35391.290999999997</v>
      </c>
      <c r="D79" t="str">
        <f t="shared" si="15"/>
        <v>vis</v>
      </c>
      <c r="E79">
        <f>VLOOKUP(C79,Active!C$21:E$973,3,FALSE)</f>
        <v>-26.011372603966674</v>
      </c>
      <c r="F79" s="15" t="s">
        <v>89</v>
      </c>
      <c r="G79" t="str">
        <f t="shared" si="16"/>
        <v>35391.291</v>
      </c>
      <c r="H79" s="25">
        <f t="shared" si="17"/>
        <v>-26</v>
      </c>
      <c r="I79" s="41" t="s">
        <v>306</v>
      </c>
      <c r="J79" s="42" t="s">
        <v>307</v>
      </c>
      <c r="K79" s="41">
        <v>-26</v>
      </c>
      <c r="L79" s="41" t="s">
        <v>308</v>
      </c>
      <c r="M79" s="42" t="s">
        <v>212</v>
      </c>
      <c r="N79" s="42"/>
      <c r="O79" s="43" t="s">
        <v>213</v>
      </c>
      <c r="P79" s="43" t="s">
        <v>55</v>
      </c>
    </row>
    <row r="80" spans="1:16" ht="12.75" customHeight="1">
      <c r="A80" s="25" t="str">
        <f t="shared" si="12"/>
        <v> MVS 509 </v>
      </c>
      <c r="B80" s="15" t="str">
        <f t="shared" si="13"/>
        <v>I</v>
      </c>
      <c r="C80" s="25">
        <f t="shared" si="14"/>
        <v>35392.277999999998</v>
      </c>
      <c r="D80" t="str">
        <f t="shared" si="15"/>
        <v>vis</v>
      </c>
      <c r="E80">
        <f>VLOOKUP(C80,Active!C$21:E$973,3,FALSE)</f>
        <v>-26.007604388539281</v>
      </c>
      <c r="F80" s="15" t="s">
        <v>89</v>
      </c>
      <c r="G80" t="str">
        <f t="shared" si="16"/>
        <v>35392.278</v>
      </c>
      <c r="H80" s="25">
        <f t="shared" si="17"/>
        <v>-26</v>
      </c>
      <c r="I80" s="41" t="s">
        <v>309</v>
      </c>
      <c r="J80" s="42" t="s">
        <v>310</v>
      </c>
      <c r="K80" s="41">
        <v>-26</v>
      </c>
      <c r="L80" s="41" t="s">
        <v>311</v>
      </c>
      <c r="M80" s="42" t="s">
        <v>212</v>
      </c>
      <c r="N80" s="42"/>
      <c r="O80" s="43" t="s">
        <v>213</v>
      </c>
      <c r="P80" s="43" t="s">
        <v>55</v>
      </c>
    </row>
    <row r="81" spans="1:16" ht="12.75" customHeight="1">
      <c r="A81" s="25" t="str">
        <f t="shared" si="12"/>
        <v>IBVS 1127 </v>
      </c>
      <c r="B81" s="15" t="str">
        <f t="shared" si="13"/>
        <v>I</v>
      </c>
      <c r="C81" s="25">
        <f t="shared" si="14"/>
        <v>41942.300000000003</v>
      </c>
      <c r="D81" t="str">
        <f t="shared" si="15"/>
        <v>vis</v>
      </c>
      <c r="E81">
        <f>VLOOKUP(C81,Active!C$21:E$973,3,FALSE)</f>
        <v>-1.0006196366401741</v>
      </c>
      <c r="F81" s="15" t="s">
        <v>89</v>
      </c>
      <c r="G81" t="str">
        <f t="shared" si="16"/>
        <v>41942.3</v>
      </c>
      <c r="H81" s="25">
        <f t="shared" si="17"/>
        <v>-1</v>
      </c>
      <c r="I81" s="41" t="s">
        <v>312</v>
      </c>
      <c r="J81" s="42" t="s">
        <v>313</v>
      </c>
      <c r="K81" s="41">
        <v>-1</v>
      </c>
      <c r="L81" s="41" t="s">
        <v>204</v>
      </c>
      <c r="M81" s="42" t="s">
        <v>123</v>
      </c>
      <c r="N81" s="42" t="s">
        <v>129</v>
      </c>
      <c r="O81" s="43" t="s">
        <v>314</v>
      </c>
      <c r="P81" s="44" t="s">
        <v>61</v>
      </c>
    </row>
    <row r="82" spans="1:16" ht="12.75" customHeight="1">
      <c r="A82" s="25" t="str">
        <f t="shared" si="12"/>
        <v>IBVS 1127 </v>
      </c>
      <c r="B82" s="15" t="str">
        <f t="shared" si="13"/>
        <v>I</v>
      </c>
      <c r="C82" s="25">
        <f t="shared" si="14"/>
        <v>42204.1</v>
      </c>
      <c r="D82" t="str">
        <f t="shared" si="15"/>
        <v>vis</v>
      </c>
      <c r="E82">
        <f>VLOOKUP(C82,Active!C$21:E$973,3,FALSE)</f>
        <v>-1.1071757588100575E-3</v>
      </c>
      <c r="F82" s="15" t="s">
        <v>89</v>
      </c>
      <c r="G82" t="str">
        <f t="shared" si="16"/>
        <v>42204.1</v>
      </c>
      <c r="H82" s="25">
        <f t="shared" si="17"/>
        <v>0</v>
      </c>
      <c r="I82" s="41" t="s">
        <v>315</v>
      </c>
      <c r="J82" s="42" t="s">
        <v>316</v>
      </c>
      <c r="K82" s="41">
        <v>0</v>
      </c>
      <c r="L82" s="41" t="s">
        <v>134</v>
      </c>
      <c r="M82" s="42" t="s">
        <v>123</v>
      </c>
      <c r="N82" s="42" t="s">
        <v>129</v>
      </c>
      <c r="O82" s="43" t="s">
        <v>314</v>
      </c>
      <c r="P82" s="44" t="s">
        <v>61</v>
      </c>
    </row>
    <row r="83" spans="1:16" ht="12.75" customHeight="1">
      <c r="A83" s="25" t="str">
        <f t="shared" si="12"/>
        <v> SAC 55 </v>
      </c>
      <c r="B83" s="15" t="str">
        <f t="shared" si="13"/>
        <v>I</v>
      </c>
      <c r="C83" s="25">
        <f t="shared" si="14"/>
        <v>42990.18</v>
      </c>
      <c r="D83" t="str">
        <f t="shared" si="15"/>
        <v>vis</v>
      </c>
      <c r="E83">
        <f>VLOOKUP(C83,Active!C$21:E$973,3,FALSE)</f>
        <v>3.0000263431473679</v>
      </c>
      <c r="F83" s="15" t="s">
        <v>89</v>
      </c>
      <c r="G83" t="str">
        <f t="shared" si="16"/>
        <v>42990.18</v>
      </c>
      <c r="H83" s="25">
        <f t="shared" si="17"/>
        <v>3</v>
      </c>
      <c r="I83" s="41" t="s">
        <v>317</v>
      </c>
      <c r="J83" s="42" t="s">
        <v>318</v>
      </c>
      <c r="K83" s="41">
        <v>3</v>
      </c>
      <c r="L83" s="41" t="s">
        <v>319</v>
      </c>
      <c r="M83" s="42" t="s">
        <v>93</v>
      </c>
      <c r="N83" s="42"/>
      <c r="O83" s="43" t="s">
        <v>320</v>
      </c>
      <c r="P83" s="43" t="s">
        <v>63</v>
      </c>
    </row>
    <row r="84" spans="1:16" ht="12.75" customHeight="1">
      <c r="A84" s="25" t="str">
        <f t="shared" si="12"/>
        <v> PASP 96.738 </v>
      </c>
      <c r="B84" s="15" t="str">
        <f t="shared" si="13"/>
        <v>I</v>
      </c>
      <c r="C84" s="25">
        <f t="shared" si="14"/>
        <v>44823.49</v>
      </c>
      <c r="D84" t="str">
        <f t="shared" si="15"/>
        <v>PE</v>
      </c>
      <c r="E84">
        <f>VLOOKUP(C84,Active!C$21:E$973,3,FALSE)</f>
        <v>9.9993242410023768</v>
      </c>
      <c r="F84" s="15" t="str">
        <f>LEFT(M84,1)</f>
        <v>E</v>
      </c>
      <c r="G84" t="str">
        <f t="shared" si="16"/>
        <v>44823.49</v>
      </c>
      <c r="H84" s="25">
        <f t="shared" si="17"/>
        <v>10</v>
      </c>
      <c r="I84" s="41" t="s">
        <v>321</v>
      </c>
      <c r="J84" s="42" t="s">
        <v>322</v>
      </c>
      <c r="K84" s="41">
        <v>10</v>
      </c>
      <c r="L84" s="41" t="s">
        <v>323</v>
      </c>
      <c r="M84" s="42" t="s">
        <v>123</v>
      </c>
      <c r="N84" s="42" t="s">
        <v>129</v>
      </c>
      <c r="O84" s="43" t="s">
        <v>324</v>
      </c>
      <c r="P84" s="43" t="s">
        <v>72</v>
      </c>
    </row>
    <row r="85" spans="1:16" ht="12.75" customHeight="1">
      <c r="A85" s="25" t="str">
        <f t="shared" si="12"/>
        <v> BAVR 4/2014 </v>
      </c>
      <c r="B85" s="15" t="str">
        <f t="shared" si="13"/>
        <v>I</v>
      </c>
      <c r="C85" s="25">
        <f t="shared" si="14"/>
        <v>56872.1</v>
      </c>
      <c r="D85" t="str">
        <f t="shared" si="15"/>
        <v>vis</v>
      </c>
      <c r="E85">
        <f>VLOOKUP(C85,Active!C$21:E$973,3,FALSE)</f>
        <v>55.99907913519646</v>
      </c>
      <c r="F85" s="15" t="s">
        <v>89</v>
      </c>
      <c r="G85" t="str">
        <f t="shared" si="16"/>
        <v>56872.1</v>
      </c>
      <c r="H85" s="25">
        <f t="shared" si="17"/>
        <v>56</v>
      </c>
      <c r="I85" s="41" t="s">
        <v>325</v>
      </c>
      <c r="J85" s="42" t="s">
        <v>326</v>
      </c>
      <c r="K85" s="41">
        <v>56</v>
      </c>
      <c r="L85" s="41" t="s">
        <v>204</v>
      </c>
      <c r="M85" s="42" t="s">
        <v>327</v>
      </c>
      <c r="N85" s="42" t="s">
        <v>89</v>
      </c>
      <c r="O85" s="43" t="s">
        <v>328</v>
      </c>
      <c r="P85" s="43" t="s">
        <v>81</v>
      </c>
    </row>
  </sheetData>
  <sheetProtection selectLockedCells="1" selectUnlockedCells="1"/>
  <hyperlinks>
    <hyperlink ref="P18" r:id="rId1"/>
    <hyperlink ref="P19" r:id="rId2"/>
    <hyperlink ref="P81" r:id="rId3"/>
    <hyperlink ref="P82" r:id="rId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2023-01-20T06:16:20Z</dcterms:created>
  <dcterms:modified xsi:type="dcterms:W3CDTF">2023-01-20T06:17:37Z</dcterms:modified>
</cp:coreProperties>
</file>