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7B293AAF-C771-4B2D-BF6A-A4CB646C38CE}" xr6:coauthVersionLast="47" xr6:coauthVersionMax="47" xr10:uidLastSave="{00000000-0000-0000-0000-000000000000}"/>
  <bookViews>
    <workbookView xWindow="2070" yWindow="1350" windowWidth="14025" windowHeight="1380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89" i="1" l="1"/>
  <c r="F89" i="1" s="1"/>
  <c r="G89" i="1" s="1"/>
  <c r="K89" i="1" s="1"/>
  <c r="Q89" i="1"/>
  <c r="E86" i="1"/>
  <c r="F86" i="1"/>
  <c r="G86" i="1"/>
  <c r="K86" i="1"/>
  <c r="Q86" i="1"/>
  <c r="E87" i="1"/>
  <c r="F87" i="1"/>
  <c r="G87" i="1"/>
  <c r="K87" i="1"/>
  <c r="Q87" i="1"/>
  <c r="E88" i="1"/>
  <c r="F88" i="1"/>
  <c r="G88" i="1"/>
  <c r="K88" i="1"/>
  <c r="Q88" i="1"/>
  <c r="Q81" i="1"/>
  <c r="Q82" i="1"/>
  <c r="Q83" i="1"/>
  <c r="Q84" i="1"/>
  <c r="Q85" i="1"/>
  <c r="Q79" i="1"/>
  <c r="Q80" i="1"/>
  <c r="Q77" i="1"/>
  <c r="Q78" i="1"/>
  <c r="Q75" i="1"/>
  <c r="C7" i="1"/>
  <c r="C8" i="1"/>
  <c r="E84" i="1"/>
  <c r="F84" i="1"/>
  <c r="D9" i="1"/>
  <c r="C9" i="1"/>
  <c r="Q72" i="1"/>
  <c r="Q71" i="1"/>
  <c r="Q65" i="1"/>
  <c r="Q64" i="1"/>
  <c r="Q63" i="1"/>
  <c r="Q33" i="1"/>
  <c r="Q31" i="1"/>
  <c r="Q30" i="1"/>
  <c r="Q29" i="1"/>
  <c r="Q28" i="1"/>
  <c r="Q27" i="1"/>
  <c r="Q26" i="1"/>
  <c r="Q25" i="1"/>
  <c r="Q24" i="1"/>
  <c r="Q23" i="1"/>
  <c r="Q22" i="1"/>
  <c r="Q21" i="1"/>
  <c r="G46" i="2"/>
  <c r="C46" i="2"/>
  <c r="E46" i="2"/>
  <c r="G65" i="2"/>
  <c r="C65" i="2"/>
  <c r="G45" i="2"/>
  <c r="C45" i="2"/>
  <c r="G44" i="2"/>
  <c r="C44" i="2"/>
  <c r="G64" i="2"/>
  <c r="C64" i="2"/>
  <c r="G63" i="2"/>
  <c r="C63" i="2"/>
  <c r="G43" i="2"/>
  <c r="C43" i="2"/>
  <c r="E43" i="2"/>
  <c r="G42" i="2"/>
  <c r="C42" i="2"/>
  <c r="G62" i="2"/>
  <c r="C62" i="2"/>
  <c r="E62" i="2"/>
  <c r="G41" i="2"/>
  <c r="C41" i="2"/>
  <c r="G40" i="2"/>
  <c r="C40" i="2"/>
  <c r="G61" i="2"/>
  <c r="C61" i="2"/>
  <c r="E61" i="2"/>
  <c r="G60" i="2"/>
  <c r="C60" i="2"/>
  <c r="G59" i="2"/>
  <c r="C59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E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G13" i="2"/>
  <c r="C13" i="2"/>
  <c r="G12" i="2"/>
  <c r="C12" i="2"/>
  <c r="G58" i="2"/>
  <c r="C58" i="2"/>
  <c r="G11" i="2"/>
  <c r="C11" i="2"/>
  <c r="G57" i="2"/>
  <c r="C57" i="2"/>
  <c r="G56" i="2"/>
  <c r="C56" i="2"/>
  <c r="E56" i="2"/>
  <c r="G55" i="2"/>
  <c r="C55" i="2"/>
  <c r="G54" i="2"/>
  <c r="C54" i="2"/>
  <c r="G53" i="2"/>
  <c r="C53" i="2"/>
  <c r="E53" i="2"/>
  <c r="G52" i="2"/>
  <c r="C52" i="2"/>
  <c r="G51" i="2"/>
  <c r="C51" i="2"/>
  <c r="G50" i="2"/>
  <c r="C50" i="2"/>
  <c r="E50" i="2"/>
  <c r="G49" i="2"/>
  <c r="C49" i="2"/>
  <c r="E49" i="2"/>
  <c r="G48" i="2"/>
  <c r="C48" i="2"/>
  <c r="G47" i="2"/>
  <c r="C47" i="2"/>
  <c r="E47" i="2"/>
  <c r="H46" i="2"/>
  <c r="D46" i="2"/>
  <c r="B46" i="2"/>
  <c r="A46" i="2"/>
  <c r="H65" i="2"/>
  <c r="B65" i="2"/>
  <c r="D65" i="2"/>
  <c r="A65" i="2"/>
  <c r="H45" i="2"/>
  <c r="B45" i="2"/>
  <c r="D45" i="2"/>
  <c r="A45" i="2"/>
  <c r="H44" i="2"/>
  <c r="B44" i="2"/>
  <c r="D44" i="2"/>
  <c r="A44" i="2"/>
  <c r="H64" i="2"/>
  <c r="D64" i="2"/>
  <c r="B64" i="2"/>
  <c r="A64" i="2"/>
  <c r="H63" i="2"/>
  <c r="B63" i="2"/>
  <c r="D63" i="2"/>
  <c r="A63" i="2"/>
  <c r="H43" i="2"/>
  <c r="B43" i="2"/>
  <c r="D43" i="2"/>
  <c r="A43" i="2"/>
  <c r="H42" i="2"/>
  <c r="B42" i="2"/>
  <c r="D42" i="2"/>
  <c r="A42" i="2"/>
  <c r="H62" i="2"/>
  <c r="B62" i="2"/>
  <c r="D62" i="2"/>
  <c r="A62" i="2"/>
  <c r="H41" i="2"/>
  <c r="B41" i="2"/>
  <c r="D41" i="2"/>
  <c r="A41" i="2"/>
  <c r="H40" i="2"/>
  <c r="D40" i="2"/>
  <c r="B40" i="2"/>
  <c r="A40" i="2"/>
  <c r="H61" i="2"/>
  <c r="B61" i="2"/>
  <c r="D61" i="2"/>
  <c r="A61" i="2"/>
  <c r="H60" i="2"/>
  <c r="D60" i="2"/>
  <c r="B60" i="2"/>
  <c r="A60" i="2"/>
  <c r="H59" i="2"/>
  <c r="B59" i="2"/>
  <c r="D59" i="2"/>
  <c r="A59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58" i="2"/>
  <c r="D58" i="2"/>
  <c r="B58" i="2"/>
  <c r="A58" i="2"/>
  <c r="H11" i="2"/>
  <c r="B11" i="2"/>
  <c r="D11" i="2"/>
  <c r="A11" i="2"/>
  <c r="H57" i="2"/>
  <c r="D57" i="2"/>
  <c r="B57" i="2"/>
  <c r="A57" i="2"/>
  <c r="H56" i="2"/>
  <c r="B56" i="2"/>
  <c r="D56" i="2"/>
  <c r="A56" i="2"/>
  <c r="H55" i="2"/>
  <c r="D55" i="2"/>
  <c r="B55" i="2"/>
  <c r="A55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B47" i="2"/>
  <c r="D47" i="2"/>
  <c r="A47" i="2"/>
  <c r="Q76" i="1"/>
  <c r="Q73" i="1"/>
  <c r="Q70" i="1"/>
  <c r="Q68" i="1"/>
  <c r="Q69" i="1"/>
  <c r="F16" i="1"/>
  <c r="F17" i="1" s="1"/>
  <c r="Q74" i="1"/>
  <c r="Q61" i="1"/>
  <c r="Q62" i="1"/>
  <c r="C17" i="1"/>
  <c r="Q66" i="1"/>
  <c r="Q67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32" i="1"/>
  <c r="E70" i="1"/>
  <c r="E76" i="1"/>
  <c r="F76" i="1"/>
  <c r="G76" i="1"/>
  <c r="K76" i="1"/>
  <c r="E66" i="1"/>
  <c r="F66" i="1"/>
  <c r="G66" i="1"/>
  <c r="K66" i="1"/>
  <c r="E61" i="1"/>
  <c r="F61" i="1"/>
  <c r="E79" i="1"/>
  <c r="F79" i="1"/>
  <c r="E69" i="1"/>
  <c r="F69" i="1"/>
  <c r="G69" i="1"/>
  <c r="K69" i="1"/>
  <c r="E30" i="1"/>
  <c r="E39" i="1"/>
  <c r="F39" i="1"/>
  <c r="G39" i="1"/>
  <c r="I39" i="1"/>
  <c r="E38" i="1"/>
  <c r="E38" i="2"/>
  <c r="E60" i="2"/>
  <c r="E65" i="1"/>
  <c r="F65" i="1"/>
  <c r="E21" i="1"/>
  <c r="F21" i="1"/>
  <c r="G21" i="1"/>
  <c r="H21" i="1"/>
  <c r="E64" i="1"/>
  <c r="F64" i="1"/>
  <c r="G64" i="1"/>
  <c r="K64" i="1"/>
  <c r="E44" i="1"/>
  <c r="F44" i="1"/>
  <c r="G44" i="1"/>
  <c r="E77" i="1"/>
  <c r="F77" i="1"/>
  <c r="G77" i="1"/>
  <c r="K77" i="1"/>
  <c r="E51" i="1"/>
  <c r="F51" i="1"/>
  <c r="G51" i="1"/>
  <c r="I51" i="1"/>
  <c r="E47" i="1"/>
  <c r="F47" i="1"/>
  <c r="G47" i="1"/>
  <c r="I47" i="1"/>
  <c r="E73" i="1"/>
  <c r="F73" i="1"/>
  <c r="G73" i="1"/>
  <c r="K73" i="1"/>
  <c r="E41" i="1"/>
  <c r="F41" i="1"/>
  <c r="G41" i="1"/>
  <c r="I41" i="1"/>
  <c r="E24" i="1"/>
  <c r="F24" i="1"/>
  <c r="G24" i="1"/>
  <c r="H24" i="1"/>
  <c r="E53" i="1"/>
  <c r="F53" i="1"/>
  <c r="G53" i="1"/>
  <c r="I53" i="1"/>
  <c r="E43" i="1"/>
  <c r="F43" i="1"/>
  <c r="G43" i="1"/>
  <c r="I43" i="1"/>
  <c r="E27" i="1"/>
  <c r="F27" i="1"/>
  <c r="G27" i="1"/>
  <c r="H27" i="1"/>
  <c r="E71" i="1"/>
  <c r="F71" i="1"/>
  <c r="G71" i="1"/>
  <c r="K71" i="1"/>
  <c r="E40" i="1"/>
  <c r="F40" i="1"/>
  <c r="G40" i="1"/>
  <c r="I40" i="1"/>
  <c r="E23" i="1"/>
  <c r="F23" i="1"/>
  <c r="G23" i="1"/>
  <c r="H23" i="1"/>
  <c r="E50" i="1"/>
  <c r="F50" i="1"/>
  <c r="G50" i="1"/>
  <c r="I50" i="1"/>
  <c r="G79" i="1"/>
  <c r="K79" i="1"/>
  <c r="G65" i="1"/>
  <c r="K65" i="1"/>
  <c r="E63" i="1"/>
  <c r="F63" i="1"/>
  <c r="E45" i="1"/>
  <c r="E78" i="1"/>
  <c r="F78" i="1"/>
  <c r="G78" i="1"/>
  <c r="K78" i="1"/>
  <c r="E75" i="1"/>
  <c r="F75" i="1"/>
  <c r="G75" i="1"/>
  <c r="K75" i="1"/>
  <c r="I44" i="1"/>
  <c r="E25" i="1"/>
  <c r="F25" i="1"/>
  <c r="G25" i="1"/>
  <c r="H25" i="1"/>
  <c r="E40" i="2"/>
  <c r="E22" i="2"/>
  <c r="E27" i="2"/>
  <c r="F45" i="1"/>
  <c r="G45" i="1"/>
  <c r="I45" i="1"/>
  <c r="G63" i="1"/>
  <c r="I63" i="1"/>
  <c r="E59" i="2"/>
  <c r="F38" i="1"/>
  <c r="G38" i="1"/>
  <c r="I38" i="1"/>
  <c r="E18" i="2"/>
  <c r="E44" i="2"/>
  <c r="E25" i="2"/>
  <c r="F70" i="1"/>
  <c r="G70" i="1"/>
  <c r="K70" i="1"/>
  <c r="F30" i="1"/>
  <c r="G30" i="1"/>
  <c r="H30" i="1"/>
  <c r="E65" i="2"/>
  <c r="E33" i="2"/>
  <c r="E15" i="2"/>
  <c r="E29" i="2"/>
  <c r="E19" i="2"/>
  <c r="E54" i="2"/>
  <c r="E42" i="2"/>
  <c r="E63" i="2"/>
  <c r="E28" i="2"/>
  <c r="E51" i="2"/>
  <c r="E16" i="2"/>
  <c r="E26" i="2"/>
  <c r="E23" i="2"/>
  <c r="E74" i="1"/>
  <c r="E22" i="1"/>
  <c r="E68" i="1"/>
  <c r="F68" i="1"/>
  <c r="G68" i="1"/>
  <c r="K68" i="1"/>
  <c r="E35" i="1"/>
  <c r="F35" i="1"/>
  <c r="G35" i="1"/>
  <c r="I35" i="1"/>
  <c r="E58" i="1"/>
  <c r="E37" i="1"/>
  <c r="F37" i="1"/>
  <c r="G37" i="1"/>
  <c r="I37" i="1"/>
  <c r="E60" i="1"/>
  <c r="E54" i="1"/>
  <c r="E31" i="1"/>
  <c r="F31" i="1"/>
  <c r="G31" i="1"/>
  <c r="H31" i="1"/>
  <c r="E26" i="1"/>
  <c r="F26" i="1"/>
  <c r="U26" i="1"/>
  <c r="E46" i="1"/>
  <c r="E36" i="1"/>
  <c r="F36" i="1"/>
  <c r="G36" i="1"/>
  <c r="I36" i="1"/>
  <c r="E72" i="1"/>
  <c r="E55" i="1"/>
  <c r="E34" i="1"/>
  <c r="F34" i="1"/>
  <c r="G34" i="1"/>
  <c r="I34" i="1"/>
  <c r="E85" i="1"/>
  <c r="F85" i="1"/>
  <c r="G85" i="1"/>
  <c r="K85" i="1"/>
  <c r="E56" i="1"/>
  <c r="F56" i="1"/>
  <c r="G56" i="1"/>
  <c r="I56" i="1"/>
  <c r="E80" i="1"/>
  <c r="F80" i="1"/>
  <c r="G80" i="1"/>
  <c r="K80" i="1"/>
  <c r="E28" i="1"/>
  <c r="F28" i="1"/>
  <c r="G28" i="1"/>
  <c r="H28" i="1"/>
  <c r="E49" i="1"/>
  <c r="F49" i="1"/>
  <c r="G49" i="1"/>
  <c r="I49" i="1"/>
  <c r="E59" i="1"/>
  <c r="F59" i="1"/>
  <c r="G59" i="1"/>
  <c r="I59" i="1"/>
  <c r="E33" i="1"/>
  <c r="F33" i="1"/>
  <c r="G33" i="1"/>
  <c r="I33" i="1"/>
  <c r="E62" i="1"/>
  <c r="E32" i="1"/>
  <c r="F32" i="1"/>
  <c r="G32" i="1"/>
  <c r="H32" i="1"/>
  <c r="E52" i="1"/>
  <c r="F52" i="1"/>
  <c r="G52" i="1"/>
  <c r="I52" i="1"/>
  <c r="E48" i="1"/>
  <c r="F48" i="1"/>
  <c r="G48" i="1"/>
  <c r="I48" i="1"/>
  <c r="E67" i="1"/>
  <c r="E29" i="1"/>
  <c r="F29" i="1"/>
  <c r="G29" i="1"/>
  <c r="H29" i="1"/>
  <c r="E42" i="1"/>
  <c r="F42" i="1"/>
  <c r="G42" i="1"/>
  <c r="I42" i="1"/>
  <c r="E82" i="1"/>
  <c r="F82" i="1"/>
  <c r="G82" i="1"/>
  <c r="K82" i="1"/>
  <c r="E58" i="2"/>
  <c r="E30" i="2"/>
  <c r="E81" i="1"/>
  <c r="F81" i="1"/>
  <c r="E83" i="1"/>
  <c r="F83" i="1"/>
  <c r="G83" i="1"/>
  <c r="K83" i="1"/>
  <c r="G81" i="1"/>
  <c r="K81" i="1"/>
  <c r="G84" i="1"/>
  <c r="K84" i="1"/>
  <c r="E57" i="1"/>
  <c r="F57" i="1"/>
  <c r="G57" i="1"/>
  <c r="I57" i="1"/>
  <c r="F67" i="1"/>
  <c r="G67" i="1"/>
  <c r="K67" i="1"/>
  <c r="E41" i="2"/>
  <c r="F46" i="1"/>
  <c r="G46" i="1"/>
  <c r="I46" i="1"/>
  <c r="E24" i="2"/>
  <c r="E12" i="2"/>
  <c r="F22" i="1"/>
  <c r="G22" i="1"/>
  <c r="E48" i="2"/>
  <c r="E34" i="2"/>
  <c r="F74" i="1"/>
  <c r="G74" i="1"/>
  <c r="K74" i="1"/>
  <c r="E45" i="2"/>
  <c r="E57" i="2"/>
  <c r="F54" i="1"/>
  <c r="G54" i="1"/>
  <c r="I54" i="1"/>
  <c r="E31" i="2"/>
  <c r="E55" i="2"/>
  <c r="F62" i="1"/>
  <c r="G62" i="1"/>
  <c r="K62" i="1"/>
  <c r="E39" i="2"/>
  <c r="F60" i="1"/>
  <c r="G60" i="1"/>
  <c r="I60" i="1"/>
  <c r="E37" i="2"/>
  <c r="E11" i="2"/>
  <c r="E14" i="2"/>
  <c r="F55" i="1"/>
  <c r="G55" i="1"/>
  <c r="I55" i="1"/>
  <c r="E32" i="2"/>
  <c r="E52" i="2"/>
  <c r="E13" i="2"/>
  <c r="F72" i="1"/>
  <c r="G72" i="1"/>
  <c r="K72" i="1"/>
  <c r="E64" i="2"/>
  <c r="E35" i="2"/>
  <c r="F58" i="1"/>
  <c r="G58" i="1"/>
  <c r="I58" i="1"/>
  <c r="E36" i="2"/>
  <c r="E20" i="2"/>
  <c r="H22" i="1"/>
  <c r="C11" i="1"/>
  <c r="C12" i="1"/>
  <c r="O89" i="1" l="1"/>
  <c r="C16" i="1"/>
  <c r="D18" i="1" s="1"/>
  <c r="O57" i="1"/>
  <c r="O43" i="1"/>
  <c r="O68" i="1"/>
  <c r="O32" i="1"/>
  <c r="O85" i="1"/>
  <c r="O50" i="1"/>
  <c r="O37" i="1"/>
  <c r="O30" i="1"/>
  <c r="O29" i="1"/>
  <c r="O49" i="1"/>
  <c r="O42" i="1"/>
  <c r="O35" i="1"/>
  <c r="O45" i="1"/>
  <c r="O86" i="1"/>
  <c r="O48" i="1"/>
  <c r="O56" i="1"/>
  <c r="O65" i="1"/>
  <c r="O23" i="1"/>
  <c r="O36" i="1"/>
  <c r="O74" i="1"/>
  <c r="O39" i="1"/>
  <c r="O77" i="1"/>
  <c r="O69" i="1"/>
  <c r="O44" i="1"/>
  <c r="O76" i="1"/>
  <c r="O81" i="1"/>
  <c r="O78" i="1"/>
  <c r="O25" i="1"/>
  <c r="O84" i="1"/>
  <c r="O21" i="1"/>
  <c r="O33" i="1"/>
  <c r="O82" i="1"/>
  <c r="O64" i="1"/>
  <c r="O60" i="1"/>
  <c r="O59" i="1"/>
  <c r="O53" i="1"/>
  <c r="O62" i="1"/>
  <c r="O28" i="1"/>
  <c r="O61" i="1"/>
  <c r="O46" i="1"/>
  <c r="O80" i="1"/>
  <c r="O67" i="1"/>
  <c r="O55" i="1"/>
  <c r="O27" i="1"/>
  <c r="O66" i="1"/>
  <c r="O70" i="1"/>
  <c r="O26" i="1"/>
  <c r="O71" i="1"/>
  <c r="O22" i="1"/>
  <c r="O88" i="1"/>
  <c r="C15" i="1"/>
  <c r="O52" i="1"/>
  <c r="O34" i="1"/>
  <c r="O63" i="1"/>
  <c r="O24" i="1"/>
  <c r="O58" i="1"/>
  <c r="O38" i="1"/>
  <c r="O47" i="1"/>
  <c r="O72" i="1"/>
  <c r="O79" i="1"/>
  <c r="O40" i="1"/>
  <c r="O73" i="1"/>
  <c r="O51" i="1"/>
  <c r="O87" i="1"/>
  <c r="O41" i="1"/>
  <c r="O83" i="1"/>
  <c r="O75" i="1"/>
  <c r="O54" i="1"/>
  <c r="O31" i="1"/>
  <c r="F18" i="1" l="1"/>
  <c r="F19" i="1" s="1"/>
  <c r="C18" i="1"/>
</calcChain>
</file>

<file path=xl/sharedStrings.xml><?xml version="1.0" encoding="utf-8"?>
<sst xmlns="http://schemas.openxmlformats.org/spreadsheetml/2006/main" count="643" uniqueCount="299">
  <si>
    <t>OEJV 0191</t>
  </si>
  <si>
    <t>II</t>
  </si>
  <si>
    <t>JAVSO..43..238</t>
  </si>
  <si>
    <t>JAVSO..44..164</t>
  </si>
  <si>
    <t>s5</t>
  </si>
  <si>
    <t>s6</t>
  </si>
  <si>
    <t>s7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</si>
  <si>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</si>
  <si>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</si>
  <si>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</si>
  <si>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</si>
  <si>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</si>
  <si>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</si>
  <si>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</si>
  <si>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</si>
  <si>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</si>
  <si>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</si>
  <si>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</si>
  <si>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</si>
  <si>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</si>
  <si>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</si>
  <si>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</si>
  <si>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</si>
  <si>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</si>
  <si>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</si>
  <si>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</si>
  <si>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</si>
  <si>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</si>
  <si>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</si>
  <si>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</si>
  <si>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</si>
  <si>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</si>
  <si>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v</t>
  </si>
  <si>
    <t>JAAVSO 7,28</t>
  </si>
  <si>
    <t>K</t>
  </si>
  <si>
    <t>:</t>
  </si>
  <si>
    <t>E. Halbach</t>
  </si>
  <si>
    <t>AAVSO 4</t>
  </si>
  <si>
    <t>A</t>
  </si>
  <si>
    <t>G. Samolyk</t>
  </si>
  <si>
    <t>D. Ruokonen</t>
  </si>
  <si>
    <t>M. Baldwin</t>
  </si>
  <si>
    <t>BRNO 27</t>
  </si>
  <si>
    <t>Paschke A</t>
  </si>
  <si>
    <t>BBSAG Bull.78</t>
  </si>
  <si>
    <t>B</t>
  </si>
  <si>
    <t>BBSAG 78</t>
  </si>
  <si>
    <t>P. Atwood</t>
  </si>
  <si>
    <t>BRNO 30</t>
  </si>
  <si>
    <t>N</t>
  </si>
  <si>
    <t>BBSAG Bull.102</t>
  </si>
  <si>
    <t>EA/SD:</t>
  </si>
  <si>
    <t>IBVS 5577</t>
  </si>
  <si>
    <t>I</t>
  </si>
  <si>
    <t># of data points:</t>
  </si>
  <si>
    <t>SX Oph / GSC 05046-00419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</si>
  <si>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</si>
  <si>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</si>
  <si>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</si>
  <si>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</si>
  <si>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</si>
  <si>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</si>
  <si>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5894</t>
  </si>
  <si>
    <t>OEJV 0060</t>
  </si>
  <si>
    <t>vis</t>
  </si>
  <si>
    <t>OEJV 0074</t>
  </si>
  <si>
    <t>Add cycle</t>
  </si>
  <si>
    <t>Old Cycle</t>
  </si>
  <si>
    <t>IBVS 5636</t>
  </si>
  <si>
    <t>IBVS 5670</t>
  </si>
  <si>
    <t>JAVSO..36..186</t>
  </si>
  <si>
    <t>2013JAVSO..41..328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</si>
  <si>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</si>
  <si>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</si>
  <si>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</si>
  <si>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</si>
  <si>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</si>
  <si>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</si>
  <si>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</si>
  <si>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</si>
  <si>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</si>
  <si>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</si>
  <si>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</si>
  <si>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F </t>
  </si>
  <si>
    <t>2419542.412 </t>
  </si>
  <si>
    <t> 19.05.1912 21:53 </t>
  </si>
  <si>
    <t> 0.003 </t>
  </si>
  <si>
    <t>V </t>
  </si>
  <si>
    <t> R.Lehnert </t>
  </si>
  <si>
    <t> AN 194.166 </t>
  </si>
  <si>
    <t>2427979.263 </t>
  </si>
  <si>
    <t> 25.06.1935 18:18 </t>
  </si>
  <si>
    <t> 0.005 </t>
  </si>
  <si>
    <t> L.Robinson </t>
  </si>
  <si>
    <t> PZ 17.519 </t>
  </si>
  <si>
    <t>2428344.456 </t>
  </si>
  <si>
    <t> 24.06.1936 22:56 </t>
  </si>
  <si>
    <t> -0.007 </t>
  </si>
  <si>
    <t> K.Kordylewski </t>
  </si>
  <si>
    <t> AA 27.155 </t>
  </si>
  <si>
    <t>2428346.533 </t>
  </si>
  <si>
    <t> 27.06.1936 00:47 </t>
  </si>
  <si>
    <t> 0.007 </t>
  </si>
  <si>
    <t>2428350.652 </t>
  </si>
  <si>
    <t> 01.07.1936 03:38 </t>
  </si>
  <si>
    <t> -0.001 </t>
  </si>
  <si>
    <t>2429173.993 </t>
  </si>
  <si>
    <t> 02.10.1938 11:49 </t>
  </si>
  <si>
    <t> 0.082 </t>
  </si>
  <si>
    <t>2429805.279 </t>
  </si>
  <si>
    <t> 24.06.1940 18:41 </t>
  </si>
  <si>
    <t>2430106.511 </t>
  </si>
  <si>
    <t> 22.04.1941 00:15 </t>
  </si>
  <si>
    <t> -0.013 </t>
  </si>
  <si>
    <t>2431251.669 </t>
  </si>
  <si>
    <t> 10.06.1944 04:03 </t>
  </si>
  <si>
    <t> 0.011 </t>
  </si>
  <si>
    <t> W.Zessewitsch </t>
  </si>
  <si>
    <t> IODE 4.2.216 </t>
  </si>
  <si>
    <t>2432677.377 </t>
  </si>
  <si>
    <t> 05.05.1948 21:02 </t>
  </si>
  <si>
    <t> -0.024 </t>
  </si>
  <si>
    <t> A.Szczepanowska </t>
  </si>
  <si>
    <t> AAC 4.117 </t>
  </si>
  <si>
    <t>2433067.346 </t>
  </si>
  <si>
    <t> 30.05.1949 20:18 </t>
  </si>
  <si>
    <t> -0.019 </t>
  </si>
  <si>
    <t> AAC 5.74 </t>
  </si>
  <si>
    <t>2433399.557 </t>
  </si>
  <si>
    <t> 28.04.1950 01:22 </t>
  </si>
  <si>
    <t> 0.000 </t>
  </si>
  <si>
    <t>2441089.490 </t>
  </si>
  <si>
    <t> 17.05.1971 23:45 </t>
  </si>
  <si>
    <t> -0.000 </t>
  </si>
  <si>
    <t> J.Silhan </t>
  </si>
  <si>
    <t> BRNO 14 </t>
  </si>
  <si>
    <t>2442628.709 </t>
  </si>
  <si>
    <t> 04.08.1975 05:00 </t>
  </si>
  <si>
    <t> -0.006 </t>
  </si>
  <si>
    <t> W.Farrar </t>
  </si>
  <si>
    <t> AVSJ 7.37 </t>
  </si>
  <si>
    <t>2442659.693 </t>
  </si>
  <si>
    <t> 04.09.1975 04:37 </t>
  </si>
  <si>
    <t> 0.029 </t>
  </si>
  <si>
    <t> G.Wedemayer </t>
  </si>
  <si>
    <t>2442921.702 </t>
  </si>
  <si>
    <t> 23.05.1976 04:50 </t>
  </si>
  <si>
    <t> -0.002 </t>
  </si>
  <si>
    <t> E.Halbach </t>
  </si>
  <si>
    <t> AOEB 4 </t>
  </si>
  <si>
    <t>2442923.768 </t>
  </si>
  <si>
    <t> 25.05.1976 06:25 </t>
  </si>
  <si>
    <t> 0.001 </t>
  </si>
  <si>
    <t> G.Samolyk </t>
  </si>
  <si>
    <t>2442925.816 </t>
  </si>
  <si>
    <t> 27.05.1976 07:35 </t>
  </si>
  <si>
    <t> -0.015 </t>
  </si>
  <si>
    <t>2442985.652 </t>
  </si>
  <si>
    <t> 26.07.1976 03:38 </t>
  </si>
  <si>
    <t> -0.014 </t>
  </si>
  <si>
    <t> D.Ruokonen </t>
  </si>
  <si>
    <t>2442985.662 </t>
  </si>
  <si>
    <t> 26.07.1976 03:53 </t>
  </si>
  <si>
    <t> -0.004 </t>
  </si>
  <si>
    <t>2443315.779 </t>
  </si>
  <si>
    <t> 21.06.1977 06:41 </t>
  </si>
  <si>
    <t> -0.016 </t>
  </si>
  <si>
    <t>2443672.719 </t>
  </si>
  <si>
    <t> 13.06.1978 05:15 </t>
  </si>
  <si>
    <t> -0.028 </t>
  </si>
  <si>
    <t>2443672.736 </t>
  </si>
  <si>
    <t> 13.06.1978 05:39 </t>
  </si>
  <si>
    <t> -0.011 </t>
  </si>
  <si>
    <t> M.Baldwin </t>
  </si>
  <si>
    <t>2444780.759 </t>
  </si>
  <si>
    <t> 25.06.1981 06:12 </t>
  </si>
  <si>
    <t> 0.018 </t>
  </si>
  <si>
    <t>2445463.686 </t>
  </si>
  <si>
    <t> 09.05.1983 04:27 </t>
  </si>
  <si>
    <t> -0.008 </t>
  </si>
  <si>
    <t>2445888.721 </t>
  </si>
  <si>
    <t> 07.07.1984 05:18 </t>
  </si>
  <si>
    <t>2446175.516 </t>
  </si>
  <si>
    <t> 20.04.1985 00:23 </t>
  </si>
  <si>
    <t> -0.018 </t>
  </si>
  <si>
    <t> BRNO 27 </t>
  </si>
  <si>
    <t>2446175.537 </t>
  </si>
  <si>
    <t> 20.04.1985 00:53 </t>
  </si>
  <si>
    <t> P.Troubil </t>
  </si>
  <si>
    <t>2446202.375 </t>
  </si>
  <si>
    <t> 16.05.1985 21:00 </t>
  </si>
  <si>
    <t> A.Paschke </t>
  </si>
  <si>
    <t> BBS 78 </t>
  </si>
  <si>
    <t>2446268.389 </t>
  </si>
  <si>
    <t> 21.07.1985 21:20 </t>
  </si>
  <si>
    <t> 0.006 </t>
  </si>
  <si>
    <t> P.Svoboda </t>
  </si>
  <si>
    <t>2446270.453 </t>
  </si>
  <si>
    <t> 23.07.1985 22:52 </t>
  </si>
  <si>
    <t>2446606.758 </t>
  </si>
  <si>
    <t> 25.06.1986 06:11 </t>
  </si>
  <si>
    <t> P.Atwood </t>
  </si>
  <si>
    <t>2446606.774 </t>
  </si>
  <si>
    <t> 25.06.1986 06:34 </t>
  </si>
  <si>
    <t> 0.009 </t>
  </si>
  <si>
    <t>2446924.510 </t>
  </si>
  <si>
    <t> 09.05.1987 00:14 </t>
  </si>
  <si>
    <t> BRNO 30 </t>
  </si>
  <si>
    <t>2447295.933 </t>
  </si>
  <si>
    <t> 14.05.1988 10:23 </t>
  </si>
  <si>
    <t> 0.025 </t>
  </si>
  <si>
    <t>2447681.763 </t>
  </si>
  <si>
    <t> 04.06.1989 06:18 </t>
  </si>
  <si>
    <t> 0.017 </t>
  </si>
  <si>
    <t>2447714.744 </t>
  </si>
  <si>
    <t> 07.07.1989 05:51 </t>
  </si>
  <si>
    <t>2448133.601 </t>
  </si>
  <si>
    <t> 30.08.1990 02:25 </t>
  </si>
  <si>
    <t>2448839.25 </t>
  </si>
  <si>
    <t> 04.08.1992 18:00 </t>
  </si>
  <si>
    <t> -0.01 </t>
  </si>
  <si>
    <t>E </t>
  </si>
  <si>
    <t>?</t>
  </si>
  <si>
    <t> BBS 102 </t>
  </si>
  <si>
    <t>2449889.484 </t>
  </si>
  <si>
    <t> 20.06.1995 23:36 </t>
  </si>
  <si>
    <t> P.Molik </t>
  </si>
  <si>
    <t>OEJV 0060 </t>
  </si>
  <si>
    <t>2451649.47503 </t>
  </si>
  <si>
    <t> 14.04.2000 23:24 </t>
  </si>
  <si>
    <t> -0.00408 </t>
  </si>
  <si>
    <t>C </t>
  </si>
  <si>
    <t>o</t>
  </si>
  <si>
    <t> J.Šafár </t>
  </si>
  <si>
    <t>OEJV 0074 </t>
  </si>
  <si>
    <t>2451715.513 </t>
  </si>
  <si>
    <t> 20.06.2000 00:18 </t>
  </si>
  <si>
    <t> 0.008 </t>
  </si>
  <si>
    <t> BBS 123 </t>
  </si>
  <si>
    <t>2451787.713 </t>
  </si>
  <si>
    <t> 31.08.2000 05:06 </t>
  </si>
  <si>
    <t> R.Hill </t>
  </si>
  <si>
    <t> AOEB 12 </t>
  </si>
  <si>
    <t>2452501.6203 </t>
  </si>
  <si>
    <t> 15.08.2002 02:53 </t>
  </si>
  <si>
    <t> -0.0033 </t>
  </si>
  <si>
    <t>ns</t>
  </si>
  <si>
    <t>2453095.845 </t>
  </si>
  <si>
    <t> 31.03.2004 08:16 </t>
  </si>
  <si>
    <t> -0.010 </t>
  </si>
  <si>
    <t> C.Lacy </t>
  </si>
  <si>
    <t>IBVS 5577 </t>
  </si>
  <si>
    <t>2453097.9143 </t>
  </si>
  <si>
    <t> 02.04.2004 09:56 </t>
  </si>
  <si>
    <t> -0.0041 </t>
  </si>
  <si>
    <t>2453456.9293 </t>
  </si>
  <si>
    <t> 27.03.2005 10:18 </t>
  </si>
  <si>
    <t> -0.0039 </t>
  </si>
  <si>
    <t> C. Lacy </t>
  </si>
  <si>
    <t>IBVS 5670 </t>
  </si>
  <si>
    <t>2453545.6552 </t>
  </si>
  <si>
    <t> 24.06.2005 03:43 </t>
  </si>
  <si>
    <t> -0.0001 </t>
  </si>
  <si>
    <t>2453547.7158 </t>
  </si>
  <si>
    <t> 26.06.2005 05:10 </t>
  </si>
  <si>
    <t> -0.0028 </t>
  </si>
  <si>
    <t>R</t>
  </si>
  <si>
    <t> J.M.Cook et al. </t>
  </si>
  <si>
    <t>IBVS 5636 </t>
  </si>
  <si>
    <t>2454232.7345 </t>
  </si>
  <si>
    <t> 12.05.2007 05:37 </t>
  </si>
  <si>
    <t> -0.0010 </t>
  </si>
  <si>
    <t>2454265.7451 </t>
  </si>
  <si>
    <t> 14.06.2007 05:52 </t>
  </si>
  <si>
    <t> -0.0032 </t>
  </si>
  <si>
    <t> J.Bialozynski </t>
  </si>
  <si>
    <t>2454653.6476 </t>
  </si>
  <si>
    <t> 06.07.2008 03:32 </t>
  </si>
  <si>
    <t> -0.0018 </t>
  </si>
  <si>
    <t>JAAVSO 36(2);186 </t>
  </si>
  <si>
    <t>2454983.7785 </t>
  </si>
  <si>
    <t> 01.06.2009 06:41 </t>
  </si>
  <si>
    <t> 0.0004 </t>
  </si>
  <si>
    <t> R.Diethelm </t>
  </si>
  <si>
    <t>IBVS 5894 </t>
  </si>
  <si>
    <t>2455672.9167 </t>
  </si>
  <si>
    <t> 21.04.2011 10:00 </t>
  </si>
  <si>
    <t> -0.0048 </t>
  </si>
  <si>
    <t>IBVS 5992 </t>
  </si>
  <si>
    <t>2456481.7345 </t>
  </si>
  <si>
    <t> 08.07.2013 05:37 </t>
  </si>
  <si>
    <t> -0.0021 </t>
  </si>
  <si>
    <t> JAAVSO 41;328 </t>
  </si>
  <si>
    <t>BAD?</t>
  </si>
  <si>
    <t>JAVSO..46..184</t>
  </si>
  <si>
    <t>JAVSO..47..263</t>
  </si>
  <si>
    <t>JAVSO..48..256</t>
  </si>
  <si>
    <t>JAVSO 49, 256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</si>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</sst>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9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9" fillId="0" borderId="0"/>
    <xf numFmtId="0" fontId="9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71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5" fillId="0" borderId="0" xfId="42" applyFont="1" applyAlignment="1">
      <alignment horizontal="left" vertical="center"/>
    </xf>
    <xf numFmtId="0" fontId="5" fillId="0" borderId="0" xfId="42" applyFont="1" applyAlignment="1">
      <alignment horizontal="center" vertical="center"/>
    </xf>
    <xf numFmtId="0" fontId="36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5" fillId="0" borderId="5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22" fontId="10" fillId="0" borderId="0" xfId="0" applyNumberFormat="1" applyFont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16" fillId="0" borderId="0" xfId="0" applyNumberFormat="1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1" fillId="0" borderId="0" xfId="43" applyFont="1" applyAlignment="1">
      <alignment horizontal="left" vertical="center"/>
    </xf>
    <xf numFmtId="0" fontId="11" fillId="0" borderId="0" xfId="43" applyFont="1" applyAlignment="1">
      <alignment horizontal="center" vertical="center"/>
    </xf>
    <xf numFmtId="0" fontId="35" fillId="0" borderId="0" xfId="43" applyFont="1" applyAlignment="1">
      <alignment horizontal="left" vertical="center"/>
    </xf>
    <xf numFmtId="0" fontId="5" fillId="0" borderId="0" xfId="42" applyFont="1" applyAlignment="1">
      <alignment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/>
      <protection locked="0"/>
    </xf>
    <xf numFmtId="0" fontId="36" fillId="0" borderId="0" xfId="0" applyFont="1" applyAlignment="1" applyProtection="1">
      <alignment horizontal="center" vertical="center"/>
      <protection locked="0"/>
    </xf>
    <xf numFmtId="0" fontId="35" fillId="0" borderId="0" xfId="42" applyFont="1" applyAlignment="1">
      <alignment vertical="center"/>
    </xf>
    <xf numFmtId="0" fontId="35" fillId="0" borderId="0" xfId="42" applyFont="1" applyAlignment="1">
      <alignment horizontal="center" vertical="center"/>
    </xf>
    <xf numFmtId="0" fontId="35" fillId="0" borderId="0" xfId="42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SX Oph - O-C Diagr.</a:t>
            </a:r>
          </a:p>
        </c:rich>
      </c:tx>
      <c:layout>
        <c:manualLayout>
          <c:xMode val="edge"/>
          <c:yMode val="edge"/>
          <c:x val="0.3840364608038452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53021793978989"/>
          <c:y val="0.14769252958613219"/>
          <c:w val="0.8177716856966580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12955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0">
                  <c:v>3.3207999986188952E-3</c:v>
                </c:pt>
                <c:pt idx="1">
                  <c:v>5.082599996967474E-3</c:v>
                </c:pt>
                <c:pt idx="2">
                  <c:v>-6.6900000019813888E-3</c:v>
                </c:pt>
                <c:pt idx="3">
                  <c:v>7.0061999977042433E-3</c:v>
                </c:pt>
                <c:pt idx="4">
                  <c:v>-6.0140000277897343E-4</c:v>
                </c:pt>
                <c:pt idx="6">
                  <c:v>-2.7804000019386876E-3</c:v>
                </c:pt>
                <c:pt idx="7">
                  <c:v>-1.313520000257995E-2</c:v>
                </c:pt>
                <c:pt idx="8">
                  <c:v>1.1255800000071758E-2</c:v>
                </c:pt>
                <c:pt idx="9">
                  <c:v>-2.3669999998674029E-2</c:v>
                </c:pt>
                <c:pt idx="10">
                  <c:v>-1.9088200002443045E-2</c:v>
                </c:pt>
                <c:pt idx="1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6F-4255-B2CD-87E59F99FC1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12955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12">
                  <c:v>-2.6259999867761508E-4</c:v>
                </c:pt>
                <c:pt idx="13">
                  <c:v>-5.8973999985028058E-3</c:v>
                </c:pt>
                <c:pt idx="14">
                  <c:v>2.8545599998324178E-2</c:v>
                </c:pt>
                <c:pt idx="15">
                  <c:v>-2.037000005657319E-3</c:v>
                </c:pt>
                <c:pt idx="16">
                  <c:v>6.5919999906327575E-4</c:v>
                </c:pt>
                <c:pt idx="17">
                  <c:v>-1.4644599999883212E-2</c:v>
                </c:pt>
                <c:pt idx="18">
                  <c:v>-1.4454799995291978E-2</c:v>
                </c:pt>
                <c:pt idx="19">
                  <c:v>-4.4548000005306676E-3</c:v>
                </c:pt>
                <c:pt idx="20">
                  <c:v>-1.6062799993960653E-2</c:v>
                </c:pt>
                <c:pt idx="21">
                  <c:v>-2.7620200002274942E-2</c:v>
                </c:pt>
                <c:pt idx="22">
                  <c:v>-1.0620200002449565E-2</c:v>
                </c:pt>
                <c:pt idx="23">
                  <c:v>1.8239199998788536E-2</c:v>
                </c:pt>
                <c:pt idx="24">
                  <c:v>-8.3185999974375591E-3</c:v>
                </c:pt>
                <c:pt idx="25">
                  <c:v>-1.3901400001486763E-2</c:v>
                </c:pt>
                <c:pt idx="26">
                  <c:v>-1.812959999369923E-2</c:v>
                </c:pt>
                <c:pt idx="27">
                  <c:v>2.8703999996650964E-3</c:v>
                </c:pt>
                <c:pt idx="28">
                  <c:v>1.2921000001369976E-2</c:v>
                </c:pt>
                <c:pt idx="29">
                  <c:v>1.7920999998750631E-2</c:v>
                </c:pt>
                <c:pt idx="30">
                  <c:v>6.1994000061531551E-3</c:v>
                </c:pt>
                <c:pt idx="31">
                  <c:v>6.8956000031903386E-3</c:v>
                </c:pt>
                <c:pt idx="32">
                  <c:v>-6.6237999999430031E-3</c:v>
                </c:pt>
                <c:pt idx="33">
                  <c:v>9.3761999960406683E-3</c:v>
                </c:pt>
                <c:pt idx="34">
                  <c:v>-3.4089999971911311E-3</c:v>
                </c:pt>
                <c:pt idx="35">
                  <c:v>2.4906999999075197E-2</c:v>
                </c:pt>
                <c:pt idx="36">
                  <c:v>1.7096399998990819E-2</c:v>
                </c:pt>
                <c:pt idx="37">
                  <c:v>-1.4764400002604816E-2</c:v>
                </c:pt>
                <c:pt idx="38">
                  <c:v>-8.4357999949133955E-3</c:v>
                </c:pt>
                <c:pt idx="39">
                  <c:v>-9.3353999982355163E-3</c:v>
                </c:pt>
                <c:pt idx="42">
                  <c:v>8.1674000030034222E-3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6F-4255-B2CD-87E59F99FC1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1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12955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6F-4255-B2CD-87E59F99FC1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12955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41">
                  <c:v>-4.080999999132473E-3</c:v>
                </c:pt>
                <c:pt idx="43">
                  <c:v>-7.4655999924289063E-3</c:v>
                </c:pt>
                <c:pt idx="44">
                  <c:v>-3.2804000002215616E-3</c:v>
                </c:pt>
                <c:pt idx="45">
                  <c:v>-1.0074799996800721E-2</c:v>
                </c:pt>
                <c:pt idx="46">
                  <c:v>-4.0786000026855618E-3</c:v>
                </c:pt>
                <c:pt idx="47">
                  <c:v>-3.9297999974223785E-3</c:v>
                </c:pt>
                <c:pt idx="48">
                  <c:v>-1.0320000001229346E-4</c:v>
                </c:pt>
                <c:pt idx="49">
                  <c:v>-2.8070000043953769E-3</c:v>
                </c:pt>
                <c:pt idx="50">
                  <c:v>-9.6860000485321507E-4</c:v>
                </c:pt>
                <c:pt idx="51">
                  <c:v>-3.2293999975081533E-3</c:v>
                </c:pt>
                <c:pt idx="52">
                  <c:v>-1.8438000042806379E-3</c:v>
                </c:pt>
                <c:pt idx="53">
                  <c:v>4.4820000039180741E-4</c:v>
                </c:pt>
                <c:pt idx="54">
                  <c:v>-4.8209999949904159E-3</c:v>
                </c:pt>
                <c:pt idx="55">
                  <c:v>-2.1105999985593371E-3</c:v>
                </c:pt>
                <c:pt idx="56">
                  <c:v>-2.7292000013403594E-3</c:v>
                </c:pt>
                <c:pt idx="57">
                  <c:v>-1.6371999954571947E-3</c:v>
                </c:pt>
                <c:pt idx="58">
                  <c:v>-3.3086000039475039E-3</c:v>
                </c:pt>
                <c:pt idx="59">
                  <c:v>-8.5319999197963625E-4</c:v>
                </c:pt>
                <c:pt idx="60">
                  <c:v>-3.7698000014643185E-3</c:v>
                </c:pt>
                <c:pt idx="61">
                  <c:v>-3.1579999631503597E-4</c:v>
                </c:pt>
                <c:pt idx="62">
                  <c:v>-1.4310000042314641E-3</c:v>
                </c:pt>
                <c:pt idx="63">
                  <c:v>-1.5340000027208589E-3</c:v>
                </c:pt>
                <c:pt idx="64">
                  <c:v>-2.2491999989142641E-3</c:v>
                </c:pt>
                <c:pt idx="65">
                  <c:v>-5.3820000175619498E-4</c:v>
                </c:pt>
                <c:pt idx="66">
                  <c:v>-1.4534000001731329E-3</c:v>
                </c:pt>
                <c:pt idx="67">
                  <c:v>-1.8103999973391183E-3</c:v>
                </c:pt>
                <c:pt idx="68">
                  <c:v>9.7100000130012631E-4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6F-4255-B2CD-87E59F99FC1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12955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6F-4255-B2CD-87E59F99FC1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12955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6F-4255-B2CD-87E59F99FC1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plus>
            <c:minus>
              <c:numRef>
                <c:f>Active!$D$21:$D$92</c:f>
                <c:numCache>
                  <c:formatCode>General</c:formatCode>
                  <c:ptCount val="72"/>
                  <c:pt idx="11">
                    <c:v>0</c:v>
                  </c:pt>
                  <c:pt idx="39">
                    <c:v>0.01</c:v>
                  </c:pt>
                  <c:pt idx="40">
                    <c:v>0</c:v>
                  </c:pt>
                  <c:pt idx="41">
                    <c:v>2.3999999999999998E-3</c:v>
                  </c:pt>
                  <c:pt idx="45">
                    <c:v>3.0000000000000001E-3</c:v>
                  </c:pt>
                  <c:pt idx="46">
                    <c:v>6.9999999999999999E-4</c:v>
                  </c:pt>
                  <c:pt idx="47">
                    <c:v>1.3999999999999999E-4</c:v>
                  </c:pt>
                  <c:pt idx="48">
                    <c:v>4.0000000000000002E-4</c:v>
                  </c:pt>
                  <c:pt idx="49">
                    <c:v>6.9999999999999999E-4</c:v>
                  </c:pt>
                  <c:pt idx="52">
                    <c:v>2.9999999999999997E-4</c:v>
                  </c:pt>
                  <c:pt idx="53">
                    <c:v>2.9999999999999997E-4</c:v>
                  </c:pt>
                  <c:pt idx="55">
                    <c:v>4.0000000000000002E-4</c:v>
                  </c:pt>
                  <c:pt idx="56">
                    <c:v>1E-4</c:v>
                  </c:pt>
                  <c:pt idx="57">
                    <c:v>2.0000000000000001E-4</c:v>
                  </c:pt>
                  <c:pt idx="58">
                    <c:v>0.01</c:v>
                  </c:pt>
                  <c:pt idx="59">
                    <c:v>0.01</c:v>
                  </c:pt>
                  <c:pt idx="60">
                    <c:v>2.0000000000000001E-4</c:v>
                  </c:pt>
                  <c:pt idx="61">
                    <c:v>1E-4</c:v>
                  </c:pt>
                  <c:pt idx="62">
                    <c:v>2.0000000000000001E-4</c:v>
                  </c:pt>
                  <c:pt idx="63">
                    <c:v>2.0000000000000001E-4</c:v>
                  </c:pt>
                  <c:pt idx="64">
                    <c:v>2.0000000000000001E-4</c:v>
                  </c:pt>
                  <c:pt idx="65">
                    <c:v>2.9999999999999997E-4</c:v>
                  </c:pt>
                  <c:pt idx="66">
                    <c:v>2.0000000000000001E-4</c:v>
                  </c:pt>
                  <c:pt idx="67">
                    <c:v>4.0000000000000002E-4</c:v>
                  </c:pt>
                  <c:pt idx="6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12955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6F-4255-B2CD-87E59F99FC1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12955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0">
                  <c:v>-2.8920703181706492E-3</c:v>
                </c:pt>
                <c:pt idx="1">
                  <c:v>-2.6165410213470253E-3</c:v>
                </c:pt>
                <c:pt idx="2">
                  <c:v>-2.6046142212644177E-3</c:v>
                </c:pt>
                <c:pt idx="3">
                  <c:v>-2.6045468382131036E-3</c:v>
                </c:pt>
                <c:pt idx="4">
                  <c:v>-2.6044120721104751E-3</c:v>
                </c:pt>
                <c:pt idx="5">
                  <c:v>-2.5775262346361232E-3</c:v>
                </c:pt>
                <c:pt idx="6">
                  <c:v>-2.5569070209339882E-3</c:v>
                </c:pt>
                <c:pt idx="7">
                  <c:v>-2.5470690954421202E-3</c:v>
                </c:pt>
                <c:pt idx="8">
                  <c:v>-2.509671501962758E-3</c:v>
                </c:pt>
                <c:pt idx="9">
                  <c:v>-2.4631098135046697E-3</c:v>
                </c:pt>
                <c:pt idx="10">
                  <c:v>-2.4503744168062921E-3</c:v>
                </c:pt>
                <c:pt idx="11">
                  <c:v>-2.4395257455447116E-3</c:v>
                </c:pt>
                <c:pt idx="12">
                  <c:v>-2.1883891132968157E-3</c:v>
                </c:pt>
                <c:pt idx="13">
                  <c:v>-2.1381213570164479E-3</c:v>
                </c:pt>
                <c:pt idx="14">
                  <c:v>-2.1371106112467357E-3</c:v>
                </c:pt>
                <c:pt idx="15">
                  <c:v>-2.1285529637298365E-3</c:v>
                </c:pt>
                <c:pt idx="16">
                  <c:v>-2.1284855806785225E-3</c:v>
                </c:pt>
                <c:pt idx="17">
                  <c:v>-2.128418197627208E-3</c:v>
                </c:pt>
                <c:pt idx="18">
                  <c:v>-2.1264640891390974E-3</c:v>
                </c:pt>
                <c:pt idx="19">
                  <c:v>-2.1264640891390974E-3</c:v>
                </c:pt>
                <c:pt idx="20">
                  <c:v>-2.1156828009288309E-3</c:v>
                </c:pt>
                <c:pt idx="21">
                  <c:v>-2.1040255330514799E-3</c:v>
                </c:pt>
                <c:pt idx="22">
                  <c:v>-2.1040255330514799E-3</c:v>
                </c:pt>
                <c:pt idx="23">
                  <c:v>-2.0678408344957733E-3</c:v>
                </c:pt>
                <c:pt idx="24">
                  <c:v>-2.045537044510784E-3</c:v>
                </c:pt>
                <c:pt idx="25">
                  <c:v>-2.0316561359400662E-3</c:v>
                </c:pt>
                <c:pt idx="26">
                  <c:v>-2.0222898918073971E-3</c:v>
                </c:pt>
                <c:pt idx="27">
                  <c:v>-2.0222898918073971E-3</c:v>
                </c:pt>
                <c:pt idx="28">
                  <c:v>-2.0214139121403126E-3</c:v>
                </c:pt>
                <c:pt idx="29">
                  <c:v>-2.0214139121403126E-3</c:v>
                </c:pt>
                <c:pt idx="30">
                  <c:v>-2.0192576544982594E-3</c:v>
                </c:pt>
                <c:pt idx="31">
                  <c:v>-2.0191902714469454E-3</c:v>
                </c:pt>
                <c:pt idx="32">
                  <c:v>-2.0082068340827363E-3</c:v>
                </c:pt>
                <c:pt idx="33">
                  <c:v>-2.0082068340827363E-3</c:v>
                </c:pt>
                <c:pt idx="34">
                  <c:v>-1.997829844180355E-3</c:v>
                </c:pt>
                <c:pt idx="35">
                  <c:v>-1.9857008949438048E-3</c:v>
                </c:pt>
                <c:pt idx="36">
                  <c:v>-1.9731002643480558E-3</c:v>
                </c:pt>
                <c:pt idx="37">
                  <c:v>-1.9720221355270292E-3</c:v>
                </c:pt>
                <c:pt idx="38">
                  <c:v>-1.9583433761102536E-3</c:v>
                </c:pt>
                <c:pt idx="39">
                  <c:v>-1.9352983725608088E-3</c:v>
                </c:pt>
                <c:pt idx="40">
                  <c:v>-1.9010003994418985E-3</c:v>
                </c:pt>
                <c:pt idx="41">
                  <c:v>-1.8435226566709151E-3</c:v>
                </c:pt>
                <c:pt idx="42">
                  <c:v>-1.8413663990288617E-3</c:v>
                </c:pt>
                <c:pt idx="43">
                  <c:v>-1.8390079922328659E-3</c:v>
                </c:pt>
                <c:pt idx="44">
                  <c:v>-1.8156934564781647E-3</c:v>
                </c:pt>
                <c:pt idx="45">
                  <c:v>-1.7962871376996849E-3</c:v>
                </c:pt>
                <c:pt idx="46">
                  <c:v>-1.7962197546483706E-3</c:v>
                </c:pt>
                <c:pt idx="47">
                  <c:v>-1.7844951037197059E-3</c:v>
                </c:pt>
                <c:pt idx="48">
                  <c:v>-1.7815976325131968E-3</c:v>
                </c:pt>
                <c:pt idx="49">
                  <c:v>-1.7815302494618825E-3</c:v>
                </c:pt>
                <c:pt idx="50">
                  <c:v>-1.7591590764255796E-3</c:v>
                </c:pt>
                <c:pt idx="51">
                  <c:v>-1.758080947604553E-3</c:v>
                </c:pt>
                <c:pt idx="52">
                  <c:v>-1.7454129339574899E-3</c:v>
                </c:pt>
                <c:pt idx="53">
                  <c:v>-1.7346316457472232E-3</c:v>
                </c:pt>
                <c:pt idx="54">
                  <c:v>-1.7121257066082919E-3</c:v>
                </c:pt>
                <c:pt idx="55">
                  <c:v>-1.6857115504931388E-3</c:v>
                </c:pt>
                <c:pt idx="56">
                  <c:v>-1.6623296316871233E-3</c:v>
                </c:pt>
                <c:pt idx="57">
                  <c:v>-1.6515483434768568E-3</c:v>
                </c:pt>
                <c:pt idx="58">
                  <c:v>-1.6378695840600812E-3</c:v>
                </c:pt>
                <c:pt idx="59">
                  <c:v>-1.6299857670563239E-3</c:v>
                </c:pt>
                <c:pt idx="60">
                  <c:v>-1.6261449331314163E-3</c:v>
                </c:pt>
                <c:pt idx="61">
                  <c:v>-1.6146898144080081E-3</c:v>
                </c:pt>
                <c:pt idx="62">
                  <c:v>-1.6144202822027515E-3</c:v>
                </c:pt>
                <c:pt idx="63">
                  <c:v>-1.6019544177096308E-3</c:v>
                </c:pt>
                <c:pt idx="64">
                  <c:v>-1.6016848855043742E-3</c:v>
                </c:pt>
                <c:pt idx="65">
                  <c:v>-1.5912405125506784E-3</c:v>
                </c:pt>
                <c:pt idx="66">
                  <c:v>-1.5909709803454217E-3</c:v>
                </c:pt>
                <c:pt idx="67">
                  <c:v>-1.5899602345757092E-3</c:v>
                </c:pt>
                <c:pt idx="68">
                  <c:v>-1.5665783157696937E-3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6F-4255-B2CD-87E59F99FC13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-6716</c:v>
                </c:pt>
                <c:pt idx="1">
                  <c:v>-2627</c:v>
                </c:pt>
                <c:pt idx="2">
                  <c:v>-2450</c:v>
                </c:pt>
                <c:pt idx="3">
                  <c:v>-2449</c:v>
                </c:pt>
                <c:pt idx="4">
                  <c:v>-2447</c:v>
                </c:pt>
                <c:pt idx="5">
                  <c:v>-2048</c:v>
                </c:pt>
                <c:pt idx="6">
                  <c:v>-1742</c:v>
                </c:pt>
                <c:pt idx="7">
                  <c:v>-1596</c:v>
                </c:pt>
                <c:pt idx="8">
                  <c:v>-1041</c:v>
                </c:pt>
                <c:pt idx="9">
                  <c:v>-350</c:v>
                </c:pt>
                <c:pt idx="10">
                  <c:v>-161</c:v>
                </c:pt>
                <c:pt idx="11">
                  <c:v>0</c:v>
                </c:pt>
                <c:pt idx="12">
                  <c:v>3727</c:v>
                </c:pt>
                <c:pt idx="13">
                  <c:v>4473</c:v>
                </c:pt>
                <c:pt idx="14">
                  <c:v>4488</c:v>
                </c:pt>
                <c:pt idx="15">
                  <c:v>4615</c:v>
                </c:pt>
                <c:pt idx="16">
                  <c:v>4616</c:v>
                </c:pt>
                <c:pt idx="17">
                  <c:v>4617</c:v>
                </c:pt>
                <c:pt idx="18">
                  <c:v>4646</c:v>
                </c:pt>
                <c:pt idx="19">
                  <c:v>4646</c:v>
                </c:pt>
                <c:pt idx="20">
                  <c:v>4806</c:v>
                </c:pt>
                <c:pt idx="21">
                  <c:v>4979</c:v>
                </c:pt>
                <c:pt idx="22">
                  <c:v>4979</c:v>
                </c:pt>
                <c:pt idx="23">
                  <c:v>5516</c:v>
                </c:pt>
                <c:pt idx="24">
                  <c:v>5847</c:v>
                </c:pt>
                <c:pt idx="25">
                  <c:v>6053</c:v>
                </c:pt>
                <c:pt idx="26">
                  <c:v>6192</c:v>
                </c:pt>
                <c:pt idx="27">
                  <c:v>6192</c:v>
                </c:pt>
                <c:pt idx="28">
                  <c:v>6205</c:v>
                </c:pt>
                <c:pt idx="29">
                  <c:v>6205</c:v>
                </c:pt>
                <c:pt idx="30">
                  <c:v>6237</c:v>
                </c:pt>
                <c:pt idx="31">
                  <c:v>6238</c:v>
                </c:pt>
                <c:pt idx="32">
                  <c:v>6401</c:v>
                </c:pt>
                <c:pt idx="33">
                  <c:v>6401</c:v>
                </c:pt>
                <c:pt idx="34">
                  <c:v>6555</c:v>
                </c:pt>
                <c:pt idx="35">
                  <c:v>6735</c:v>
                </c:pt>
                <c:pt idx="36">
                  <c:v>6922</c:v>
                </c:pt>
                <c:pt idx="37">
                  <c:v>6938</c:v>
                </c:pt>
                <c:pt idx="38">
                  <c:v>7141</c:v>
                </c:pt>
                <c:pt idx="39">
                  <c:v>7483</c:v>
                </c:pt>
                <c:pt idx="40">
                  <c:v>7992</c:v>
                </c:pt>
                <c:pt idx="41">
                  <c:v>8845</c:v>
                </c:pt>
                <c:pt idx="42">
                  <c:v>8877</c:v>
                </c:pt>
                <c:pt idx="43">
                  <c:v>8912</c:v>
                </c:pt>
                <c:pt idx="44">
                  <c:v>9258</c:v>
                </c:pt>
                <c:pt idx="45">
                  <c:v>9546</c:v>
                </c:pt>
                <c:pt idx="46">
                  <c:v>9547</c:v>
                </c:pt>
                <c:pt idx="47">
                  <c:v>9721</c:v>
                </c:pt>
                <c:pt idx="48">
                  <c:v>9764</c:v>
                </c:pt>
                <c:pt idx="49">
                  <c:v>9765</c:v>
                </c:pt>
                <c:pt idx="50">
                  <c:v>10097</c:v>
                </c:pt>
                <c:pt idx="51">
                  <c:v>10113</c:v>
                </c:pt>
                <c:pt idx="52">
                  <c:v>10301</c:v>
                </c:pt>
                <c:pt idx="53">
                  <c:v>10461</c:v>
                </c:pt>
                <c:pt idx="54">
                  <c:v>10795</c:v>
                </c:pt>
                <c:pt idx="55">
                  <c:v>11187</c:v>
                </c:pt>
                <c:pt idx="56">
                  <c:v>11534</c:v>
                </c:pt>
                <c:pt idx="57">
                  <c:v>11694</c:v>
                </c:pt>
                <c:pt idx="58">
                  <c:v>11897</c:v>
                </c:pt>
                <c:pt idx="59">
                  <c:v>12014</c:v>
                </c:pt>
                <c:pt idx="60">
                  <c:v>12071</c:v>
                </c:pt>
                <c:pt idx="61">
                  <c:v>12241</c:v>
                </c:pt>
                <c:pt idx="62">
                  <c:v>12245</c:v>
                </c:pt>
                <c:pt idx="63">
                  <c:v>12430</c:v>
                </c:pt>
                <c:pt idx="64">
                  <c:v>12434</c:v>
                </c:pt>
                <c:pt idx="65">
                  <c:v>12589</c:v>
                </c:pt>
                <c:pt idx="66">
                  <c:v>12593</c:v>
                </c:pt>
                <c:pt idx="67">
                  <c:v>12608</c:v>
                </c:pt>
                <c:pt idx="68">
                  <c:v>12955</c:v>
                </c:pt>
              </c:numCache>
            </c:numRef>
          </c:xVal>
          <c:yVal>
            <c:numRef>
              <c:f>Active!$U$21:$U$993</c:f>
              <c:numCache>
                <c:formatCode>General</c:formatCode>
                <c:ptCount val="973"/>
                <c:pt idx="5">
                  <c:v>8.2182399997691391E-2</c:v>
                </c:pt>
                <c:pt idx="40">
                  <c:v>3.0303999956231564E-3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6F-4255-B2CD-87E59F99FC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1324856"/>
        <c:axId val="1"/>
      </c:scatterChart>
      <c:valAx>
        <c:axId val="801324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08465357492961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192771084337352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132485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78329064288649"/>
          <c:y val="0.92000129214617399"/>
          <c:w val="0.7063257755431173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47625</xdr:rowOff>
    </xdr:from>
    <xdr:to>
      <xdr:col>17</xdr:col>
      <xdr:colOff>142875</xdr:colOff>
      <xdr:row>18</xdr:row>
      <xdr:rowOff>66675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F2646D92-9B6E-AC84-53E2-56C88D0543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s://www.aavso.org/ejaavso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vsolj.cetus-net.org/bulletin.html" TargetMode="External"/><Relationship Id="rId33" Type="http://schemas.openxmlformats.org/officeDocument/2006/relationships/drawing" Target="../drawings/drawing1.xm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s://www.aavso.org/ejaavso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vsolj.cetus-net.org/bulletin.html" TargetMode="External"/><Relationship Id="rId32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cdsbib.u-strasbg.fr/cgi-bin/cdsbib?1990RMxAA..21..381G" TargetMode="External"/><Relationship Id="rId28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hyperlink" Target="http://cdsbib.u-strasbg.fr/cgi-bin/cdsbib?1990RMxAA..21..381G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www.konkoly.hu/cgi-bin/IBVS?5577" TargetMode="External"/><Relationship Id="rId7" Type="http://schemas.openxmlformats.org/officeDocument/2006/relationships/hyperlink" Target="http://www.konkoly.hu/cgi-bin/IBVS?5636" TargetMode="External"/><Relationship Id="rId2" Type="http://schemas.openxmlformats.org/officeDocument/2006/relationships/hyperlink" Target="http://var.astro.cz/oejv/issues/oejv0074.pdf" TargetMode="External"/><Relationship Id="rId1" Type="http://schemas.openxmlformats.org/officeDocument/2006/relationships/hyperlink" Target="http://var.astro.cz/oejv/issues/oejv0060.pdf" TargetMode="External"/><Relationship Id="rId6" Type="http://schemas.openxmlformats.org/officeDocument/2006/relationships/hyperlink" Target="http://www.konkoly.hu/cgi-bin/IBVS?5670" TargetMode="External"/><Relationship Id="rId5" Type="http://schemas.openxmlformats.org/officeDocument/2006/relationships/hyperlink" Target="http://www.konkoly.hu/cgi-bin/IBVS?5670" TargetMode="External"/><Relationship Id="rId10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konkoly.hu/cgi-bin/IBVS?5577" TargetMode="External"/><Relationship Id="rId9" Type="http://schemas.openxmlformats.org/officeDocument/2006/relationships/hyperlink" Target="http://www.konkoly.hu/cgi-bin/IBVS?589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G2563"/>
  <sheetViews>
    <sheetView tabSelected="1" workbookViewId="0">
      <pane xSplit="14" ySplit="22" topLeftCell="O77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6.7109375" customWidth="1"/>
    <col min="2" max="2" width="5.140625" customWidth="1"/>
    <col min="3" max="3" width="13.14062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55</v>
      </c>
    </row>
    <row r="2" spans="1:6" s="24" customFormat="1" ht="12.95" customHeight="1" x14ac:dyDescent="0.2">
      <c r="A2" s="24" t="s">
        <v>31</v>
      </c>
      <c r="B2" s="25" t="s">
        <v>51</v>
      </c>
    </row>
    <row r="3" spans="1:6" s="24" customFormat="1" ht="12.95" customHeight="1" x14ac:dyDescent="0.2"/>
    <row r="4" spans="1:6" s="24" customFormat="1" ht="12.95" customHeight="1" thickTop="1" thickBot="1" x14ac:dyDescent="0.25">
      <c r="A4" s="26" t="s">
        <v>7</v>
      </c>
      <c r="C4" s="27">
        <v>33399.557000000001</v>
      </c>
      <c r="D4" s="28">
        <v>2.0633037999999999</v>
      </c>
    </row>
    <row r="5" spans="1:6" s="24" customFormat="1" ht="12.95" customHeight="1" thickTop="1" x14ac:dyDescent="0.2">
      <c r="A5" s="29" t="s">
        <v>56</v>
      </c>
      <c r="C5" s="30">
        <v>-9.5</v>
      </c>
      <c r="D5" s="24" t="s">
        <v>57</v>
      </c>
    </row>
    <row r="6" spans="1:6" s="24" customFormat="1" ht="12.95" customHeight="1" x14ac:dyDescent="0.2">
      <c r="A6" s="26" t="s">
        <v>8</v>
      </c>
    </row>
    <row r="7" spans="1:6" s="24" customFormat="1" ht="12.95" customHeight="1" x14ac:dyDescent="0.2">
      <c r="A7" s="24" t="s">
        <v>9</v>
      </c>
      <c r="C7" s="24">
        <f>+C4</f>
        <v>33399.557000000001</v>
      </c>
    </row>
    <row r="8" spans="1:6" s="24" customFormat="1" ht="12.95" customHeight="1" x14ac:dyDescent="0.2">
      <c r="A8" s="24" t="s">
        <v>10</v>
      </c>
      <c r="C8" s="24">
        <f>+D4</f>
        <v>2.0633037999999999</v>
      </c>
    </row>
    <row r="9" spans="1:6" s="24" customFormat="1" ht="12.95" customHeight="1" x14ac:dyDescent="0.2">
      <c r="A9" s="31" t="s">
        <v>61</v>
      </c>
      <c r="B9" s="32">
        <v>21</v>
      </c>
      <c r="C9" s="33" t="str">
        <f>"F"&amp;B9</f>
        <v>F21</v>
      </c>
      <c r="D9" s="34" t="str">
        <f>"G"&amp;B9</f>
        <v>G21</v>
      </c>
    </row>
    <row r="10" spans="1:6" s="24" customFormat="1" ht="12.95" customHeight="1" thickBot="1" x14ac:dyDescent="0.25">
      <c r="C10" s="35" t="s">
        <v>27</v>
      </c>
      <c r="D10" s="35" t="s">
        <v>28</v>
      </c>
    </row>
    <row r="11" spans="1:6" s="24" customFormat="1" ht="12.95" customHeight="1" x14ac:dyDescent="0.2">
      <c r="A11" s="24" t="s">
        <v>23</v>
      </c>
      <c r="C11" s="34">
        <f ca="1">INTERCEPT(INDIRECT($D$9):G991,INDIRECT($C$9):F991)</f>
        <v>-2.4395257455447116E-3</v>
      </c>
      <c r="D11" s="36"/>
    </row>
    <row r="12" spans="1:6" s="24" customFormat="1" ht="12.95" customHeight="1" x14ac:dyDescent="0.2">
      <c r="A12" s="24" t="s">
        <v>24</v>
      </c>
      <c r="C12" s="34">
        <f ca="1">SLOPE(INDIRECT($D$9):G991,INDIRECT($C$9):F991)</f>
        <v>6.7383051314165792E-8</v>
      </c>
      <c r="D12" s="36"/>
    </row>
    <row r="13" spans="1:6" s="24" customFormat="1" ht="12.95" customHeight="1" x14ac:dyDescent="0.2">
      <c r="A13" s="24" t="s">
        <v>26</v>
      </c>
      <c r="C13" s="36" t="s">
        <v>21</v>
      </c>
    </row>
    <row r="14" spans="1:6" s="24" customFormat="1" ht="12.95" customHeight="1" x14ac:dyDescent="0.2"/>
    <row r="15" spans="1:6" s="24" customFormat="1" ht="12.95" customHeight="1" x14ac:dyDescent="0.2">
      <c r="A15" s="37" t="s">
        <v>25</v>
      </c>
      <c r="C15" s="38">
        <f ca="1">(C7+C11)+(C8+C12)*INT(MAX(F21:F3532))</f>
        <v>60129.656162421685</v>
      </c>
      <c r="E15" s="39" t="s">
        <v>66</v>
      </c>
      <c r="F15" s="30">
        <v>1</v>
      </c>
    </row>
    <row r="16" spans="1:6" s="24" customFormat="1" ht="12.95" customHeight="1" x14ac:dyDescent="0.2">
      <c r="A16" s="26" t="s">
        <v>11</v>
      </c>
      <c r="C16" s="40">
        <f ca="1">+C8+C12</f>
        <v>2.063303867383051</v>
      </c>
      <c r="E16" s="39" t="s">
        <v>58</v>
      </c>
      <c r="F16" s="41">
        <f ca="1">NOW()+15018.5+$C$5/24</f>
        <v>60308.818738773145</v>
      </c>
    </row>
    <row r="17" spans="1:21" s="24" customFormat="1" ht="12.95" customHeight="1" thickBot="1" x14ac:dyDescent="0.25">
      <c r="A17" s="39" t="s">
        <v>54</v>
      </c>
      <c r="C17" s="24">
        <f>COUNT(C21:C2190)</f>
        <v>69</v>
      </c>
      <c r="E17" s="39" t="s">
        <v>67</v>
      </c>
      <c r="F17" s="41">
        <f ca="1">ROUND(2*(F16-$C$7)/$C$8,0)/2+F15</f>
        <v>13043</v>
      </c>
    </row>
    <row r="18" spans="1:21" s="24" customFormat="1" ht="12.95" customHeight="1" thickTop="1" thickBot="1" x14ac:dyDescent="0.25">
      <c r="A18" s="26" t="s">
        <v>12</v>
      </c>
      <c r="C18" s="27">
        <f ca="1">+C15</f>
        <v>60129.656162421685</v>
      </c>
      <c r="D18" s="28">
        <f ca="1">+C16</f>
        <v>2.063303867383051</v>
      </c>
      <c r="E18" s="39" t="s">
        <v>59</v>
      </c>
      <c r="F18" s="34">
        <f ca="1">ROUND(2*(F16-$C$15)/$C$16,0)/2+F15</f>
        <v>88</v>
      </c>
    </row>
    <row r="19" spans="1:21" s="24" customFormat="1" ht="12.95" customHeight="1" thickTop="1" x14ac:dyDescent="0.2">
      <c r="E19" s="39" t="s">
        <v>60</v>
      </c>
      <c r="F19" s="42">
        <f ca="1">+$C$15+$C$16*F18-15018.5-$C$5/24</f>
        <v>45293.122736084726</v>
      </c>
    </row>
    <row r="20" spans="1:21" s="24" customFormat="1" ht="12.95" customHeight="1" thickBot="1" x14ac:dyDescent="0.25">
      <c r="A20" s="35" t="s">
        <v>13</v>
      </c>
      <c r="B20" s="35" t="s">
        <v>14</v>
      </c>
      <c r="C20" s="35" t="s">
        <v>15</v>
      </c>
      <c r="D20" s="35" t="s">
        <v>20</v>
      </c>
      <c r="E20" s="35" t="s">
        <v>16</v>
      </c>
      <c r="F20" s="35" t="s">
        <v>17</v>
      </c>
      <c r="G20" s="35" t="s">
        <v>18</v>
      </c>
      <c r="H20" s="43" t="s">
        <v>79</v>
      </c>
      <c r="I20" s="43" t="s">
        <v>64</v>
      </c>
      <c r="J20" s="43" t="s">
        <v>76</v>
      </c>
      <c r="K20" s="43" t="s">
        <v>74</v>
      </c>
      <c r="L20" s="43" t="s">
        <v>4</v>
      </c>
      <c r="M20" s="43" t="s">
        <v>5</v>
      </c>
      <c r="N20" s="43" t="s">
        <v>6</v>
      </c>
      <c r="O20" s="43" t="s">
        <v>30</v>
      </c>
      <c r="P20" s="44" t="s">
        <v>29</v>
      </c>
      <c r="Q20" s="35" t="s">
        <v>22</v>
      </c>
      <c r="U20" s="45" t="s">
        <v>293</v>
      </c>
    </row>
    <row r="21" spans="1:21" s="24" customFormat="1" ht="12.95" customHeight="1" x14ac:dyDescent="0.2">
      <c r="A21" s="46" t="s">
        <v>89</v>
      </c>
      <c r="B21" s="47" t="s">
        <v>53</v>
      </c>
      <c r="C21" s="48">
        <v>19542.412</v>
      </c>
      <c r="D21" s="5"/>
      <c r="E21" s="49">
        <f t="shared" ref="E21:E52" si="0">+(C21-C$7)/C$8</f>
        <v>-6715.9983905423915</v>
      </c>
      <c r="F21" s="24">
        <f t="shared" ref="F21:F52" si="1">ROUND(2*E21,0)/2</f>
        <v>-6716</v>
      </c>
      <c r="G21" s="24">
        <f>+C21-(C$7+F21*C$8)</f>
        <v>3.3207999986188952E-3</v>
      </c>
      <c r="H21" s="24">
        <f>+G21</f>
        <v>3.3207999986188952E-3</v>
      </c>
      <c r="O21" s="24">
        <f t="shared" ref="O21:O52" ca="1" si="2">+C$11+C$12*$F21</f>
        <v>-2.8920703181706492E-3</v>
      </c>
      <c r="Q21" s="50">
        <f t="shared" ref="Q21:Q52" si="3">+C21-15018.5</f>
        <v>4523.9120000000003</v>
      </c>
    </row>
    <row r="22" spans="1:21" s="24" customFormat="1" ht="12.95" customHeight="1" x14ac:dyDescent="0.2">
      <c r="A22" s="46" t="s">
        <v>94</v>
      </c>
      <c r="B22" s="47" t="s">
        <v>53</v>
      </c>
      <c r="C22" s="48">
        <v>27979.262999999999</v>
      </c>
      <c r="D22" s="5"/>
      <c r="E22" s="49">
        <f t="shared" si="0"/>
        <v>-2626.9975366691042</v>
      </c>
      <c r="F22" s="24">
        <f t="shared" si="1"/>
        <v>-2627</v>
      </c>
      <c r="G22" s="24">
        <f>+C22-(C$7+F22*C$8)</f>
        <v>5.082599996967474E-3</v>
      </c>
      <c r="H22" s="24">
        <f>+G22</f>
        <v>5.082599996967474E-3</v>
      </c>
      <c r="O22" s="24">
        <f t="shared" ca="1" si="2"/>
        <v>-2.6165410213470253E-3</v>
      </c>
      <c r="Q22" s="50">
        <f t="shared" si="3"/>
        <v>12960.762999999999</v>
      </c>
    </row>
    <row r="23" spans="1:21" s="24" customFormat="1" ht="12.95" customHeight="1" x14ac:dyDescent="0.2">
      <c r="A23" s="46" t="s">
        <v>99</v>
      </c>
      <c r="B23" s="47" t="s">
        <v>53</v>
      </c>
      <c r="C23" s="48">
        <v>28344.455999999998</v>
      </c>
      <c r="D23" s="5"/>
      <c r="E23" s="49">
        <f t="shared" si="0"/>
        <v>-2450.0032423727434</v>
      </c>
      <c r="F23" s="24">
        <f t="shared" si="1"/>
        <v>-2450</v>
      </c>
      <c r="G23" s="24">
        <f>+C23-(C$7+F23*C$8)</f>
        <v>-6.6900000019813888E-3</v>
      </c>
      <c r="H23" s="24">
        <f>+G23</f>
        <v>-6.6900000019813888E-3</v>
      </c>
      <c r="O23" s="24">
        <f t="shared" ca="1" si="2"/>
        <v>-2.6046142212644177E-3</v>
      </c>
      <c r="Q23" s="50">
        <f t="shared" si="3"/>
        <v>13325.955999999998</v>
      </c>
    </row>
    <row r="24" spans="1:21" s="24" customFormat="1" ht="12.95" customHeight="1" x14ac:dyDescent="0.2">
      <c r="A24" s="46" t="s">
        <v>99</v>
      </c>
      <c r="B24" s="47" t="s">
        <v>53</v>
      </c>
      <c r="C24" s="48">
        <v>28346.532999999999</v>
      </c>
      <c r="D24" s="5"/>
      <c r="E24" s="49">
        <f t="shared" si="0"/>
        <v>-2448.9966043778923</v>
      </c>
      <c r="F24" s="24">
        <f t="shared" si="1"/>
        <v>-2449</v>
      </c>
      <c r="G24" s="24">
        <f>+C24-(C$7+F24*C$8)</f>
        <v>7.0061999977042433E-3</v>
      </c>
      <c r="H24" s="24">
        <f>+G24</f>
        <v>7.0061999977042433E-3</v>
      </c>
      <c r="O24" s="24">
        <f t="shared" ca="1" si="2"/>
        <v>-2.6045468382131036E-3</v>
      </c>
      <c r="Q24" s="50">
        <f t="shared" si="3"/>
        <v>13328.032999999999</v>
      </c>
    </row>
    <row r="25" spans="1:21" s="24" customFormat="1" ht="12.95" customHeight="1" x14ac:dyDescent="0.2">
      <c r="A25" s="46" t="s">
        <v>94</v>
      </c>
      <c r="B25" s="47" t="s">
        <v>53</v>
      </c>
      <c r="C25" s="48">
        <v>28350.651999999998</v>
      </c>
      <c r="D25" s="51"/>
      <c r="E25" s="49">
        <f t="shared" si="0"/>
        <v>-2447.0002914742863</v>
      </c>
      <c r="F25" s="24">
        <f t="shared" si="1"/>
        <v>-2447</v>
      </c>
      <c r="G25" s="24">
        <f>+C25-(C$7+F25*C$8)</f>
        <v>-6.0140000277897343E-4</v>
      </c>
      <c r="H25" s="24">
        <f>+G25</f>
        <v>-6.0140000277897343E-4</v>
      </c>
      <c r="O25" s="24">
        <f t="shared" ca="1" si="2"/>
        <v>-2.6044120721104751E-3</v>
      </c>
      <c r="Q25" s="50">
        <f t="shared" si="3"/>
        <v>13332.151999999998</v>
      </c>
    </row>
    <row r="26" spans="1:21" s="24" customFormat="1" ht="12.95" customHeight="1" x14ac:dyDescent="0.2">
      <c r="A26" s="46" t="s">
        <v>94</v>
      </c>
      <c r="B26" s="47" t="s">
        <v>53</v>
      </c>
      <c r="C26" s="48">
        <v>29173.992999999999</v>
      </c>
      <c r="D26" s="51"/>
      <c r="E26" s="49">
        <f t="shared" si="0"/>
        <v>-2047.9601695106664</v>
      </c>
      <c r="F26" s="24">
        <f t="shared" si="1"/>
        <v>-2048</v>
      </c>
      <c r="O26" s="24">
        <f t="shared" ca="1" si="2"/>
        <v>-2.5775262346361232E-3</v>
      </c>
      <c r="Q26" s="50">
        <f t="shared" si="3"/>
        <v>14155.492999999999</v>
      </c>
      <c r="U26" s="24">
        <f>+C26-(C$7+F26*C$8)</f>
        <v>8.2182399997691391E-2</v>
      </c>
    </row>
    <row r="27" spans="1:21" s="24" customFormat="1" ht="12.95" customHeight="1" x14ac:dyDescent="0.2">
      <c r="A27" s="46" t="s">
        <v>94</v>
      </c>
      <c r="B27" s="47" t="s">
        <v>53</v>
      </c>
      <c r="C27" s="48">
        <v>29805.278999999999</v>
      </c>
      <c r="D27" s="51"/>
      <c r="E27" s="49">
        <f t="shared" si="0"/>
        <v>-1742.0013475475605</v>
      </c>
      <c r="F27" s="24">
        <f t="shared" si="1"/>
        <v>-1742</v>
      </c>
      <c r="G27" s="24">
        <f t="shared" ref="G27:G60" si="4">+C27-(C$7+F27*C$8)</f>
        <v>-2.7804000019386876E-3</v>
      </c>
      <c r="H27" s="24">
        <f t="shared" ref="H27:H32" si="5">+G27</f>
        <v>-2.7804000019386876E-3</v>
      </c>
      <c r="O27" s="24">
        <f t="shared" ca="1" si="2"/>
        <v>-2.5569070209339882E-3</v>
      </c>
      <c r="Q27" s="50">
        <f t="shared" si="3"/>
        <v>14786.778999999999</v>
      </c>
    </row>
    <row r="28" spans="1:21" s="24" customFormat="1" ht="12.95" customHeight="1" x14ac:dyDescent="0.2">
      <c r="A28" s="46" t="s">
        <v>94</v>
      </c>
      <c r="B28" s="47" t="s">
        <v>53</v>
      </c>
      <c r="C28" s="48">
        <v>30106.510999999999</v>
      </c>
      <c r="D28" s="51"/>
      <c r="E28" s="49">
        <f t="shared" si="0"/>
        <v>-1596.0063661008148</v>
      </c>
      <c r="F28" s="24">
        <f t="shared" si="1"/>
        <v>-1596</v>
      </c>
      <c r="G28" s="24">
        <f t="shared" si="4"/>
        <v>-1.313520000257995E-2</v>
      </c>
      <c r="H28" s="24">
        <f t="shared" si="5"/>
        <v>-1.313520000257995E-2</v>
      </c>
      <c r="O28" s="24">
        <f t="shared" ca="1" si="2"/>
        <v>-2.5470690954421202E-3</v>
      </c>
      <c r="Q28" s="50">
        <f t="shared" si="3"/>
        <v>15088.010999999999</v>
      </c>
    </row>
    <row r="29" spans="1:21" s="24" customFormat="1" ht="12.95" customHeight="1" x14ac:dyDescent="0.2">
      <c r="A29" s="46" t="s">
        <v>118</v>
      </c>
      <c r="B29" s="47" t="s">
        <v>53</v>
      </c>
      <c r="C29" s="48">
        <v>31251.669000000002</v>
      </c>
      <c r="D29" s="51"/>
      <c r="E29" s="49">
        <f t="shared" si="0"/>
        <v>-1040.9945447684433</v>
      </c>
      <c r="F29" s="24">
        <f t="shared" si="1"/>
        <v>-1041</v>
      </c>
      <c r="G29" s="24">
        <f t="shared" si="4"/>
        <v>1.1255800000071758E-2</v>
      </c>
      <c r="H29" s="24">
        <f t="shared" si="5"/>
        <v>1.1255800000071758E-2</v>
      </c>
      <c r="O29" s="24">
        <f t="shared" ca="1" si="2"/>
        <v>-2.509671501962758E-3</v>
      </c>
      <c r="Q29" s="50">
        <f t="shared" si="3"/>
        <v>16233.169000000002</v>
      </c>
    </row>
    <row r="30" spans="1:21" s="24" customFormat="1" ht="12.95" customHeight="1" x14ac:dyDescent="0.2">
      <c r="A30" s="46" t="s">
        <v>123</v>
      </c>
      <c r="B30" s="47" t="s">
        <v>53</v>
      </c>
      <c r="C30" s="48">
        <v>32677.377</v>
      </c>
      <c r="D30" s="51"/>
      <c r="E30" s="49">
        <f t="shared" si="0"/>
        <v>-350.01147189279658</v>
      </c>
      <c r="F30" s="24">
        <f t="shared" si="1"/>
        <v>-350</v>
      </c>
      <c r="G30" s="24">
        <f t="shared" si="4"/>
        <v>-2.3669999998674029E-2</v>
      </c>
      <c r="H30" s="24">
        <f t="shared" si="5"/>
        <v>-2.3669999998674029E-2</v>
      </c>
      <c r="O30" s="24">
        <f t="shared" ca="1" si="2"/>
        <v>-2.4631098135046697E-3</v>
      </c>
      <c r="Q30" s="50">
        <f t="shared" si="3"/>
        <v>17658.877</v>
      </c>
    </row>
    <row r="31" spans="1:21" s="24" customFormat="1" ht="12.95" customHeight="1" x14ac:dyDescent="0.2">
      <c r="A31" s="46" t="s">
        <v>127</v>
      </c>
      <c r="B31" s="47" t="s">
        <v>53</v>
      </c>
      <c r="C31" s="48">
        <v>33067.345999999998</v>
      </c>
      <c r="D31" s="51"/>
      <c r="E31" s="49">
        <f t="shared" si="0"/>
        <v>-161.00925127943009</v>
      </c>
      <c r="F31" s="24">
        <f t="shared" si="1"/>
        <v>-161</v>
      </c>
      <c r="G31" s="24">
        <f t="shared" si="4"/>
        <v>-1.9088200002443045E-2</v>
      </c>
      <c r="H31" s="24">
        <f t="shared" si="5"/>
        <v>-1.9088200002443045E-2</v>
      </c>
      <c r="O31" s="24">
        <f t="shared" ca="1" si="2"/>
        <v>-2.4503744168062921E-3</v>
      </c>
      <c r="Q31" s="50">
        <f t="shared" si="3"/>
        <v>18048.845999999998</v>
      </c>
    </row>
    <row r="32" spans="1:21" s="24" customFormat="1" ht="12.95" customHeight="1" x14ac:dyDescent="0.2">
      <c r="A32" s="24" t="s">
        <v>19</v>
      </c>
      <c r="C32" s="51">
        <v>33399.557000000001</v>
      </c>
      <c r="D32" s="51" t="s">
        <v>21</v>
      </c>
      <c r="E32" s="24">
        <f t="shared" si="0"/>
        <v>0</v>
      </c>
      <c r="F32" s="24">
        <f t="shared" si="1"/>
        <v>0</v>
      </c>
      <c r="G32" s="24">
        <f t="shared" si="4"/>
        <v>0</v>
      </c>
      <c r="H32" s="24">
        <f t="shared" si="5"/>
        <v>0</v>
      </c>
      <c r="O32" s="24">
        <f t="shared" ca="1" si="2"/>
        <v>-2.4395257455447116E-3</v>
      </c>
      <c r="Q32" s="50">
        <f t="shared" si="3"/>
        <v>18381.057000000001</v>
      </c>
    </row>
    <row r="33" spans="1:33" s="24" customFormat="1" ht="12.95" customHeight="1" x14ac:dyDescent="0.2">
      <c r="A33" s="46" t="s">
        <v>135</v>
      </c>
      <c r="B33" s="47" t="s">
        <v>53</v>
      </c>
      <c r="C33" s="48">
        <v>41089.49</v>
      </c>
      <c r="D33" s="51"/>
      <c r="E33" s="49">
        <f t="shared" si="0"/>
        <v>3726.9998727283873</v>
      </c>
      <c r="F33" s="24">
        <f t="shared" si="1"/>
        <v>3727</v>
      </c>
      <c r="G33" s="24">
        <f t="shared" si="4"/>
        <v>-2.6259999867761508E-4</v>
      </c>
      <c r="I33" s="24">
        <f>+G33</f>
        <v>-2.6259999867761508E-4</v>
      </c>
      <c r="O33" s="24">
        <f t="shared" ca="1" si="2"/>
        <v>-2.1883891132968157E-3</v>
      </c>
      <c r="Q33" s="50">
        <f t="shared" si="3"/>
        <v>26070.989999999998</v>
      </c>
    </row>
    <row r="34" spans="1:33" s="24" customFormat="1" ht="12.95" customHeight="1" x14ac:dyDescent="0.2">
      <c r="A34" s="24" t="s">
        <v>33</v>
      </c>
      <c r="C34" s="51">
        <v>42628.709000000003</v>
      </c>
      <c r="D34" s="51"/>
      <c r="E34" s="24">
        <f t="shared" si="0"/>
        <v>4472.9971417684601</v>
      </c>
      <c r="F34" s="24">
        <f t="shared" si="1"/>
        <v>4473</v>
      </c>
      <c r="G34" s="24">
        <f t="shared" si="4"/>
        <v>-5.8973999985028058E-3</v>
      </c>
      <c r="I34" s="24">
        <f>+G34</f>
        <v>-5.8973999985028058E-3</v>
      </c>
      <c r="O34" s="24">
        <f t="shared" ca="1" si="2"/>
        <v>-2.1381213570164479E-3</v>
      </c>
      <c r="Q34" s="50">
        <f t="shared" si="3"/>
        <v>27610.209000000003</v>
      </c>
      <c r="AB34" s="24" t="s">
        <v>32</v>
      </c>
      <c r="AG34" s="24" t="s">
        <v>34</v>
      </c>
    </row>
    <row r="35" spans="1:33" s="24" customFormat="1" ht="12.95" customHeight="1" x14ac:dyDescent="0.2">
      <c r="A35" s="24" t="s">
        <v>33</v>
      </c>
      <c r="C35" s="51">
        <v>42659.692999999999</v>
      </c>
      <c r="D35" s="51"/>
      <c r="E35" s="24">
        <f t="shared" si="0"/>
        <v>4488.013834899155</v>
      </c>
      <c r="F35" s="24">
        <f t="shared" si="1"/>
        <v>4488</v>
      </c>
      <c r="G35" s="24">
        <f t="shared" si="4"/>
        <v>2.8545599998324178E-2</v>
      </c>
      <c r="I35" s="24">
        <f>+G35</f>
        <v>2.8545599998324178E-2</v>
      </c>
      <c r="O35" s="24">
        <f t="shared" ca="1" si="2"/>
        <v>-2.1371106112467357E-3</v>
      </c>
      <c r="Q35" s="50">
        <f t="shared" si="3"/>
        <v>27641.192999999999</v>
      </c>
      <c r="AB35" s="24" t="s">
        <v>32</v>
      </c>
      <c r="AG35" s="24" t="s">
        <v>34</v>
      </c>
    </row>
    <row r="36" spans="1:33" s="24" customFormat="1" ht="12.95" customHeight="1" x14ac:dyDescent="0.2">
      <c r="A36" s="24" t="s">
        <v>37</v>
      </c>
      <c r="C36" s="51">
        <v>42921.701999999997</v>
      </c>
      <c r="D36" s="51"/>
      <c r="E36" s="24">
        <f t="shared" si="0"/>
        <v>4614.9990127483879</v>
      </c>
      <c r="F36" s="24">
        <f t="shared" si="1"/>
        <v>4615</v>
      </c>
      <c r="G36" s="24">
        <f t="shared" si="4"/>
        <v>-2.037000005657319E-3</v>
      </c>
      <c r="I36" s="24">
        <f t="shared" ref="I36:I60" si="6">+G36</f>
        <v>-2.037000005657319E-3</v>
      </c>
      <c r="O36" s="24">
        <f t="shared" ca="1" si="2"/>
        <v>-2.1285529637298365E-3</v>
      </c>
      <c r="Q36" s="50">
        <f t="shared" si="3"/>
        <v>27903.201999999997</v>
      </c>
      <c r="AA36" s="24" t="s">
        <v>35</v>
      </c>
      <c r="AB36" s="24" t="s">
        <v>32</v>
      </c>
      <c r="AC36" s="24">
        <v>8</v>
      </c>
      <c r="AE36" s="24" t="s">
        <v>36</v>
      </c>
      <c r="AG36" s="24" t="s">
        <v>38</v>
      </c>
    </row>
    <row r="37" spans="1:33" s="24" customFormat="1" ht="12.95" customHeight="1" x14ac:dyDescent="0.2">
      <c r="A37" s="24" t="s">
        <v>37</v>
      </c>
      <c r="C37" s="51">
        <v>42923.767999999996</v>
      </c>
      <c r="D37" s="51"/>
      <c r="E37" s="24">
        <f t="shared" si="0"/>
        <v>4616.0003194876081</v>
      </c>
      <c r="F37" s="24">
        <f t="shared" si="1"/>
        <v>4616</v>
      </c>
      <c r="G37" s="24">
        <f t="shared" si="4"/>
        <v>6.5919999906327575E-4</v>
      </c>
      <c r="I37" s="24">
        <f t="shared" si="6"/>
        <v>6.5919999906327575E-4</v>
      </c>
      <c r="O37" s="24">
        <f t="shared" ca="1" si="2"/>
        <v>-2.1284855806785225E-3</v>
      </c>
      <c r="Q37" s="50">
        <f t="shared" si="3"/>
        <v>27905.267999999996</v>
      </c>
      <c r="AB37" s="24" t="s">
        <v>32</v>
      </c>
      <c r="AC37" s="24">
        <v>14</v>
      </c>
      <c r="AE37" s="24" t="s">
        <v>39</v>
      </c>
      <c r="AG37" s="24" t="s">
        <v>38</v>
      </c>
    </row>
    <row r="38" spans="1:33" s="24" customFormat="1" ht="12.95" customHeight="1" x14ac:dyDescent="0.2">
      <c r="A38" s="24" t="s">
        <v>37</v>
      </c>
      <c r="C38" s="51">
        <v>42925.815999999999</v>
      </c>
      <c r="D38" s="51"/>
      <c r="E38" s="24">
        <f t="shared" si="0"/>
        <v>4616.9929023539817</v>
      </c>
      <c r="F38" s="24">
        <f t="shared" si="1"/>
        <v>4617</v>
      </c>
      <c r="G38" s="24">
        <f t="shared" si="4"/>
        <v>-1.4644599999883212E-2</v>
      </c>
      <c r="I38" s="24">
        <f t="shared" si="6"/>
        <v>-1.4644599999883212E-2</v>
      </c>
      <c r="O38" s="24">
        <f t="shared" ca="1" si="2"/>
        <v>-2.128418197627208E-3</v>
      </c>
      <c r="Q38" s="50">
        <f t="shared" si="3"/>
        <v>27907.315999999999</v>
      </c>
      <c r="AB38" s="24" t="s">
        <v>32</v>
      </c>
      <c r="AC38" s="24">
        <v>13</v>
      </c>
      <c r="AE38" s="24" t="s">
        <v>39</v>
      </c>
      <c r="AG38" s="24" t="s">
        <v>38</v>
      </c>
    </row>
    <row r="39" spans="1:33" s="24" customFormat="1" ht="12.95" customHeight="1" x14ac:dyDescent="0.2">
      <c r="A39" s="24" t="s">
        <v>37</v>
      </c>
      <c r="C39" s="51">
        <v>42985.652000000002</v>
      </c>
      <c r="D39" s="51"/>
      <c r="E39" s="24">
        <f t="shared" si="0"/>
        <v>4645.9929943423749</v>
      </c>
      <c r="F39" s="24">
        <f t="shared" si="1"/>
        <v>4646</v>
      </c>
      <c r="G39" s="24">
        <f t="shared" si="4"/>
        <v>-1.4454799995291978E-2</v>
      </c>
      <c r="I39" s="24">
        <f t="shared" si="6"/>
        <v>-1.4454799995291978E-2</v>
      </c>
      <c r="O39" s="24">
        <f t="shared" ca="1" si="2"/>
        <v>-2.1264640891390974E-3</v>
      </c>
      <c r="Q39" s="50">
        <f t="shared" si="3"/>
        <v>27967.152000000002</v>
      </c>
      <c r="AA39" s="24" t="s">
        <v>35</v>
      </c>
      <c r="AB39" s="24" t="s">
        <v>32</v>
      </c>
      <c r="AC39" s="24">
        <v>6</v>
      </c>
      <c r="AE39" s="24" t="s">
        <v>40</v>
      </c>
      <c r="AG39" s="24" t="s">
        <v>38</v>
      </c>
    </row>
    <row r="40" spans="1:33" s="24" customFormat="1" ht="12.95" customHeight="1" x14ac:dyDescent="0.2">
      <c r="A40" s="24" t="s">
        <v>37</v>
      </c>
      <c r="C40" s="51">
        <v>42985.661999999997</v>
      </c>
      <c r="D40" s="51"/>
      <c r="E40" s="24">
        <f t="shared" si="0"/>
        <v>4645.9978409384003</v>
      </c>
      <c r="F40" s="24">
        <f t="shared" si="1"/>
        <v>4646</v>
      </c>
      <c r="G40" s="24">
        <f t="shared" si="4"/>
        <v>-4.4548000005306676E-3</v>
      </c>
      <c r="I40" s="24">
        <f t="shared" si="6"/>
        <v>-4.4548000005306676E-3</v>
      </c>
      <c r="O40" s="24">
        <f t="shared" ca="1" si="2"/>
        <v>-2.1264640891390974E-3</v>
      </c>
      <c r="Q40" s="50">
        <f t="shared" si="3"/>
        <v>27967.161999999997</v>
      </c>
      <c r="AA40" s="24" t="s">
        <v>35</v>
      </c>
      <c r="AB40" s="24" t="s">
        <v>32</v>
      </c>
      <c r="AC40" s="24">
        <v>7</v>
      </c>
      <c r="AE40" s="24" t="s">
        <v>39</v>
      </c>
      <c r="AG40" s="24" t="s">
        <v>38</v>
      </c>
    </row>
    <row r="41" spans="1:33" s="24" customFormat="1" ht="12.95" customHeight="1" x14ac:dyDescent="0.2">
      <c r="A41" s="24" t="s">
        <v>37</v>
      </c>
      <c r="C41" s="51">
        <v>43315.779000000002</v>
      </c>
      <c r="D41" s="51"/>
      <c r="E41" s="24">
        <f t="shared" si="0"/>
        <v>4805.9922150097345</v>
      </c>
      <c r="F41" s="24">
        <f t="shared" si="1"/>
        <v>4806</v>
      </c>
      <c r="G41" s="24">
        <f t="shared" si="4"/>
        <v>-1.6062799993960653E-2</v>
      </c>
      <c r="I41" s="24">
        <f t="shared" si="6"/>
        <v>-1.6062799993960653E-2</v>
      </c>
      <c r="O41" s="24">
        <f t="shared" ca="1" si="2"/>
        <v>-2.1156828009288309E-3</v>
      </c>
      <c r="Q41" s="50">
        <f t="shared" si="3"/>
        <v>28297.279000000002</v>
      </c>
      <c r="AB41" s="24" t="s">
        <v>32</v>
      </c>
      <c r="AC41" s="24">
        <v>9</v>
      </c>
      <c r="AE41" s="24" t="s">
        <v>39</v>
      </c>
      <c r="AG41" s="24" t="s">
        <v>38</v>
      </c>
    </row>
    <row r="42" spans="1:33" s="24" customFormat="1" ht="12.95" customHeight="1" x14ac:dyDescent="0.2">
      <c r="A42" s="24" t="s">
        <v>37</v>
      </c>
      <c r="C42" s="51">
        <v>43672.718999999997</v>
      </c>
      <c r="D42" s="51"/>
      <c r="E42" s="24">
        <f t="shared" si="0"/>
        <v>4978.9866136048395</v>
      </c>
      <c r="F42" s="24">
        <f t="shared" si="1"/>
        <v>4979</v>
      </c>
      <c r="G42" s="24">
        <f t="shared" si="4"/>
        <v>-2.7620200002274942E-2</v>
      </c>
      <c r="I42" s="24">
        <f t="shared" si="6"/>
        <v>-2.7620200002274942E-2</v>
      </c>
      <c r="O42" s="24">
        <f t="shared" ca="1" si="2"/>
        <v>-2.1040255330514799E-3</v>
      </c>
      <c r="Q42" s="50">
        <f t="shared" si="3"/>
        <v>28654.218999999997</v>
      </c>
      <c r="AA42" s="24" t="s">
        <v>35</v>
      </c>
      <c r="AB42" s="24" t="s">
        <v>32</v>
      </c>
      <c r="AC42" s="24">
        <v>12</v>
      </c>
      <c r="AE42" s="24" t="s">
        <v>39</v>
      </c>
      <c r="AG42" s="24" t="s">
        <v>38</v>
      </c>
    </row>
    <row r="43" spans="1:33" s="24" customFormat="1" ht="12.95" customHeight="1" x14ac:dyDescent="0.2">
      <c r="A43" s="24" t="s">
        <v>37</v>
      </c>
      <c r="C43" s="51">
        <v>43672.735999999997</v>
      </c>
      <c r="D43" s="51"/>
      <c r="E43" s="24">
        <f t="shared" si="0"/>
        <v>4978.9948528180857</v>
      </c>
      <c r="F43" s="24">
        <f t="shared" si="1"/>
        <v>4979</v>
      </c>
      <c r="G43" s="24">
        <f t="shared" si="4"/>
        <v>-1.0620200002449565E-2</v>
      </c>
      <c r="I43" s="24">
        <f t="shared" si="6"/>
        <v>-1.0620200002449565E-2</v>
      </c>
      <c r="O43" s="24">
        <f t="shared" ca="1" si="2"/>
        <v>-2.1040255330514799E-3</v>
      </c>
      <c r="Q43" s="50">
        <f t="shared" si="3"/>
        <v>28654.235999999997</v>
      </c>
      <c r="AB43" s="24" t="s">
        <v>32</v>
      </c>
      <c r="AC43" s="24">
        <v>10</v>
      </c>
      <c r="AE43" s="24" t="s">
        <v>41</v>
      </c>
      <c r="AG43" s="24" t="s">
        <v>38</v>
      </c>
    </row>
    <row r="44" spans="1:33" s="24" customFormat="1" ht="12.95" customHeight="1" x14ac:dyDescent="0.2">
      <c r="A44" s="24" t="s">
        <v>37</v>
      </c>
      <c r="C44" s="51">
        <v>44780.758999999998</v>
      </c>
      <c r="D44" s="51"/>
      <c r="E44" s="24">
        <f t="shared" si="0"/>
        <v>5516.008839803425</v>
      </c>
      <c r="F44" s="24">
        <f t="shared" si="1"/>
        <v>5516</v>
      </c>
      <c r="G44" s="24">
        <f t="shared" si="4"/>
        <v>1.8239199998788536E-2</v>
      </c>
      <c r="I44" s="24">
        <f t="shared" si="6"/>
        <v>1.8239199998788536E-2</v>
      </c>
      <c r="O44" s="24">
        <f t="shared" ca="1" si="2"/>
        <v>-2.0678408344957733E-3</v>
      </c>
      <c r="Q44" s="50">
        <f t="shared" si="3"/>
        <v>29762.258999999998</v>
      </c>
      <c r="AB44" s="24" t="s">
        <v>32</v>
      </c>
      <c r="AC44" s="24">
        <v>11</v>
      </c>
      <c r="AE44" s="24" t="s">
        <v>36</v>
      </c>
      <c r="AG44" s="24" t="s">
        <v>38</v>
      </c>
    </row>
    <row r="45" spans="1:33" s="24" customFormat="1" ht="12.95" customHeight="1" x14ac:dyDescent="0.2">
      <c r="A45" s="24" t="s">
        <v>37</v>
      </c>
      <c r="C45" s="51">
        <v>45463.686000000002</v>
      </c>
      <c r="D45" s="51"/>
      <c r="E45" s="24">
        <f t="shared" si="0"/>
        <v>5846.9959683106299</v>
      </c>
      <c r="F45" s="24">
        <f t="shared" si="1"/>
        <v>5847</v>
      </c>
      <c r="G45" s="24">
        <f t="shared" si="4"/>
        <v>-8.3185999974375591E-3</v>
      </c>
      <c r="I45" s="24">
        <f t="shared" si="6"/>
        <v>-8.3185999974375591E-3</v>
      </c>
      <c r="O45" s="24">
        <f t="shared" ca="1" si="2"/>
        <v>-2.045537044510784E-3</v>
      </c>
      <c r="Q45" s="50">
        <f t="shared" si="3"/>
        <v>30445.186000000002</v>
      </c>
      <c r="AB45" s="24" t="s">
        <v>32</v>
      </c>
      <c r="AC45" s="24">
        <v>14</v>
      </c>
      <c r="AE45" s="24" t="s">
        <v>39</v>
      </c>
      <c r="AG45" s="24" t="s">
        <v>38</v>
      </c>
    </row>
    <row r="46" spans="1:33" s="24" customFormat="1" ht="12.95" customHeight="1" x14ac:dyDescent="0.2">
      <c r="A46" s="24" t="s">
        <v>37</v>
      </c>
      <c r="C46" s="51">
        <v>45888.720999999998</v>
      </c>
      <c r="D46" s="51"/>
      <c r="E46" s="24">
        <f t="shared" si="0"/>
        <v>6052.9932625529973</v>
      </c>
      <c r="F46" s="24">
        <f t="shared" si="1"/>
        <v>6053</v>
      </c>
      <c r="G46" s="24">
        <f t="shared" si="4"/>
        <v>-1.3901400001486763E-2</v>
      </c>
      <c r="I46" s="24">
        <f t="shared" si="6"/>
        <v>-1.3901400001486763E-2</v>
      </c>
      <c r="O46" s="24">
        <f t="shared" ca="1" si="2"/>
        <v>-2.0316561359400662E-3</v>
      </c>
      <c r="Q46" s="50">
        <f t="shared" si="3"/>
        <v>30870.220999999998</v>
      </c>
      <c r="AB46" s="24" t="s">
        <v>32</v>
      </c>
      <c r="AC46" s="24">
        <v>12</v>
      </c>
      <c r="AE46" s="24" t="s">
        <v>39</v>
      </c>
      <c r="AG46" s="24" t="s">
        <v>38</v>
      </c>
    </row>
    <row r="47" spans="1:33" s="24" customFormat="1" ht="12.95" customHeight="1" x14ac:dyDescent="0.2">
      <c r="A47" s="24" t="s">
        <v>42</v>
      </c>
      <c r="C47" s="51">
        <v>46175.516000000003</v>
      </c>
      <c r="D47" s="51"/>
      <c r="E47" s="24">
        <f t="shared" si="0"/>
        <v>6191.9912133152684</v>
      </c>
      <c r="F47" s="24">
        <f t="shared" si="1"/>
        <v>6192</v>
      </c>
      <c r="G47" s="24">
        <f t="shared" si="4"/>
        <v>-1.812959999369923E-2</v>
      </c>
      <c r="I47" s="24">
        <f t="shared" si="6"/>
        <v>-1.812959999369923E-2</v>
      </c>
      <c r="O47" s="24">
        <f t="shared" ca="1" si="2"/>
        <v>-2.0222898918073971E-3</v>
      </c>
      <c r="Q47" s="50">
        <f t="shared" si="3"/>
        <v>31157.016000000003</v>
      </c>
      <c r="AB47" s="24" t="s">
        <v>32</v>
      </c>
      <c r="AG47" s="24" t="s">
        <v>34</v>
      </c>
    </row>
    <row r="48" spans="1:33" s="24" customFormat="1" ht="12.95" customHeight="1" x14ac:dyDescent="0.2">
      <c r="A48" s="24" t="s">
        <v>42</v>
      </c>
      <c r="C48" s="51">
        <v>46175.536999999997</v>
      </c>
      <c r="D48" s="51"/>
      <c r="E48" s="24">
        <f t="shared" si="0"/>
        <v>6192.0013911669221</v>
      </c>
      <c r="F48" s="24">
        <f t="shared" si="1"/>
        <v>6192</v>
      </c>
      <c r="G48" s="24">
        <f t="shared" si="4"/>
        <v>2.8703999996650964E-3</v>
      </c>
      <c r="I48" s="24">
        <f t="shared" si="6"/>
        <v>2.8703999996650964E-3</v>
      </c>
      <c r="O48" s="24">
        <f t="shared" ca="1" si="2"/>
        <v>-2.0222898918073971E-3</v>
      </c>
      <c r="Q48" s="50">
        <f t="shared" si="3"/>
        <v>31157.036999999997</v>
      </c>
      <c r="AB48" s="24" t="s">
        <v>32</v>
      </c>
      <c r="AG48" s="24" t="s">
        <v>34</v>
      </c>
    </row>
    <row r="49" spans="1:33" s="24" customFormat="1" ht="12.95" customHeight="1" x14ac:dyDescent="0.2">
      <c r="A49" s="24" t="s">
        <v>44</v>
      </c>
      <c r="C49" s="51">
        <v>46202.37</v>
      </c>
      <c r="D49" s="51"/>
      <c r="E49" s="24">
        <f t="shared" si="0"/>
        <v>6205.0062622867281</v>
      </c>
      <c r="F49" s="24">
        <f t="shared" si="1"/>
        <v>6205</v>
      </c>
      <c r="G49" s="24">
        <f t="shared" si="4"/>
        <v>1.2921000001369976E-2</v>
      </c>
      <c r="I49" s="24">
        <f t="shared" si="6"/>
        <v>1.2921000001369976E-2</v>
      </c>
      <c r="O49" s="24">
        <f t="shared" ca="1" si="2"/>
        <v>-2.0214139121403126E-3</v>
      </c>
      <c r="Q49" s="50">
        <f t="shared" si="3"/>
        <v>31183.870000000003</v>
      </c>
      <c r="AC49" s="24">
        <v>23</v>
      </c>
      <c r="AE49" s="24" t="s">
        <v>43</v>
      </c>
      <c r="AG49" s="24" t="s">
        <v>45</v>
      </c>
    </row>
    <row r="50" spans="1:33" s="24" customFormat="1" ht="12.95" customHeight="1" x14ac:dyDescent="0.2">
      <c r="A50" s="24" t="s">
        <v>46</v>
      </c>
      <c r="C50" s="51">
        <v>46202.375</v>
      </c>
      <c r="D50" s="51"/>
      <c r="E50" s="24">
        <f t="shared" si="0"/>
        <v>6205.0086855847403</v>
      </c>
      <c r="F50" s="24">
        <f t="shared" si="1"/>
        <v>6205</v>
      </c>
      <c r="G50" s="24">
        <f t="shared" si="4"/>
        <v>1.7920999998750631E-2</v>
      </c>
      <c r="I50" s="24">
        <f t="shared" si="6"/>
        <v>1.7920999998750631E-2</v>
      </c>
      <c r="O50" s="24">
        <f t="shared" ca="1" si="2"/>
        <v>-2.0214139121403126E-3</v>
      </c>
      <c r="Q50" s="50">
        <f t="shared" si="3"/>
        <v>31183.875</v>
      </c>
      <c r="AB50" s="24" t="s">
        <v>32</v>
      </c>
      <c r="AG50" s="24" t="s">
        <v>34</v>
      </c>
    </row>
    <row r="51" spans="1:33" s="24" customFormat="1" ht="12.95" customHeight="1" x14ac:dyDescent="0.2">
      <c r="A51" s="24" t="s">
        <v>42</v>
      </c>
      <c r="C51" s="51">
        <v>46268.389000000003</v>
      </c>
      <c r="D51" s="51"/>
      <c r="E51" s="24">
        <f t="shared" si="0"/>
        <v>6237.0030045987423</v>
      </c>
      <c r="F51" s="24">
        <f t="shared" si="1"/>
        <v>6237</v>
      </c>
      <c r="G51" s="24">
        <f t="shared" si="4"/>
        <v>6.1994000061531551E-3</v>
      </c>
      <c r="I51" s="24">
        <f t="shared" si="6"/>
        <v>6.1994000061531551E-3</v>
      </c>
      <c r="O51" s="24">
        <f t="shared" ca="1" si="2"/>
        <v>-2.0192576544982594E-3</v>
      </c>
      <c r="Q51" s="50">
        <f t="shared" si="3"/>
        <v>31249.889000000003</v>
      </c>
      <c r="AB51" s="24" t="s">
        <v>32</v>
      </c>
      <c r="AG51" s="24" t="s">
        <v>34</v>
      </c>
    </row>
    <row r="52" spans="1:33" s="24" customFormat="1" ht="12.95" customHeight="1" x14ac:dyDescent="0.2">
      <c r="A52" s="24" t="s">
        <v>42</v>
      </c>
      <c r="C52" s="51">
        <v>46270.453000000001</v>
      </c>
      <c r="D52" s="51"/>
      <c r="E52" s="24">
        <f t="shared" si="0"/>
        <v>6238.0033420187574</v>
      </c>
      <c r="F52" s="24">
        <f t="shared" si="1"/>
        <v>6238</v>
      </c>
      <c r="G52" s="24">
        <f t="shared" si="4"/>
        <v>6.8956000031903386E-3</v>
      </c>
      <c r="I52" s="24">
        <f t="shared" si="6"/>
        <v>6.8956000031903386E-3</v>
      </c>
      <c r="O52" s="24">
        <f t="shared" ca="1" si="2"/>
        <v>-2.0191902714469454E-3</v>
      </c>
      <c r="Q52" s="50">
        <f t="shared" si="3"/>
        <v>31251.953000000001</v>
      </c>
      <c r="AB52" s="24" t="s">
        <v>32</v>
      </c>
      <c r="AG52" s="24" t="s">
        <v>34</v>
      </c>
    </row>
    <row r="53" spans="1:33" s="24" customFormat="1" ht="12.95" customHeight="1" x14ac:dyDescent="0.2">
      <c r="A53" s="24" t="s">
        <v>37</v>
      </c>
      <c r="C53" s="51">
        <v>46606.758000000002</v>
      </c>
      <c r="D53" s="51"/>
      <c r="E53" s="24">
        <f t="shared" ref="E53:E76" si="7">+(C53-C$7)/C$8</f>
        <v>6400.996789711724</v>
      </c>
      <c r="F53" s="24">
        <f t="shared" ref="F53:F80" si="8">ROUND(2*E53,0)/2</f>
        <v>6401</v>
      </c>
      <c r="G53" s="24">
        <f t="shared" si="4"/>
        <v>-6.6237999999430031E-3</v>
      </c>
      <c r="I53" s="24">
        <f t="shared" si="6"/>
        <v>-6.6237999999430031E-3</v>
      </c>
      <c r="O53" s="24">
        <f t="shared" ref="O53:O76" ca="1" si="9">+C$11+C$12*$F53</f>
        <v>-2.0082068340827363E-3</v>
      </c>
      <c r="Q53" s="50">
        <f t="shared" ref="Q53:Q76" si="10">+C53-15018.5</f>
        <v>31588.258000000002</v>
      </c>
      <c r="AB53" s="24" t="s">
        <v>32</v>
      </c>
      <c r="AC53" s="24">
        <v>10</v>
      </c>
      <c r="AE53" s="24" t="s">
        <v>47</v>
      </c>
      <c r="AG53" s="24" t="s">
        <v>38</v>
      </c>
    </row>
    <row r="54" spans="1:33" s="24" customFormat="1" ht="12.95" customHeight="1" x14ac:dyDescent="0.2">
      <c r="A54" s="24" t="s">
        <v>37</v>
      </c>
      <c r="C54" s="51">
        <v>46606.773999999998</v>
      </c>
      <c r="D54" s="51"/>
      <c r="E54" s="24">
        <f t="shared" si="7"/>
        <v>6401.0045442653654</v>
      </c>
      <c r="F54" s="24">
        <f t="shared" si="8"/>
        <v>6401</v>
      </c>
      <c r="G54" s="24">
        <f t="shared" si="4"/>
        <v>9.3761999960406683E-3</v>
      </c>
      <c r="I54" s="24">
        <f t="shared" si="6"/>
        <v>9.3761999960406683E-3</v>
      </c>
      <c r="O54" s="24">
        <f t="shared" ca="1" si="9"/>
        <v>-2.0082068340827363E-3</v>
      </c>
      <c r="Q54" s="50">
        <f t="shared" si="10"/>
        <v>31588.273999999998</v>
      </c>
      <c r="AB54" s="24" t="s">
        <v>32</v>
      </c>
      <c r="AC54" s="24">
        <v>15</v>
      </c>
      <c r="AE54" s="24" t="s">
        <v>39</v>
      </c>
      <c r="AG54" s="24" t="s">
        <v>38</v>
      </c>
    </row>
    <row r="55" spans="1:33" s="24" customFormat="1" ht="12.95" customHeight="1" x14ac:dyDescent="0.2">
      <c r="A55" s="24" t="s">
        <v>48</v>
      </c>
      <c r="C55" s="51">
        <v>46924.51</v>
      </c>
      <c r="D55" s="51"/>
      <c r="E55" s="24">
        <f t="shared" si="7"/>
        <v>6554.9983477954156</v>
      </c>
      <c r="F55" s="24">
        <f t="shared" si="8"/>
        <v>6555</v>
      </c>
      <c r="G55" s="24">
        <f t="shared" si="4"/>
        <v>-3.4089999971911311E-3</v>
      </c>
      <c r="I55" s="24">
        <f t="shared" si="6"/>
        <v>-3.4089999971911311E-3</v>
      </c>
      <c r="O55" s="24">
        <f t="shared" ca="1" si="9"/>
        <v>-1.997829844180355E-3</v>
      </c>
      <c r="Q55" s="50">
        <f t="shared" si="10"/>
        <v>31906.010000000002</v>
      </c>
      <c r="AB55" s="24" t="s">
        <v>32</v>
      </c>
      <c r="AG55" s="24" t="s">
        <v>34</v>
      </c>
    </row>
    <row r="56" spans="1:33" s="24" customFormat="1" ht="12.95" customHeight="1" x14ac:dyDescent="0.2">
      <c r="A56" s="24" t="s">
        <v>37</v>
      </c>
      <c r="C56" s="51">
        <v>47295.932999999997</v>
      </c>
      <c r="D56" s="51"/>
      <c r="E56" s="24">
        <f t="shared" si="7"/>
        <v>6735.0120714167233</v>
      </c>
      <c r="F56" s="24">
        <f t="shared" si="8"/>
        <v>6735</v>
      </c>
      <c r="G56" s="24">
        <f t="shared" si="4"/>
        <v>2.4906999999075197E-2</v>
      </c>
      <c r="I56" s="24">
        <f t="shared" si="6"/>
        <v>2.4906999999075197E-2</v>
      </c>
      <c r="O56" s="24">
        <f t="shared" ca="1" si="9"/>
        <v>-1.9857008949438048E-3</v>
      </c>
      <c r="Q56" s="50">
        <f t="shared" si="10"/>
        <v>32277.432999999997</v>
      </c>
      <c r="AB56" s="24" t="s">
        <v>32</v>
      </c>
      <c r="AC56" s="24">
        <v>11</v>
      </c>
      <c r="AE56" s="24" t="s">
        <v>47</v>
      </c>
      <c r="AG56" s="24" t="s">
        <v>38</v>
      </c>
    </row>
    <row r="57" spans="1:33" s="24" customFormat="1" ht="12.95" customHeight="1" x14ac:dyDescent="0.2">
      <c r="A57" s="24" t="s">
        <v>37</v>
      </c>
      <c r="C57" s="51">
        <v>47681.762999999999</v>
      </c>
      <c r="D57" s="51"/>
      <c r="E57" s="24">
        <f t="shared" si="7"/>
        <v>6922.0082859344311</v>
      </c>
      <c r="F57" s="24">
        <f t="shared" si="8"/>
        <v>6922</v>
      </c>
      <c r="G57" s="24">
        <f t="shared" si="4"/>
        <v>1.7096399998990819E-2</v>
      </c>
      <c r="I57" s="24">
        <f t="shared" si="6"/>
        <v>1.7096399998990819E-2</v>
      </c>
      <c r="O57" s="24">
        <f t="shared" ca="1" si="9"/>
        <v>-1.9731002643480558E-3</v>
      </c>
      <c r="Q57" s="50">
        <f t="shared" si="10"/>
        <v>32663.262999999999</v>
      </c>
      <c r="AB57" s="24" t="s">
        <v>32</v>
      </c>
      <c r="AC57" s="24">
        <v>15</v>
      </c>
      <c r="AE57" s="24" t="s">
        <v>39</v>
      </c>
      <c r="AG57" s="24" t="s">
        <v>38</v>
      </c>
    </row>
    <row r="58" spans="1:33" s="24" customFormat="1" ht="12.95" customHeight="1" x14ac:dyDescent="0.2">
      <c r="A58" s="24" t="s">
        <v>37</v>
      </c>
      <c r="C58" s="51">
        <v>47714.743999999999</v>
      </c>
      <c r="D58" s="51"/>
      <c r="E58" s="24">
        <f t="shared" si="7"/>
        <v>6937.9928442917608</v>
      </c>
      <c r="F58" s="24">
        <f t="shared" si="8"/>
        <v>6938</v>
      </c>
      <c r="G58" s="24">
        <f t="shared" si="4"/>
        <v>-1.4764400002604816E-2</v>
      </c>
      <c r="I58" s="24">
        <f t="shared" si="6"/>
        <v>-1.4764400002604816E-2</v>
      </c>
      <c r="O58" s="24">
        <f t="shared" ca="1" si="9"/>
        <v>-1.9720221355270292E-3</v>
      </c>
      <c r="Q58" s="50">
        <f t="shared" si="10"/>
        <v>32696.243999999999</v>
      </c>
      <c r="AB58" s="24" t="s">
        <v>32</v>
      </c>
      <c r="AC58" s="24">
        <v>11</v>
      </c>
      <c r="AE58" s="24" t="s">
        <v>47</v>
      </c>
      <c r="AG58" s="24" t="s">
        <v>38</v>
      </c>
    </row>
    <row r="59" spans="1:33" s="24" customFormat="1" ht="12.95" customHeight="1" x14ac:dyDescent="0.2">
      <c r="A59" s="49" t="s">
        <v>37</v>
      </c>
      <c r="B59" s="49"/>
      <c r="C59" s="5">
        <v>48133.601000000002</v>
      </c>
      <c r="D59" s="5"/>
      <c r="E59" s="49">
        <f t="shared" si="7"/>
        <v>7140.9959115085248</v>
      </c>
      <c r="F59" s="24">
        <f t="shared" si="8"/>
        <v>7141</v>
      </c>
      <c r="G59" s="24">
        <f t="shared" si="4"/>
        <v>-8.4357999949133955E-3</v>
      </c>
      <c r="I59" s="24">
        <f t="shared" si="6"/>
        <v>-8.4357999949133955E-3</v>
      </c>
      <c r="O59" s="24">
        <f t="shared" ca="1" si="9"/>
        <v>-1.9583433761102536E-3</v>
      </c>
      <c r="Q59" s="50">
        <f t="shared" si="10"/>
        <v>33115.101000000002</v>
      </c>
      <c r="AB59" s="24" t="s">
        <v>32</v>
      </c>
      <c r="AC59" s="24">
        <v>12</v>
      </c>
      <c r="AE59" s="24" t="s">
        <v>39</v>
      </c>
      <c r="AG59" s="24" t="s">
        <v>38</v>
      </c>
    </row>
    <row r="60" spans="1:33" s="24" customFormat="1" ht="12.95" customHeight="1" x14ac:dyDescent="0.2">
      <c r="A60" s="49" t="s">
        <v>50</v>
      </c>
      <c r="B60" s="49"/>
      <c r="C60" s="5">
        <v>48839.25</v>
      </c>
      <c r="D60" s="5">
        <v>0.01</v>
      </c>
      <c r="E60" s="49">
        <f t="shared" si="7"/>
        <v>7482.9954755087447</v>
      </c>
      <c r="F60" s="24">
        <f t="shared" si="8"/>
        <v>7483</v>
      </c>
      <c r="G60" s="24">
        <f t="shared" si="4"/>
        <v>-9.3353999982355163E-3</v>
      </c>
      <c r="I60" s="24">
        <f t="shared" si="6"/>
        <v>-9.3353999982355163E-3</v>
      </c>
      <c r="O60" s="24">
        <f t="shared" ca="1" si="9"/>
        <v>-1.9352983725608088E-3</v>
      </c>
      <c r="Q60" s="50">
        <f t="shared" si="10"/>
        <v>33820.75</v>
      </c>
      <c r="AA60" s="24" t="s">
        <v>49</v>
      </c>
      <c r="AB60" s="24" t="s">
        <v>32</v>
      </c>
      <c r="AC60" s="24">
        <v>42</v>
      </c>
      <c r="AE60" s="24" t="s">
        <v>43</v>
      </c>
      <c r="AG60" s="24" t="s">
        <v>45</v>
      </c>
    </row>
    <row r="61" spans="1:33" s="24" customFormat="1" ht="12.95" customHeight="1" x14ac:dyDescent="0.2">
      <c r="A61" s="5" t="s">
        <v>63</v>
      </c>
      <c r="B61" s="7"/>
      <c r="C61" s="5">
        <v>49889.483999999997</v>
      </c>
      <c r="D61" s="52" t="s">
        <v>64</v>
      </c>
      <c r="E61" s="49">
        <f t="shared" si="7"/>
        <v>7992.0014687124585</v>
      </c>
      <c r="F61" s="24">
        <f t="shared" si="8"/>
        <v>7992</v>
      </c>
      <c r="O61" s="24">
        <f t="shared" ca="1" si="9"/>
        <v>-1.9010003994418985E-3</v>
      </c>
      <c r="Q61" s="50">
        <f t="shared" si="10"/>
        <v>34870.983999999997</v>
      </c>
      <c r="U61" s="34">
        <v>3.0303999956231564E-3</v>
      </c>
    </row>
    <row r="62" spans="1:33" s="24" customFormat="1" ht="12.95" customHeight="1" x14ac:dyDescent="0.2">
      <c r="A62" s="53" t="s">
        <v>65</v>
      </c>
      <c r="B62" s="54" t="s">
        <v>53</v>
      </c>
      <c r="C62" s="53">
        <v>51649.475030000001</v>
      </c>
      <c r="D62" s="53">
        <v>2.3999999999999998E-3</v>
      </c>
      <c r="E62" s="49">
        <f t="shared" si="7"/>
        <v>8844.9980221041624</v>
      </c>
      <c r="F62" s="24">
        <f t="shared" si="8"/>
        <v>8845</v>
      </c>
      <c r="G62" s="24">
        <f t="shared" ref="G62:G76" si="11">+C62-(C$7+F62*C$8)</f>
        <v>-4.080999999132473E-3</v>
      </c>
      <c r="K62" s="24">
        <f>+G62</f>
        <v>-4.080999999132473E-3</v>
      </c>
      <c r="O62" s="24">
        <f t="shared" ca="1" si="9"/>
        <v>-1.8435226566709151E-3</v>
      </c>
      <c r="Q62" s="50">
        <f t="shared" si="10"/>
        <v>36630.975030000001</v>
      </c>
    </row>
    <row r="63" spans="1:33" s="24" customFormat="1" ht="12.95" customHeight="1" x14ac:dyDescent="0.2">
      <c r="A63" s="46" t="s">
        <v>238</v>
      </c>
      <c r="B63" s="47" t="s">
        <v>53</v>
      </c>
      <c r="C63" s="48">
        <v>51715.512999999999</v>
      </c>
      <c r="D63" s="51"/>
      <c r="E63" s="49">
        <f t="shared" si="7"/>
        <v>8877.003958408839</v>
      </c>
      <c r="F63" s="24">
        <f t="shared" si="8"/>
        <v>8877</v>
      </c>
      <c r="G63" s="24">
        <f t="shared" si="11"/>
        <v>8.1674000030034222E-3</v>
      </c>
      <c r="I63" s="24">
        <f>+G63</f>
        <v>8.1674000030034222E-3</v>
      </c>
      <c r="O63" s="24">
        <f t="shared" ca="1" si="9"/>
        <v>-1.8413663990288617E-3</v>
      </c>
      <c r="Q63" s="50">
        <f t="shared" si="10"/>
        <v>36697.012999999999</v>
      </c>
    </row>
    <row r="64" spans="1:33" s="24" customFormat="1" ht="12.95" customHeight="1" x14ac:dyDescent="0.2">
      <c r="A64" s="46" t="s">
        <v>242</v>
      </c>
      <c r="B64" s="47" t="s">
        <v>53</v>
      </c>
      <c r="C64" s="48">
        <v>51787.713000000003</v>
      </c>
      <c r="D64" s="51"/>
      <c r="E64" s="49">
        <f t="shared" si="7"/>
        <v>8911.9963817252719</v>
      </c>
      <c r="F64" s="24">
        <f t="shared" si="8"/>
        <v>8912</v>
      </c>
      <c r="G64" s="24">
        <f t="shared" si="11"/>
        <v>-7.4655999924289063E-3</v>
      </c>
      <c r="K64" s="24">
        <f t="shared" ref="K64:K70" si="12">+G64</f>
        <v>-7.4655999924289063E-3</v>
      </c>
      <c r="O64" s="24">
        <f t="shared" ca="1" si="9"/>
        <v>-1.8390079922328659E-3</v>
      </c>
      <c r="Q64" s="50">
        <f t="shared" si="10"/>
        <v>36769.213000000003</v>
      </c>
    </row>
    <row r="65" spans="1:17" s="24" customFormat="1" ht="12.95" customHeight="1" x14ac:dyDescent="0.2">
      <c r="A65" s="46" t="s">
        <v>242</v>
      </c>
      <c r="B65" s="47" t="s">
        <v>53</v>
      </c>
      <c r="C65" s="48">
        <v>52501.620300000002</v>
      </c>
      <c r="D65" s="51"/>
      <c r="E65" s="49">
        <f t="shared" si="7"/>
        <v>9257.9984101226401</v>
      </c>
      <c r="F65" s="24">
        <f t="shared" si="8"/>
        <v>9258</v>
      </c>
      <c r="G65" s="24">
        <f t="shared" si="11"/>
        <v>-3.2804000002215616E-3</v>
      </c>
      <c r="K65" s="24">
        <f t="shared" si="12"/>
        <v>-3.2804000002215616E-3</v>
      </c>
      <c r="O65" s="24">
        <f t="shared" ca="1" si="9"/>
        <v>-1.8156934564781647E-3</v>
      </c>
      <c r="Q65" s="50">
        <f t="shared" si="10"/>
        <v>37483.120300000002</v>
      </c>
    </row>
    <row r="66" spans="1:17" s="24" customFormat="1" ht="12.95" customHeight="1" x14ac:dyDescent="0.2">
      <c r="A66" s="5" t="s">
        <v>52</v>
      </c>
      <c r="B66" s="6" t="s">
        <v>53</v>
      </c>
      <c r="C66" s="5">
        <v>53095.845000000001</v>
      </c>
      <c r="D66" s="52">
        <v>3.0000000000000001E-3</v>
      </c>
      <c r="E66" s="49">
        <f t="shared" si="7"/>
        <v>9545.9951171514349</v>
      </c>
      <c r="F66" s="24">
        <f t="shared" si="8"/>
        <v>9546</v>
      </c>
      <c r="G66" s="24">
        <f t="shared" si="11"/>
        <v>-1.0074799996800721E-2</v>
      </c>
      <c r="K66" s="24">
        <f t="shared" si="12"/>
        <v>-1.0074799996800721E-2</v>
      </c>
      <c r="O66" s="24">
        <f t="shared" ca="1" si="9"/>
        <v>-1.7962871376996849E-3</v>
      </c>
      <c r="Q66" s="50">
        <f t="shared" si="10"/>
        <v>38077.345000000001</v>
      </c>
    </row>
    <row r="67" spans="1:17" s="24" customFormat="1" ht="12.95" customHeight="1" x14ac:dyDescent="0.2">
      <c r="A67" s="5" t="s">
        <v>52</v>
      </c>
      <c r="B67" s="6" t="s">
        <v>53</v>
      </c>
      <c r="C67" s="5">
        <v>53097.914299999997</v>
      </c>
      <c r="D67" s="52">
        <v>6.9999999999999999E-4</v>
      </c>
      <c r="E67" s="49">
        <f t="shared" si="7"/>
        <v>9546.9980232673424</v>
      </c>
      <c r="F67" s="24">
        <f t="shared" si="8"/>
        <v>9547</v>
      </c>
      <c r="G67" s="24">
        <f t="shared" si="11"/>
        <v>-4.0786000026855618E-3</v>
      </c>
      <c r="K67" s="24">
        <f t="shared" si="12"/>
        <v>-4.0786000026855618E-3</v>
      </c>
      <c r="O67" s="24">
        <f t="shared" ca="1" si="9"/>
        <v>-1.7962197546483706E-3</v>
      </c>
      <c r="Q67" s="50">
        <f t="shared" si="10"/>
        <v>38079.414299999997</v>
      </c>
    </row>
    <row r="68" spans="1:17" s="24" customFormat="1" ht="12.95" customHeight="1" x14ac:dyDescent="0.2">
      <c r="A68" s="5" t="s">
        <v>69</v>
      </c>
      <c r="B68" s="7" t="s">
        <v>53</v>
      </c>
      <c r="C68" s="5">
        <v>53456.92931</v>
      </c>
      <c r="D68" s="5">
        <v>1.3999999999999999E-4</v>
      </c>
      <c r="E68" s="49">
        <f t="shared" si="7"/>
        <v>9720.9980953846934</v>
      </c>
      <c r="F68" s="24">
        <f t="shared" si="8"/>
        <v>9721</v>
      </c>
      <c r="G68" s="24">
        <f t="shared" si="11"/>
        <v>-3.9297999974223785E-3</v>
      </c>
      <c r="K68" s="24">
        <f t="shared" si="12"/>
        <v>-3.9297999974223785E-3</v>
      </c>
      <c r="O68" s="24">
        <f t="shared" ca="1" si="9"/>
        <v>-1.7844951037197059E-3</v>
      </c>
      <c r="Q68" s="50">
        <f t="shared" si="10"/>
        <v>38438.42931</v>
      </c>
    </row>
    <row r="69" spans="1:17" s="24" customFormat="1" ht="12.95" customHeight="1" x14ac:dyDescent="0.2">
      <c r="A69" s="5" t="s">
        <v>69</v>
      </c>
      <c r="B69" s="7" t="s">
        <v>53</v>
      </c>
      <c r="C69" s="5">
        <v>53545.655200000001</v>
      </c>
      <c r="D69" s="5">
        <v>4.0000000000000002E-4</v>
      </c>
      <c r="E69" s="49">
        <f t="shared" si="7"/>
        <v>9763.9999499831301</v>
      </c>
      <c r="F69" s="24">
        <f t="shared" si="8"/>
        <v>9764</v>
      </c>
      <c r="G69" s="24">
        <f t="shared" si="11"/>
        <v>-1.0320000001229346E-4</v>
      </c>
      <c r="K69" s="24">
        <f t="shared" si="12"/>
        <v>-1.0320000001229346E-4</v>
      </c>
      <c r="O69" s="24">
        <f t="shared" ca="1" si="9"/>
        <v>-1.7815976325131968E-3</v>
      </c>
      <c r="Q69" s="50">
        <f t="shared" si="10"/>
        <v>38527.155200000001</v>
      </c>
    </row>
    <row r="70" spans="1:17" s="24" customFormat="1" ht="12.95" customHeight="1" x14ac:dyDescent="0.2">
      <c r="A70" s="5" t="s">
        <v>68</v>
      </c>
      <c r="B70" s="7" t="s">
        <v>53</v>
      </c>
      <c r="C70" s="5">
        <v>53547.715799999998</v>
      </c>
      <c r="D70" s="5">
        <v>6.9999999999999999E-4</v>
      </c>
      <c r="E70" s="49">
        <f t="shared" si="7"/>
        <v>9764.9986395604938</v>
      </c>
      <c r="F70" s="24">
        <f t="shared" si="8"/>
        <v>9765</v>
      </c>
      <c r="G70" s="24">
        <f t="shared" si="11"/>
        <v>-2.8070000043953769E-3</v>
      </c>
      <c r="K70" s="24">
        <f t="shared" si="12"/>
        <v>-2.8070000043953769E-3</v>
      </c>
      <c r="O70" s="24">
        <f t="shared" ca="1" si="9"/>
        <v>-1.7815302494618825E-3</v>
      </c>
      <c r="Q70" s="50">
        <f t="shared" si="10"/>
        <v>38529.215799999998</v>
      </c>
    </row>
    <row r="71" spans="1:17" s="24" customFormat="1" ht="12.95" customHeight="1" x14ac:dyDescent="0.2">
      <c r="A71" s="46" t="s">
        <v>242</v>
      </c>
      <c r="B71" s="47" t="s">
        <v>53</v>
      </c>
      <c r="C71" s="48">
        <v>54232.734499999999</v>
      </c>
      <c r="D71" s="51"/>
      <c r="E71" s="49">
        <f t="shared" si="7"/>
        <v>10096.999530558709</v>
      </c>
      <c r="F71" s="24">
        <f t="shared" si="8"/>
        <v>10097</v>
      </c>
      <c r="G71" s="24">
        <f t="shared" si="11"/>
        <v>-9.6860000485321507E-4</v>
      </c>
      <c r="K71" s="24">
        <f t="shared" ref="K71:K78" si="13">+G71</f>
        <v>-9.6860000485321507E-4</v>
      </c>
      <c r="O71" s="24">
        <f t="shared" ca="1" si="9"/>
        <v>-1.7591590764255796E-3</v>
      </c>
      <c r="Q71" s="50">
        <f t="shared" si="10"/>
        <v>39214.234499999999</v>
      </c>
    </row>
    <row r="72" spans="1:17" s="24" customFormat="1" ht="12.95" customHeight="1" x14ac:dyDescent="0.2">
      <c r="A72" s="46" t="s">
        <v>242</v>
      </c>
      <c r="B72" s="47" t="s">
        <v>53</v>
      </c>
      <c r="C72" s="48">
        <v>54265.7451</v>
      </c>
      <c r="D72" s="51"/>
      <c r="E72" s="49">
        <f t="shared" si="7"/>
        <v>10112.99843484028</v>
      </c>
      <c r="F72" s="24">
        <f t="shared" si="8"/>
        <v>10113</v>
      </c>
      <c r="G72" s="24">
        <f t="shared" si="11"/>
        <v>-3.2293999975081533E-3</v>
      </c>
      <c r="K72" s="24">
        <f t="shared" si="13"/>
        <v>-3.2293999975081533E-3</v>
      </c>
      <c r="O72" s="24">
        <f t="shared" ca="1" si="9"/>
        <v>-1.758080947604553E-3</v>
      </c>
      <c r="Q72" s="50">
        <f t="shared" si="10"/>
        <v>39247.2451</v>
      </c>
    </row>
    <row r="73" spans="1:17" s="24" customFormat="1" ht="12.95" customHeight="1" x14ac:dyDescent="0.2">
      <c r="A73" s="49" t="s">
        <v>70</v>
      </c>
      <c r="B73" s="7" t="s">
        <v>53</v>
      </c>
      <c r="C73" s="5">
        <v>54653.647599999997</v>
      </c>
      <c r="D73" s="5">
        <v>2.9999999999999997E-4</v>
      </c>
      <c r="E73" s="49">
        <f t="shared" si="7"/>
        <v>10300.999106384623</v>
      </c>
      <c r="F73" s="24">
        <f t="shared" si="8"/>
        <v>10301</v>
      </c>
      <c r="G73" s="24">
        <f t="shared" si="11"/>
        <v>-1.8438000042806379E-3</v>
      </c>
      <c r="K73" s="24">
        <f t="shared" si="13"/>
        <v>-1.8438000042806379E-3</v>
      </c>
      <c r="O73" s="24">
        <f t="shared" ca="1" si="9"/>
        <v>-1.7454129339574899E-3</v>
      </c>
      <c r="Q73" s="50">
        <f t="shared" si="10"/>
        <v>39635.147599999997</v>
      </c>
    </row>
    <row r="74" spans="1:17" s="24" customFormat="1" ht="12.95" customHeight="1" x14ac:dyDescent="0.2">
      <c r="A74" s="5" t="s">
        <v>62</v>
      </c>
      <c r="B74" s="7" t="s">
        <v>53</v>
      </c>
      <c r="C74" s="5">
        <v>54983.7785</v>
      </c>
      <c r="D74" s="5">
        <v>2.9999999999999997E-4</v>
      </c>
      <c r="E74" s="49">
        <f t="shared" si="7"/>
        <v>10461.000217224435</v>
      </c>
      <c r="F74" s="24">
        <f t="shared" si="8"/>
        <v>10461</v>
      </c>
      <c r="G74" s="24">
        <f t="shared" si="11"/>
        <v>4.4820000039180741E-4</v>
      </c>
      <c r="K74" s="24">
        <f t="shared" si="13"/>
        <v>4.4820000039180741E-4</v>
      </c>
      <c r="O74" s="24">
        <f t="shared" ca="1" si="9"/>
        <v>-1.7346316457472232E-3</v>
      </c>
      <c r="Q74" s="50">
        <f t="shared" si="10"/>
        <v>39965.2785</v>
      </c>
    </row>
    <row r="75" spans="1:17" s="24" customFormat="1" ht="12.95" customHeight="1" x14ac:dyDescent="0.2">
      <c r="A75" s="46" t="s">
        <v>288</v>
      </c>
      <c r="B75" s="47" t="s">
        <v>53</v>
      </c>
      <c r="C75" s="48">
        <v>55672.916700000002</v>
      </c>
      <c r="D75" s="51"/>
      <c r="E75" s="49">
        <f t="shared" si="7"/>
        <v>10794.997663456055</v>
      </c>
      <c r="F75" s="24">
        <f t="shared" si="8"/>
        <v>10795</v>
      </c>
      <c r="G75" s="24">
        <f t="shared" si="11"/>
        <v>-4.8209999949904159E-3</v>
      </c>
      <c r="K75" s="24">
        <f t="shared" si="13"/>
        <v>-4.8209999949904159E-3</v>
      </c>
      <c r="O75" s="24">
        <f t="shared" ca="1" si="9"/>
        <v>-1.7121257066082919E-3</v>
      </c>
      <c r="Q75" s="50">
        <f t="shared" si="10"/>
        <v>40654.416700000002</v>
      </c>
    </row>
    <row r="76" spans="1:17" s="24" customFormat="1" ht="12.95" customHeight="1" x14ac:dyDescent="0.2">
      <c r="A76" s="55" t="s">
        <v>71</v>
      </c>
      <c r="B76" s="56" t="s">
        <v>53</v>
      </c>
      <c r="C76" s="57">
        <v>56481.734499999999</v>
      </c>
      <c r="D76" s="57">
        <v>4.0000000000000002E-4</v>
      </c>
      <c r="E76" s="49">
        <f t="shared" si="7"/>
        <v>11186.998977077443</v>
      </c>
      <c r="F76" s="24">
        <f t="shared" si="8"/>
        <v>11187</v>
      </c>
      <c r="G76" s="24">
        <f t="shared" si="11"/>
        <v>-2.1105999985593371E-3</v>
      </c>
      <c r="K76" s="24">
        <f t="shared" si="13"/>
        <v>-2.1105999985593371E-3</v>
      </c>
      <c r="O76" s="24">
        <f t="shared" ca="1" si="9"/>
        <v>-1.6857115504931388E-3</v>
      </c>
      <c r="Q76" s="50">
        <f t="shared" si="10"/>
        <v>41463.234499999999</v>
      </c>
    </row>
    <row r="77" spans="1:17" s="24" customFormat="1" ht="12.95" customHeight="1" x14ac:dyDescent="0.2">
      <c r="A77" s="21" t="s">
        <v>2</v>
      </c>
      <c r="B77" s="22" t="s">
        <v>53</v>
      </c>
      <c r="C77" s="21">
        <v>57197.700299999997</v>
      </c>
      <c r="D77" s="21">
        <v>1E-4</v>
      </c>
      <c r="E77" s="49">
        <f t="shared" ref="E77:E85" si="14">+(C77-C$7)/C$8</f>
        <v>11533.998677267011</v>
      </c>
      <c r="F77" s="24">
        <f t="shared" si="8"/>
        <v>11534</v>
      </c>
      <c r="G77" s="24">
        <f t="shared" ref="G77:G85" si="15">+C77-(C$7+F77*C$8)</f>
        <v>-2.7292000013403594E-3</v>
      </c>
      <c r="K77" s="24">
        <f t="shared" si="13"/>
        <v>-2.7292000013403594E-3</v>
      </c>
      <c r="O77" s="24">
        <f t="shared" ref="O77:O85" ca="1" si="16">+C$11+C$12*$F77</f>
        <v>-1.6623296316871233E-3</v>
      </c>
      <c r="Q77" s="50">
        <f t="shared" ref="Q77:Q85" si="17">+C77-15018.5</f>
        <v>42179.200299999997</v>
      </c>
    </row>
    <row r="78" spans="1:17" s="24" customFormat="1" ht="12.95" customHeight="1" x14ac:dyDescent="0.2">
      <c r="A78" s="21" t="s">
        <v>3</v>
      </c>
      <c r="B78" s="22" t="s">
        <v>53</v>
      </c>
      <c r="C78" s="21">
        <v>57527.83</v>
      </c>
      <c r="D78" s="21">
        <v>2.0000000000000001E-4</v>
      </c>
      <c r="E78" s="49">
        <f t="shared" si="14"/>
        <v>11693.9992065153</v>
      </c>
      <c r="F78" s="24">
        <f t="shared" si="8"/>
        <v>11694</v>
      </c>
      <c r="G78" s="24">
        <f t="shared" si="15"/>
        <v>-1.6371999954571947E-3</v>
      </c>
      <c r="K78" s="24">
        <f t="shared" si="13"/>
        <v>-1.6371999954571947E-3</v>
      </c>
      <c r="O78" s="24">
        <f t="shared" ca="1" si="16"/>
        <v>-1.6515483434768568E-3</v>
      </c>
      <c r="Q78" s="50">
        <f t="shared" si="17"/>
        <v>42509.33</v>
      </c>
    </row>
    <row r="79" spans="1:17" s="24" customFormat="1" ht="12.95" customHeight="1" x14ac:dyDescent="0.2">
      <c r="A79" s="58" t="s">
        <v>0</v>
      </c>
      <c r="B79" s="59" t="s">
        <v>53</v>
      </c>
      <c r="C79" s="60">
        <v>57946.678999999996</v>
      </c>
      <c r="D79" s="60">
        <v>0.01</v>
      </c>
      <c r="E79" s="49">
        <f t="shared" si="14"/>
        <v>11896.998396455238</v>
      </c>
      <c r="F79" s="24">
        <f t="shared" si="8"/>
        <v>11897</v>
      </c>
      <c r="G79" s="24">
        <f t="shared" si="15"/>
        <v>-3.3086000039475039E-3</v>
      </c>
      <c r="K79" s="24">
        <f t="shared" ref="K79:K85" si="18">+G79</f>
        <v>-3.3086000039475039E-3</v>
      </c>
      <c r="O79" s="24">
        <f t="shared" ca="1" si="16"/>
        <v>-1.6378695840600812E-3</v>
      </c>
      <c r="Q79" s="50">
        <f t="shared" si="17"/>
        <v>42928.178999999996</v>
      </c>
    </row>
    <row r="80" spans="1:17" s="24" customFormat="1" ht="12.95" customHeight="1" x14ac:dyDescent="0.2">
      <c r="A80" s="58" t="s">
        <v>0</v>
      </c>
      <c r="B80" s="59" t="s">
        <v>1</v>
      </c>
      <c r="C80" s="60">
        <v>58188.088000000003</v>
      </c>
      <c r="D80" s="60">
        <v>0.01</v>
      </c>
      <c r="E80" s="49">
        <f t="shared" si="14"/>
        <v>12013.999586488429</v>
      </c>
      <c r="F80" s="24">
        <f t="shared" si="8"/>
        <v>12014</v>
      </c>
      <c r="G80" s="24">
        <f t="shared" si="15"/>
        <v>-8.5319999197963625E-4</v>
      </c>
      <c r="K80" s="24">
        <f t="shared" si="18"/>
        <v>-8.5319999197963625E-4</v>
      </c>
      <c r="O80" s="24">
        <f t="shared" ca="1" si="16"/>
        <v>-1.6299857670563239E-3</v>
      </c>
      <c r="Q80" s="50">
        <f t="shared" si="17"/>
        <v>43169.588000000003</v>
      </c>
    </row>
    <row r="81" spans="1:17" s="24" customFormat="1" ht="12.95" customHeight="1" x14ac:dyDescent="0.2">
      <c r="A81" s="55" t="s">
        <v>294</v>
      </c>
      <c r="B81" s="56" t="s">
        <v>53</v>
      </c>
      <c r="C81" s="57">
        <v>58305.693399999996</v>
      </c>
      <c r="D81" s="57">
        <v>2.0000000000000001E-4</v>
      </c>
      <c r="E81" s="49">
        <f t="shared" si="14"/>
        <v>12070.998172930229</v>
      </c>
      <c r="F81" s="24">
        <f t="shared" ref="F81:F88" si="19">ROUND(2*E81,0)/2</f>
        <v>12071</v>
      </c>
      <c r="G81" s="24">
        <f t="shared" si="15"/>
        <v>-3.7698000014643185E-3</v>
      </c>
      <c r="K81" s="24">
        <f t="shared" si="18"/>
        <v>-3.7698000014643185E-3</v>
      </c>
      <c r="O81" s="24">
        <f t="shared" ca="1" si="16"/>
        <v>-1.6261449331314163E-3</v>
      </c>
      <c r="Q81" s="50">
        <f t="shared" si="17"/>
        <v>43287.193399999996</v>
      </c>
    </row>
    <row r="82" spans="1:17" s="24" customFormat="1" ht="12.95" customHeight="1" x14ac:dyDescent="0.2">
      <c r="A82" s="55" t="s">
        <v>295</v>
      </c>
      <c r="B82" s="56" t="s">
        <v>53</v>
      </c>
      <c r="C82" s="57">
        <v>58656.458500000001</v>
      </c>
      <c r="D82" s="57">
        <v>1E-4</v>
      </c>
      <c r="E82" s="49">
        <f t="shared" si="14"/>
        <v>12240.999846944498</v>
      </c>
      <c r="F82" s="24">
        <f t="shared" si="19"/>
        <v>12241</v>
      </c>
      <c r="G82" s="24">
        <f t="shared" si="15"/>
        <v>-3.1579999631503597E-4</v>
      </c>
      <c r="K82" s="24">
        <f t="shared" si="18"/>
        <v>-3.1579999631503597E-4</v>
      </c>
      <c r="O82" s="24">
        <f t="shared" ca="1" si="16"/>
        <v>-1.6146898144080081E-3</v>
      </c>
      <c r="Q82" s="50">
        <f t="shared" si="17"/>
        <v>43637.958500000001</v>
      </c>
    </row>
    <row r="83" spans="1:17" s="24" customFormat="1" ht="12.95" customHeight="1" x14ac:dyDescent="0.2">
      <c r="A83" s="55" t="s">
        <v>295</v>
      </c>
      <c r="B83" s="56" t="s">
        <v>53</v>
      </c>
      <c r="C83" s="57">
        <v>58664.710599999999</v>
      </c>
      <c r="D83" s="57">
        <v>2.0000000000000001E-4</v>
      </c>
      <c r="E83" s="49">
        <f t="shared" si="14"/>
        <v>12244.999306452108</v>
      </c>
      <c r="F83" s="24">
        <f t="shared" si="19"/>
        <v>12245</v>
      </c>
      <c r="G83" s="24">
        <f t="shared" si="15"/>
        <v>-1.4310000042314641E-3</v>
      </c>
      <c r="K83" s="24">
        <f t="shared" si="18"/>
        <v>-1.4310000042314641E-3</v>
      </c>
      <c r="O83" s="24">
        <f t="shared" ca="1" si="16"/>
        <v>-1.6144202822027515E-3</v>
      </c>
      <c r="Q83" s="50">
        <f t="shared" si="17"/>
        <v>43646.210599999999</v>
      </c>
    </row>
    <row r="84" spans="1:17" s="24" customFormat="1" ht="12.95" customHeight="1" x14ac:dyDescent="0.2">
      <c r="A84" s="61" t="s">
        <v>296</v>
      </c>
      <c r="B84" s="22" t="s">
        <v>53</v>
      </c>
      <c r="C84" s="21">
        <v>59046.421699999999</v>
      </c>
      <c r="D84" s="21">
        <v>2.0000000000000001E-4</v>
      </c>
      <c r="E84" s="49">
        <f t="shared" si="14"/>
        <v>12429.99925653217</v>
      </c>
      <c r="F84" s="24">
        <f t="shared" si="19"/>
        <v>12430</v>
      </c>
      <c r="G84" s="24">
        <f t="shared" si="15"/>
        <v>-1.5340000027208589E-3</v>
      </c>
      <c r="K84" s="24">
        <f t="shared" si="18"/>
        <v>-1.5340000027208589E-3</v>
      </c>
      <c r="O84" s="24">
        <f t="shared" ca="1" si="16"/>
        <v>-1.6019544177096308E-3</v>
      </c>
      <c r="Q84" s="50">
        <f t="shared" si="17"/>
        <v>44027.921699999999</v>
      </c>
    </row>
    <row r="85" spans="1:17" s="24" customFormat="1" ht="12.95" customHeight="1" x14ac:dyDescent="0.2">
      <c r="A85" s="61" t="s">
        <v>296</v>
      </c>
      <c r="B85" s="22" t="s">
        <v>53</v>
      </c>
      <c r="C85" s="21">
        <v>59054.674200000001</v>
      </c>
      <c r="D85" s="21">
        <v>2.0000000000000001E-4</v>
      </c>
      <c r="E85" s="49">
        <f t="shared" si="14"/>
        <v>12433.998909903623</v>
      </c>
      <c r="F85" s="24">
        <f t="shared" si="19"/>
        <v>12434</v>
      </c>
      <c r="G85" s="24">
        <f t="shared" si="15"/>
        <v>-2.2491999989142641E-3</v>
      </c>
      <c r="K85" s="24">
        <f t="shared" si="18"/>
        <v>-2.2491999989142641E-3</v>
      </c>
      <c r="O85" s="24">
        <f t="shared" ca="1" si="16"/>
        <v>-1.6016848855043742E-3</v>
      </c>
      <c r="Q85" s="50">
        <f t="shared" si="17"/>
        <v>44036.174200000001</v>
      </c>
    </row>
    <row r="86" spans="1:17" s="24" customFormat="1" ht="12.95" customHeight="1" x14ac:dyDescent="0.2">
      <c r="A86" s="62" t="s">
        <v>297</v>
      </c>
      <c r="B86" s="63" t="s">
        <v>53</v>
      </c>
      <c r="C86" s="64">
        <v>59374.487999999998</v>
      </c>
      <c r="D86" s="64">
        <v>2.9999999999999997E-4</v>
      </c>
      <c r="E86" s="49">
        <f>+(C86-C$7)/C$8</f>
        <v>12588.999739156201</v>
      </c>
      <c r="F86" s="24">
        <f t="shared" si="19"/>
        <v>12589</v>
      </c>
      <c r="G86" s="24">
        <f>+C86-(C$7+F86*C$8)</f>
        <v>-5.3820000175619498E-4</v>
      </c>
      <c r="K86" s="24">
        <f>+G86</f>
        <v>-5.3820000175619498E-4</v>
      </c>
      <c r="O86" s="24">
        <f ca="1">+C$11+C$12*$F86</f>
        <v>-1.5912405125506784E-3</v>
      </c>
      <c r="Q86" s="50">
        <f>+C86-15018.5</f>
        <v>44355.987999999998</v>
      </c>
    </row>
    <row r="87" spans="1:17" s="24" customFormat="1" ht="12.95" customHeight="1" x14ac:dyDescent="0.2">
      <c r="A87" s="62" t="s">
        <v>297</v>
      </c>
      <c r="B87" s="63" t="s">
        <v>53</v>
      </c>
      <c r="C87" s="64">
        <v>59382.740299999998</v>
      </c>
      <c r="D87" s="64">
        <v>2.0000000000000001E-4</v>
      </c>
      <c r="E87" s="49">
        <f>+(C87-C$7)/C$8</f>
        <v>12592.999295595733</v>
      </c>
      <c r="F87" s="24">
        <f t="shared" si="19"/>
        <v>12593</v>
      </c>
      <c r="G87" s="24">
        <f>+C87-(C$7+F87*C$8)</f>
        <v>-1.4534000001731329E-3</v>
      </c>
      <c r="K87" s="24">
        <f>+G87</f>
        <v>-1.4534000001731329E-3</v>
      </c>
      <c r="O87" s="24">
        <f ca="1">+C$11+C$12*$F87</f>
        <v>-1.5909709803454217E-3</v>
      </c>
      <c r="Q87" s="50">
        <f>+C87-15018.5</f>
        <v>44364.240299999998</v>
      </c>
    </row>
    <row r="88" spans="1:17" s="24" customFormat="1" ht="12.95" customHeight="1" x14ac:dyDescent="0.2">
      <c r="A88" s="62" t="s">
        <v>297</v>
      </c>
      <c r="B88" s="63" t="s">
        <v>53</v>
      </c>
      <c r="C88" s="64">
        <v>59413.6895</v>
      </c>
      <c r="D88" s="64">
        <v>4.0000000000000002E-4</v>
      </c>
      <c r="E88" s="49">
        <f>+(C88-C$7)/C$8</f>
        <v>12607.999122572255</v>
      </c>
      <c r="F88" s="24">
        <f t="shared" si="19"/>
        <v>12608</v>
      </c>
      <c r="G88" s="24">
        <f>+C88-(C$7+F88*C$8)</f>
        <v>-1.8103999973391183E-3</v>
      </c>
      <c r="K88" s="24">
        <f>+G88</f>
        <v>-1.8103999973391183E-3</v>
      </c>
      <c r="O88" s="24">
        <f ca="1">+C$11+C$12*$F88</f>
        <v>-1.5899602345757092E-3</v>
      </c>
      <c r="Q88" s="50">
        <f>+C88-15018.5</f>
        <v>44395.1895</v>
      </c>
    </row>
    <row r="89" spans="1:17" s="24" customFormat="1" ht="12.95" customHeight="1" x14ac:dyDescent="0.2">
      <c r="A89" s="65" t="s">
        <v>298</v>
      </c>
      <c r="B89" s="66" t="s">
        <v>53</v>
      </c>
      <c r="C89" s="23">
        <v>60129.6587</v>
      </c>
      <c r="D89" s="23">
        <v>4.0000000000000002E-4</v>
      </c>
      <c r="E89" s="49">
        <f>+(C89-C$7)/C$8</f>
        <v>12955.000470604475</v>
      </c>
      <c r="F89" s="24">
        <f t="shared" ref="F89" si="20">ROUND(2*E89,0)/2</f>
        <v>12955</v>
      </c>
      <c r="G89" s="24">
        <f>+C89-(C$7+F89*C$8)</f>
        <v>9.7100000130012631E-4</v>
      </c>
      <c r="K89" s="24">
        <f>+G89</f>
        <v>9.7100000130012631E-4</v>
      </c>
      <c r="O89" s="24">
        <f ca="1">+C$11+C$12*$F89</f>
        <v>-1.5665783157696937E-3</v>
      </c>
      <c r="Q89" s="50">
        <f>+C89-15018.5</f>
        <v>45111.1587</v>
      </c>
    </row>
    <row r="90" spans="1:17" s="24" customFormat="1" ht="12.95" customHeight="1" x14ac:dyDescent="0.2">
      <c r="A90" s="67"/>
      <c r="B90" s="68"/>
      <c r="C90" s="69"/>
      <c r="D90" s="69"/>
    </row>
    <row r="91" spans="1:17" s="24" customFormat="1" ht="12.95" customHeight="1" x14ac:dyDescent="0.2">
      <c r="C91" s="51"/>
      <c r="D91" s="51"/>
    </row>
    <row r="92" spans="1:17" s="24" customFormat="1" ht="12.95" customHeight="1" x14ac:dyDescent="0.2">
      <c r="C92" s="51"/>
      <c r="D92" s="51"/>
    </row>
    <row r="93" spans="1:17" s="24" customFormat="1" ht="12.95" customHeight="1" x14ac:dyDescent="0.2">
      <c r="C93" s="51"/>
      <c r="D93" s="51"/>
    </row>
    <row r="94" spans="1:17" s="24" customFormat="1" ht="12.95" customHeight="1" x14ac:dyDescent="0.2">
      <c r="C94" s="51"/>
      <c r="D94" s="51"/>
    </row>
    <row r="95" spans="1:17" s="24" customFormat="1" ht="12.95" customHeight="1" x14ac:dyDescent="0.2">
      <c r="C95" s="51"/>
      <c r="D95" s="51"/>
    </row>
    <row r="96" spans="1:17" s="24" customFormat="1" ht="12.95" customHeight="1" x14ac:dyDescent="0.2">
      <c r="C96" s="51"/>
      <c r="D96" s="51"/>
    </row>
    <row r="97" spans="3:4" s="24" customFormat="1" ht="12.95" customHeight="1" x14ac:dyDescent="0.2">
      <c r="C97" s="51"/>
      <c r="D97" s="51"/>
    </row>
    <row r="98" spans="3:4" s="24" customFormat="1" ht="12.95" customHeight="1" x14ac:dyDescent="0.2">
      <c r="C98" s="51"/>
      <c r="D98" s="51"/>
    </row>
    <row r="99" spans="3:4" s="24" customFormat="1" ht="12.95" customHeight="1" x14ac:dyDescent="0.2">
      <c r="C99" s="51"/>
      <c r="D99" s="51"/>
    </row>
    <row r="100" spans="3:4" s="24" customFormat="1" ht="12.95" customHeight="1" x14ac:dyDescent="0.2">
      <c r="C100" s="51"/>
      <c r="D100" s="51"/>
    </row>
    <row r="101" spans="3:4" s="24" customFormat="1" ht="12.95" customHeight="1" x14ac:dyDescent="0.2">
      <c r="C101" s="51"/>
      <c r="D101" s="51"/>
    </row>
    <row r="102" spans="3:4" s="24" customFormat="1" ht="12.95" customHeight="1" x14ac:dyDescent="0.2">
      <c r="C102" s="51"/>
      <c r="D102" s="51"/>
    </row>
    <row r="103" spans="3:4" s="24" customFormat="1" ht="12.95" customHeight="1" x14ac:dyDescent="0.2">
      <c r="C103" s="51"/>
      <c r="D103" s="51"/>
    </row>
    <row r="104" spans="3:4" s="24" customFormat="1" ht="12.95" customHeight="1" x14ac:dyDescent="0.2">
      <c r="C104" s="51"/>
      <c r="D104" s="51"/>
    </row>
    <row r="105" spans="3:4" s="24" customFormat="1" ht="12.95" customHeight="1" x14ac:dyDescent="0.2">
      <c r="C105" s="51"/>
      <c r="D105" s="51"/>
    </row>
    <row r="106" spans="3:4" s="24" customFormat="1" ht="12.95" customHeight="1" x14ac:dyDescent="0.2">
      <c r="C106" s="51"/>
      <c r="D106" s="51"/>
    </row>
    <row r="107" spans="3:4" s="24" customFormat="1" ht="12.95" customHeight="1" x14ac:dyDescent="0.2">
      <c r="C107" s="51"/>
      <c r="D107" s="51"/>
    </row>
    <row r="108" spans="3:4" s="24" customFormat="1" ht="12.95" customHeight="1" x14ac:dyDescent="0.2">
      <c r="C108" s="51"/>
      <c r="D108" s="51"/>
    </row>
    <row r="109" spans="3:4" s="24" customFormat="1" ht="12.95" customHeight="1" x14ac:dyDescent="0.2">
      <c r="C109" s="51"/>
      <c r="D109" s="51"/>
    </row>
    <row r="110" spans="3:4" s="24" customFormat="1" ht="12.95" customHeight="1" x14ac:dyDescent="0.2">
      <c r="C110" s="51"/>
      <c r="D110" s="51"/>
    </row>
    <row r="111" spans="3:4" s="24" customFormat="1" ht="12.95" customHeight="1" x14ac:dyDescent="0.2">
      <c r="C111" s="51"/>
      <c r="D111" s="51"/>
    </row>
    <row r="112" spans="3:4" s="24" customFormat="1" ht="12.95" customHeight="1" x14ac:dyDescent="0.2">
      <c r="C112" s="51"/>
      <c r="D112" s="51"/>
    </row>
    <row r="113" spans="3:4" s="24" customFormat="1" ht="12.95" customHeight="1" x14ac:dyDescent="0.2">
      <c r="C113" s="51"/>
      <c r="D113" s="51"/>
    </row>
    <row r="114" spans="3:4" s="24" customFormat="1" ht="12.95" customHeight="1" x14ac:dyDescent="0.2">
      <c r="C114" s="51"/>
      <c r="D114" s="51"/>
    </row>
    <row r="115" spans="3:4" s="24" customFormat="1" ht="12.95" customHeight="1" x14ac:dyDescent="0.2">
      <c r="C115" s="51"/>
      <c r="D115" s="51"/>
    </row>
    <row r="116" spans="3:4" s="24" customFormat="1" ht="12.95" customHeight="1" x14ac:dyDescent="0.2">
      <c r="C116" s="51"/>
      <c r="D116" s="51"/>
    </row>
    <row r="117" spans="3:4" s="24" customFormat="1" ht="12.95" customHeight="1" x14ac:dyDescent="0.2">
      <c r="C117" s="51"/>
      <c r="D117" s="51"/>
    </row>
    <row r="118" spans="3:4" s="24" customFormat="1" ht="12.95" customHeight="1" x14ac:dyDescent="0.2">
      <c r="C118" s="51"/>
      <c r="D118" s="51"/>
    </row>
    <row r="119" spans="3:4" s="24" customFormat="1" ht="12.95" customHeight="1" x14ac:dyDescent="0.2">
      <c r="C119" s="51"/>
      <c r="D119" s="51"/>
    </row>
    <row r="120" spans="3:4" s="24" customFormat="1" ht="12.95" customHeight="1" x14ac:dyDescent="0.2">
      <c r="C120" s="51"/>
      <c r="D120" s="51"/>
    </row>
    <row r="121" spans="3:4" s="24" customFormat="1" ht="12.95" customHeight="1" x14ac:dyDescent="0.2">
      <c r="C121" s="51"/>
      <c r="D121" s="51"/>
    </row>
    <row r="122" spans="3:4" s="24" customFormat="1" ht="12.95" customHeight="1" x14ac:dyDescent="0.2">
      <c r="C122" s="51"/>
      <c r="D122" s="51"/>
    </row>
    <row r="123" spans="3:4" s="24" customFormat="1" ht="12.95" customHeight="1" x14ac:dyDescent="0.2">
      <c r="C123" s="51"/>
      <c r="D123" s="51"/>
    </row>
    <row r="124" spans="3:4" s="24" customFormat="1" ht="12.95" customHeight="1" x14ac:dyDescent="0.2">
      <c r="C124" s="51"/>
      <c r="D124" s="51"/>
    </row>
    <row r="125" spans="3:4" s="24" customFormat="1" ht="12.95" customHeight="1" x14ac:dyDescent="0.2">
      <c r="C125" s="51"/>
      <c r="D125" s="51"/>
    </row>
    <row r="126" spans="3:4" s="24" customFormat="1" ht="12.95" customHeight="1" x14ac:dyDescent="0.2">
      <c r="C126" s="51"/>
      <c r="D126" s="51"/>
    </row>
    <row r="127" spans="3:4" s="24" customFormat="1" ht="12.95" customHeight="1" x14ac:dyDescent="0.2">
      <c r="C127" s="51"/>
      <c r="D127" s="51"/>
    </row>
    <row r="128" spans="3:4" s="24" customFormat="1" ht="12.95" customHeight="1" x14ac:dyDescent="0.2">
      <c r="C128" s="51"/>
      <c r="D128" s="51"/>
    </row>
    <row r="129" spans="3:4" s="24" customFormat="1" ht="12.95" customHeight="1" x14ac:dyDescent="0.2">
      <c r="C129" s="51"/>
      <c r="D129" s="51"/>
    </row>
    <row r="130" spans="3:4" s="24" customFormat="1" ht="12.95" customHeight="1" x14ac:dyDescent="0.2">
      <c r="C130" s="51"/>
      <c r="D130" s="51"/>
    </row>
    <row r="131" spans="3:4" s="24" customFormat="1" ht="12.95" customHeight="1" x14ac:dyDescent="0.2">
      <c r="C131" s="51"/>
      <c r="D131" s="51"/>
    </row>
    <row r="132" spans="3:4" s="24" customFormat="1" ht="12.95" customHeight="1" x14ac:dyDescent="0.2">
      <c r="C132" s="51"/>
      <c r="D132" s="51"/>
    </row>
    <row r="133" spans="3:4" s="24" customFormat="1" ht="12.95" customHeight="1" x14ac:dyDescent="0.2">
      <c r="C133" s="51"/>
      <c r="D133" s="51"/>
    </row>
    <row r="134" spans="3:4" s="24" customFormat="1" ht="12.95" customHeight="1" x14ac:dyDescent="0.2">
      <c r="C134" s="51"/>
      <c r="D134" s="51"/>
    </row>
    <row r="135" spans="3:4" s="24" customFormat="1" ht="12.95" customHeight="1" x14ac:dyDescent="0.2">
      <c r="C135" s="51"/>
      <c r="D135" s="51"/>
    </row>
    <row r="136" spans="3:4" s="24" customFormat="1" ht="12.95" customHeight="1" x14ac:dyDescent="0.2">
      <c r="C136" s="51"/>
      <c r="D136" s="51"/>
    </row>
    <row r="137" spans="3:4" s="24" customFormat="1" ht="12.95" customHeight="1" x14ac:dyDescent="0.2">
      <c r="C137" s="51"/>
      <c r="D137" s="51"/>
    </row>
    <row r="138" spans="3:4" s="24" customFormat="1" ht="12.95" customHeight="1" x14ac:dyDescent="0.2">
      <c r="C138" s="51"/>
      <c r="D138" s="51"/>
    </row>
    <row r="139" spans="3:4" s="24" customFormat="1" ht="12.95" customHeight="1" x14ac:dyDescent="0.2">
      <c r="C139" s="51"/>
      <c r="D139" s="51"/>
    </row>
    <row r="140" spans="3:4" s="24" customFormat="1" ht="12.95" customHeight="1" x14ac:dyDescent="0.2">
      <c r="C140" s="51"/>
      <c r="D140" s="51"/>
    </row>
    <row r="141" spans="3:4" s="24" customFormat="1" ht="12.95" customHeight="1" x14ac:dyDescent="0.2">
      <c r="C141" s="51"/>
      <c r="D141" s="51"/>
    </row>
    <row r="142" spans="3:4" s="24" customFormat="1" ht="12.95" customHeight="1" x14ac:dyDescent="0.2">
      <c r="C142" s="51"/>
      <c r="D142" s="51"/>
    </row>
    <row r="143" spans="3:4" s="24" customFormat="1" ht="12.95" customHeight="1" x14ac:dyDescent="0.2">
      <c r="C143" s="51"/>
      <c r="D143" s="51"/>
    </row>
    <row r="144" spans="3:4" s="24" customFormat="1" ht="12.95" customHeight="1" x14ac:dyDescent="0.2">
      <c r="C144" s="51"/>
      <c r="D144" s="51"/>
    </row>
    <row r="145" spans="3:4" s="24" customFormat="1" ht="12.95" customHeight="1" x14ac:dyDescent="0.2">
      <c r="C145" s="51"/>
      <c r="D145" s="51"/>
    </row>
    <row r="146" spans="3:4" s="24" customFormat="1" ht="12.95" customHeight="1" x14ac:dyDescent="0.2">
      <c r="C146" s="51"/>
      <c r="D146" s="51"/>
    </row>
    <row r="147" spans="3:4" s="24" customFormat="1" ht="12.95" customHeight="1" x14ac:dyDescent="0.2">
      <c r="C147" s="51"/>
      <c r="D147" s="51"/>
    </row>
    <row r="148" spans="3:4" s="24" customFormat="1" ht="12.95" customHeight="1" x14ac:dyDescent="0.2">
      <c r="C148" s="51"/>
      <c r="D148" s="51"/>
    </row>
    <row r="149" spans="3:4" s="24" customFormat="1" ht="12.95" customHeight="1" x14ac:dyDescent="0.2">
      <c r="C149" s="51"/>
      <c r="D149" s="51"/>
    </row>
    <row r="150" spans="3:4" s="24" customFormat="1" ht="12.95" customHeight="1" x14ac:dyDescent="0.2">
      <c r="C150" s="51"/>
      <c r="D150" s="51"/>
    </row>
    <row r="151" spans="3:4" s="24" customFormat="1" ht="12.95" customHeight="1" x14ac:dyDescent="0.2">
      <c r="C151" s="51"/>
      <c r="D151" s="51"/>
    </row>
    <row r="152" spans="3:4" s="24" customFormat="1" ht="12.95" customHeight="1" x14ac:dyDescent="0.2">
      <c r="C152" s="51"/>
      <c r="D152" s="51"/>
    </row>
    <row r="153" spans="3:4" s="24" customFormat="1" ht="12.95" customHeight="1" x14ac:dyDescent="0.2">
      <c r="C153" s="51"/>
      <c r="D153" s="51"/>
    </row>
    <row r="154" spans="3:4" s="24" customFormat="1" ht="12.95" customHeight="1" x14ac:dyDescent="0.2">
      <c r="C154" s="51"/>
      <c r="D154" s="51"/>
    </row>
    <row r="155" spans="3:4" s="24" customFormat="1" ht="12.95" customHeight="1" x14ac:dyDescent="0.2">
      <c r="C155" s="51"/>
      <c r="D155" s="51"/>
    </row>
    <row r="156" spans="3:4" s="24" customFormat="1" ht="12.95" customHeight="1" x14ac:dyDescent="0.2">
      <c r="C156" s="51"/>
      <c r="D156" s="51"/>
    </row>
    <row r="157" spans="3:4" s="24" customFormat="1" ht="12.95" customHeight="1" x14ac:dyDescent="0.2">
      <c r="C157" s="51"/>
      <c r="D157" s="51"/>
    </row>
    <row r="158" spans="3:4" s="24" customFormat="1" ht="12.95" customHeight="1" x14ac:dyDescent="0.2">
      <c r="C158" s="51"/>
      <c r="D158" s="51"/>
    </row>
    <row r="159" spans="3:4" s="24" customFormat="1" ht="12.95" customHeight="1" x14ac:dyDescent="0.2">
      <c r="C159" s="51"/>
      <c r="D159" s="51"/>
    </row>
    <row r="160" spans="3:4" s="24" customFormat="1" ht="12.95" customHeight="1" x14ac:dyDescent="0.2">
      <c r="C160" s="51"/>
      <c r="D160" s="51"/>
    </row>
    <row r="161" spans="3:4" s="24" customFormat="1" ht="12.95" customHeight="1" x14ac:dyDescent="0.2">
      <c r="C161" s="51"/>
      <c r="D161" s="51"/>
    </row>
    <row r="162" spans="3:4" s="24" customFormat="1" ht="12.95" customHeight="1" x14ac:dyDescent="0.2">
      <c r="C162" s="51"/>
      <c r="D162" s="51"/>
    </row>
    <row r="163" spans="3:4" s="24" customFormat="1" ht="12.95" customHeight="1" x14ac:dyDescent="0.2">
      <c r="C163" s="51"/>
      <c r="D163" s="51"/>
    </row>
    <row r="164" spans="3:4" s="24" customFormat="1" ht="12.95" customHeight="1" x14ac:dyDescent="0.2">
      <c r="C164" s="51"/>
      <c r="D164" s="51"/>
    </row>
    <row r="165" spans="3:4" s="24" customFormat="1" ht="12.95" customHeight="1" x14ac:dyDescent="0.2">
      <c r="C165" s="51"/>
      <c r="D165" s="51"/>
    </row>
    <row r="166" spans="3:4" s="24" customFormat="1" ht="12.95" customHeight="1" x14ac:dyDescent="0.2">
      <c r="C166" s="51"/>
      <c r="D166" s="51"/>
    </row>
    <row r="167" spans="3:4" s="24" customFormat="1" ht="12.95" customHeight="1" x14ac:dyDescent="0.2">
      <c r="C167" s="51"/>
      <c r="D167" s="51"/>
    </row>
    <row r="168" spans="3:4" s="24" customFormat="1" ht="12.95" customHeight="1" x14ac:dyDescent="0.2">
      <c r="C168" s="51"/>
      <c r="D168" s="51"/>
    </row>
    <row r="169" spans="3:4" s="24" customFormat="1" ht="12.95" customHeight="1" x14ac:dyDescent="0.2">
      <c r="C169" s="51"/>
      <c r="D169" s="51"/>
    </row>
    <row r="170" spans="3:4" s="24" customFormat="1" ht="12.95" customHeight="1" x14ac:dyDescent="0.2">
      <c r="C170" s="51"/>
      <c r="D170" s="51"/>
    </row>
    <row r="171" spans="3:4" s="24" customFormat="1" ht="12.95" customHeight="1" x14ac:dyDescent="0.2">
      <c r="C171" s="51"/>
      <c r="D171" s="51"/>
    </row>
    <row r="172" spans="3:4" s="24" customFormat="1" ht="12.95" customHeight="1" x14ac:dyDescent="0.2">
      <c r="C172" s="51"/>
      <c r="D172" s="51"/>
    </row>
    <row r="173" spans="3:4" s="24" customFormat="1" ht="12.95" customHeight="1" x14ac:dyDescent="0.2">
      <c r="C173" s="51"/>
      <c r="D173" s="51"/>
    </row>
    <row r="174" spans="3:4" s="24" customFormat="1" ht="12.95" customHeight="1" x14ac:dyDescent="0.2">
      <c r="C174" s="51"/>
      <c r="D174" s="51"/>
    </row>
    <row r="175" spans="3:4" s="24" customFormat="1" ht="12.95" customHeight="1" x14ac:dyDescent="0.2">
      <c r="C175" s="70"/>
      <c r="D175" s="70"/>
    </row>
    <row r="176" spans="3:4" s="24" customFormat="1" ht="12.95" customHeight="1" x14ac:dyDescent="0.2">
      <c r="C176" s="70"/>
      <c r="D176" s="70"/>
    </row>
    <row r="177" spans="3:4" s="24" customFormat="1" ht="12.95" customHeight="1" x14ac:dyDescent="0.2">
      <c r="C177" s="70"/>
      <c r="D177" s="70"/>
    </row>
    <row r="178" spans="3:4" s="24" customFormat="1" ht="12.95" customHeight="1" x14ac:dyDescent="0.2">
      <c r="C178" s="70"/>
      <c r="D178" s="70"/>
    </row>
    <row r="179" spans="3:4" s="24" customFormat="1" ht="12.95" customHeight="1" x14ac:dyDescent="0.2">
      <c r="C179" s="70"/>
      <c r="D179" s="70"/>
    </row>
    <row r="180" spans="3:4" s="24" customFormat="1" ht="12.95" customHeight="1" x14ac:dyDescent="0.2">
      <c r="C180" s="70"/>
      <c r="D180" s="70"/>
    </row>
    <row r="181" spans="3:4" s="24" customFormat="1" ht="12.95" customHeight="1" x14ac:dyDescent="0.2">
      <c r="C181" s="70"/>
      <c r="D181" s="70"/>
    </row>
    <row r="182" spans="3:4" s="24" customFormat="1" ht="12.95" customHeight="1" x14ac:dyDescent="0.2">
      <c r="C182" s="70"/>
      <c r="D182" s="70"/>
    </row>
    <row r="183" spans="3:4" s="24" customFormat="1" ht="12.95" customHeight="1" x14ac:dyDescent="0.2">
      <c r="C183" s="70"/>
      <c r="D183" s="70"/>
    </row>
    <row r="184" spans="3:4" s="24" customFormat="1" ht="12.95" customHeight="1" x14ac:dyDescent="0.2">
      <c r="C184" s="70"/>
      <c r="D184" s="70"/>
    </row>
    <row r="185" spans="3:4" s="24" customFormat="1" ht="12.95" customHeight="1" x14ac:dyDescent="0.2">
      <c r="C185" s="70"/>
      <c r="D185" s="70"/>
    </row>
    <row r="186" spans="3:4" s="24" customFormat="1" ht="12.95" customHeight="1" x14ac:dyDescent="0.2">
      <c r="C186" s="70"/>
      <c r="D186" s="70"/>
    </row>
    <row r="187" spans="3:4" s="24" customFormat="1" ht="12.95" customHeight="1" x14ac:dyDescent="0.2">
      <c r="C187" s="70"/>
      <c r="D187" s="70"/>
    </row>
    <row r="188" spans="3:4" s="24" customFormat="1" ht="12.95" customHeight="1" x14ac:dyDescent="0.2">
      <c r="C188" s="70"/>
      <c r="D188" s="70"/>
    </row>
    <row r="189" spans="3:4" s="24" customFormat="1" ht="12.95" customHeight="1" x14ac:dyDescent="0.2">
      <c r="C189" s="70"/>
      <c r="D189" s="70"/>
    </row>
    <row r="190" spans="3:4" s="24" customFormat="1" ht="12.95" customHeight="1" x14ac:dyDescent="0.2">
      <c r="C190" s="70"/>
      <c r="D190" s="70"/>
    </row>
    <row r="191" spans="3:4" s="24" customFormat="1" ht="12.95" customHeight="1" x14ac:dyDescent="0.2">
      <c r="C191" s="70"/>
      <c r="D191" s="70"/>
    </row>
    <row r="192" spans="3:4" s="24" customFormat="1" ht="12.95" customHeight="1" x14ac:dyDescent="0.2">
      <c r="C192" s="70"/>
      <c r="D192" s="70"/>
    </row>
    <row r="193" spans="3:4" s="24" customFormat="1" ht="12.95" customHeight="1" x14ac:dyDescent="0.2">
      <c r="C193" s="70"/>
      <c r="D193" s="70"/>
    </row>
    <row r="194" spans="3:4" s="24" customFormat="1" ht="12.95" customHeight="1" x14ac:dyDescent="0.2">
      <c r="C194" s="70"/>
      <c r="D194" s="70"/>
    </row>
    <row r="195" spans="3:4" s="24" customFormat="1" ht="12.95" customHeight="1" x14ac:dyDescent="0.2">
      <c r="C195" s="70"/>
      <c r="D195" s="70"/>
    </row>
    <row r="196" spans="3:4" s="24" customFormat="1" ht="12.95" customHeight="1" x14ac:dyDescent="0.2">
      <c r="C196" s="70"/>
      <c r="D196" s="70"/>
    </row>
    <row r="197" spans="3:4" s="24" customFormat="1" ht="12.95" customHeight="1" x14ac:dyDescent="0.2">
      <c r="C197" s="70"/>
      <c r="D197" s="70"/>
    </row>
    <row r="198" spans="3:4" s="24" customFormat="1" ht="12.95" customHeight="1" x14ac:dyDescent="0.2">
      <c r="C198" s="70"/>
      <c r="D198" s="70"/>
    </row>
    <row r="199" spans="3:4" s="24" customFormat="1" ht="12.95" customHeight="1" x14ac:dyDescent="0.2">
      <c r="C199" s="70"/>
      <c r="D199" s="70"/>
    </row>
    <row r="200" spans="3:4" s="24" customFormat="1" ht="12.95" customHeight="1" x14ac:dyDescent="0.2">
      <c r="C200" s="70"/>
      <c r="D200" s="70"/>
    </row>
    <row r="201" spans="3:4" s="24" customFormat="1" ht="12.95" customHeight="1" x14ac:dyDescent="0.2">
      <c r="C201" s="70"/>
      <c r="D201" s="70"/>
    </row>
    <row r="202" spans="3:4" s="24" customFormat="1" ht="12.95" customHeight="1" x14ac:dyDescent="0.2">
      <c r="C202" s="70"/>
      <c r="D202" s="70"/>
    </row>
    <row r="203" spans="3:4" s="24" customFormat="1" ht="12.95" customHeight="1" x14ac:dyDescent="0.2">
      <c r="C203" s="70"/>
      <c r="D203" s="70"/>
    </row>
    <row r="204" spans="3:4" s="24" customFormat="1" ht="12.95" customHeight="1" x14ac:dyDescent="0.2">
      <c r="C204" s="70"/>
      <c r="D204" s="70"/>
    </row>
    <row r="205" spans="3:4" s="24" customFormat="1" ht="12.95" customHeight="1" x14ac:dyDescent="0.2">
      <c r="C205" s="70"/>
      <c r="D205" s="70"/>
    </row>
    <row r="206" spans="3:4" s="24" customFormat="1" ht="12.95" customHeight="1" x14ac:dyDescent="0.2">
      <c r="C206" s="70"/>
      <c r="D206" s="70"/>
    </row>
    <row r="207" spans="3:4" s="24" customFormat="1" ht="12.95" customHeight="1" x14ac:dyDescent="0.2">
      <c r="C207" s="70"/>
      <c r="D207" s="70"/>
    </row>
    <row r="208" spans="3:4" s="24" customFormat="1" ht="12.95" customHeight="1" x14ac:dyDescent="0.2">
      <c r="C208" s="70"/>
      <c r="D208" s="70"/>
    </row>
    <row r="209" spans="3:4" s="24" customFormat="1" ht="12.95" customHeight="1" x14ac:dyDescent="0.2">
      <c r="C209" s="70"/>
      <c r="D209" s="70"/>
    </row>
    <row r="210" spans="3:4" s="24" customFormat="1" ht="12.95" customHeight="1" x14ac:dyDescent="0.2">
      <c r="C210" s="70"/>
      <c r="D210" s="70"/>
    </row>
    <row r="211" spans="3:4" s="24" customFormat="1" ht="12.95" customHeight="1" x14ac:dyDescent="0.2">
      <c r="C211" s="70"/>
      <c r="D211" s="70"/>
    </row>
    <row r="212" spans="3:4" s="24" customFormat="1" ht="12.95" customHeight="1" x14ac:dyDescent="0.2">
      <c r="C212" s="70"/>
      <c r="D212" s="70"/>
    </row>
    <row r="213" spans="3:4" s="24" customFormat="1" ht="12.95" customHeight="1" x14ac:dyDescent="0.2">
      <c r="C213" s="70"/>
      <c r="D213" s="70"/>
    </row>
    <row r="214" spans="3:4" s="24" customFormat="1" ht="12.95" customHeight="1" x14ac:dyDescent="0.2">
      <c r="C214" s="70"/>
      <c r="D214" s="70"/>
    </row>
    <row r="215" spans="3:4" s="24" customFormat="1" ht="12.95" customHeight="1" x14ac:dyDescent="0.2">
      <c r="C215" s="70"/>
      <c r="D215" s="70"/>
    </row>
    <row r="216" spans="3:4" s="24" customFormat="1" ht="12.95" customHeight="1" x14ac:dyDescent="0.2">
      <c r="C216" s="70"/>
      <c r="D216" s="70"/>
    </row>
    <row r="217" spans="3:4" s="24" customFormat="1" ht="12.95" customHeight="1" x14ac:dyDescent="0.2">
      <c r="C217" s="70"/>
      <c r="D217" s="70"/>
    </row>
    <row r="218" spans="3:4" s="24" customFormat="1" ht="12.95" customHeight="1" x14ac:dyDescent="0.2">
      <c r="C218" s="70"/>
      <c r="D218" s="70"/>
    </row>
    <row r="219" spans="3:4" s="24" customFormat="1" ht="12.95" customHeight="1" x14ac:dyDescent="0.2">
      <c r="C219" s="70"/>
      <c r="D219" s="70"/>
    </row>
    <row r="220" spans="3:4" s="24" customFormat="1" ht="12.95" customHeight="1" x14ac:dyDescent="0.2">
      <c r="C220" s="70"/>
      <c r="D220" s="70"/>
    </row>
    <row r="221" spans="3:4" s="24" customFormat="1" ht="12.95" customHeight="1" x14ac:dyDescent="0.2">
      <c r="C221" s="70"/>
      <c r="D221" s="70"/>
    </row>
    <row r="222" spans="3:4" s="24" customFormat="1" ht="12.95" customHeight="1" x14ac:dyDescent="0.2">
      <c r="C222" s="70"/>
      <c r="D222" s="70"/>
    </row>
    <row r="223" spans="3:4" s="24" customFormat="1" ht="12.95" customHeight="1" x14ac:dyDescent="0.2">
      <c r="C223" s="70"/>
      <c r="D223" s="70"/>
    </row>
    <row r="224" spans="3:4" s="24" customFormat="1" ht="12.95" customHeight="1" x14ac:dyDescent="0.2">
      <c r="C224" s="70"/>
      <c r="D224" s="70"/>
    </row>
    <row r="225" spans="3:4" s="24" customFormat="1" ht="12.95" customHeight="1" x14ac:dyDescent="0.2">
      <c r="C225" s="70"/>
      <c r="D225" s="70"/>
    </row>
    <row r="226" spans="3:4" s="24" customFormat="1" ht="12.95" customHeight="1" x14ac:dyDescent="0.2">
      <c r="C226" s="70"/>
      <c r="D226" s="70"/>
    </row>
    <row r="227" spans="3:4" s="24" customFormat="1" ht="12.95" customHeight="1" x14ac:dyDescent="0.2">
      <c r="C227" s="70"/>
      <c r="D227" s="70"/>
    </row>
    <row r="228" spans="3:4" s="24" customFormat="1" ht="12.95" customHeight="1" x14ac:dyDescent="0.2">
      <c r="C228" s="70"/>
      <c r="D228" s="70"/>
    </row>
    <row r="229" spans="3:4" s="24" customFormat="1" ht="12.95" customHeight="1" x14ac:dyDescent="0.2">
      <c r="C229" s="70"/>
      <c r="D229" s="70"/>
    </row>
    <row r="230" spans="3:4" s="24" customFormat="1" ht="12.95" customHeight="1" x14ac:dyDescent="0.2">
      <c r="C230" s="70"/>
      <c r="D230" s="70"/>
    </row>
    <row r="231" spans="3:4" s="24" customFormat="1" ht="12.95" customHeight="1" x14ac:dyDescent="0.2">
      <c r="C231" s="70"/>
      <c r="D231" s="70"/>
    </row>
    <row r="232" spans="3:4" s="24" customFormat="1" ht="12.95" customHeight="1" x14ac:dyDescent="0.2">
      <c r="C232" s="70"/>
      <c r="D232" s="70"/>
    </row>
    <row r="233" spans="3:4" s="24" customFormat="1" ht="12.95" customHeight="1" x14ac:dyDescent="0.2">
      <c r="C233" s="70"/>
      <c r="D233" s="70"/>
    </row>
    <row r="234" spans="3:4" s="24" customFormat="1" ht="12.95" customHeight="1" x14ac:dyDescent="0.2">
      <c r="C234" s="70"/>
      <c r="D234" s="70"/>
    </row>
    <row r="235" spans="3:4" s="24" customFormat="1" ht="12.95" customHeight="1" x14ac:dyDescent="0.2">
      <c r="C235" s="70"/>
      <c r="D235" s="70"/>
    </row>
    <row r="236" spans="3:4" s="24" customFormat="1" ht="12.95" customHeight="1" x14ac:dyDescent="0.2">
      <c r="C236" s="70"/>
      <c r="D236" s="70"/>
    </row>
    <row r="237" spans="3:4" s="24" customFormat="1" ht="12.95" customHeight="1" x14ac:dyDescent="0.2">
      <c r="C237" s="70"/>
      <c r="D237" s="70"/>
    </row>
    <row r="238" spans="3:4" s="24" customFormat="1" ht="12.95" customHeight="1" x14ac:dyDescent="0.2">
      <c r="C238" s="70"/>
      <c r="D238" s="70"/>
    </row>
    <row r="239" spans="3:4" s="24" customFormat="1" ht="12.95" customHeight="1" x14ac:dyDescent="0.2">
      <c r="C239" s="70"/>
      <c r="D239" s="70"/>
    </row>
    <row r="240" spans="3:4" s="24" customFormat="1" ht="12.95" customHeight="1" x14ac:dyDescent="0.2">
      <c r="C240" s="70"/>
      <c r="D240" s="70"/>
    </row>
    <row r="241" spans="3:4" s="24" customFormat="1" ht="12.95" customHeight="1" x14ac:dyDescent="0.2">
      <c r="C241" s="70"/>
      <c r="D241" s="70"/>
    </row>
    <row r="242" spans="3:4" s="24" customFormat="1" ht="12.95" customHeight="1" x14ac:dyDescent="0.2">
      <c r="C242" s="70"/>
      <c r="D242" s="70"/>
    </row>
    <row r="243" spans="3:4" s="24" customFormat="1" ht="12.95" customHeight="1" x14ac:dyDescent="0.2">
      <c r="C243" s="70"/>
      <c r="D243" s="70"/>
    </row>
    <row r="244" spans="3:4" s="24" customFormat="1" ht="12.95" customHeight="1" x14ac:dyDescent="0.2">
      <c r="C244" s="70"/>
      <c r="D244" s="70"/>
    </row>
    <row r="245" spans="3:4" s="24" customFormat="1" ht="12.95" customHeight="1" x14ac:dyDescent="0.2">
      <c r="C245" s="70"/>
      <c r="D245" s="70"/>
    </row>
    <row r="246" spans="3:4" s="24" customFormat="1" ht="12.95" customHeight="1" x14ac:dyDescent="0.2">
      <c r="C246" s="70"/>
      <c r="D246" s="70"/>
    </row>
    <row r="247" spans="3:4" s="24" customFormat="1" ht="12.95" customHeight="1" x14ac:dyDescent="0.2">
      <c r="C247" s="70"/>
      <c r="D247" s="70"/>
    </row>
    <row r="248" spans="3:4" s="24" customFormat="1" ht="12.95" customHeight="1" x14ac:dyDescent="0.2">
      <c r="C248" s="70"/>
      <c r="D248" s="70"/>
    </row>
    <row r="249" spans="3:4" s="24" customFormat="1" ht="12.95" customHeight="1" x14ac:dyDescent="0.2">
      <c r="C249" s="70"/>
      <c r="D249" s="70"/>
    </row>
    <row r="250" spans="3:4" s="24" customFormat="1" ht="12.95" customHeight="1" x14ac:dyDescent="0.2">
      <c r="C250" s="70"/>
      <c r="D250" s="70"/>
    </row>
    <row r="251" spans="3:4" s="24" customFormat="1" ht="12.95" customHeight="1" x14ac:dyDescent="0.2">
      <c r="C251" s="70"/>
      <c r="D251" s="70"/>
    </row>
    <row r="252" spans="3:4" s="24" customFormat="1" ht="12.95" customHeight="1" x14ac:dyDescent="0.2">
      <c r="C252" s="70"/>
      <c r="D252" s="70"/>
    </row>
    <row r="253" spans="3:4" s="24" customFormat="1" ht="12.95" customHeight="1" x14ac:dyDescent="0.2">
      <c r="C253" s="70"/>
      <c r="D253" s="70"/>
    </row>
    <row r="254" spans="3:4" s="24" customFormat="1" ht="12.95" customHeight="1" x14ac:dyDescent="0.2">
      <c r="C254" s="70"/>
      <c r="D254" s="70"/>
    </row>
    <row r="255" spans="3:4" s="24" customFormat="1" ht="12.95" customHeight="1" x14ac:dyDescent="0.2">
      <c r="C255" s="70"/>
      <c r="D255" s="70"/>
    </row>
    <row r="256" spans="3:4" s="24" customFormat="1" ht="12.95" customHeight="1" x14ac:dyDescent="0.2">
      <c r="C256" s="70"/>
      <c r="D256" s="70"/>
    </row>
    <row r="257" spans="3:4" s="24" customFormat="1" ht="12.95" customHeight="1" x14ac:dyDescent="0.2">
      <c r="C257" s="70"/>
      <c r="D257" s="70"/>
    </row>
    <row r="258" spans="3:4" s="24" customFormat="1" ht="12.95" customHeight="1" x14ac:dyDescent="0.2">
      <c r="C258" s="70"/>
      <c r="D258" s="70"/>
    </row>
    <row r="259" spans="3:4" s="24" customFormat="1" ht="12.95" customHeight="1" x14ac:dyDescent="0.2">
      <c r="C259" s="70"/>
      <c r="D259" s="70"/>
    </row>
    <row r="260" spans="3:4" s="24" customFormat="1" ht="12.95" customHeight="1" x14ac:dyDescent="0.2">
      <c r="C260" s="70"/>
      <c r="D260" s="70"/>
    </row>
    <row r="261" spans="3:4" s="24" customFormat="1" ht="12.95" customHeight="1" x14ac:dyDescent="0.2">
      <c r="C261" s="70"/>
      <c r="D261" s="70"/>
    </row>
    <row r="262" spans="3:4" s="24" customFormat="1" ht="12.95" customHeight="1" x14ac:dyDescent="0.2">
      <c r="C262" s="70"/>
      <c r="D262" s="70"/>
    </row>
    <row r="263" spans="3:4" s="24" customFormat="1" ht="12.95" customHeight="1" x14ac:dyDescent="0.2">
      <c r="C263" s="70"/>
      <c r="D263" s="70"/>
    </row>
    <row r="264" spans="3:4" s="24" customFormat="1" ht="12.95" customHeight="1" x14ac:dyDescent="0.2">
      <c r="C264" s="70"/>
      <c r="D264" s="70"/>
    </row>
    <row r="265" spans="3:4" s="24" customFormat="1" ht="12.95" customHeight="1" x14ac:dyDescent="0.2">
      <c r="C265" s="70"/>
      <c r="D265" s="70"/>
    </row>
    <row r="266" spans="3:4" s="24" customFormat="1" ht="12.95" customHeight="1" x14ac:dyDescent="0.2">
      <c r="C266" s="70"/>
      <c r="D266" s="70"/>
    </row>
    <row r="267" spans="3:4" s="24" customFormat="1" ht="12.95" customHeight="1" x14ac:dyDescent="0.2">
      <c r="C267" s="70"/>
      <c r="D267" s="70"/>
    </row>
    <row r="268" spans="3:4" s="24" customFormat="1" ht="12.95" customHeight="1" x14ac:dyDescent="0.2">
      <c r="C268" s="70"/>
      <c r="D268" s="70"/>
    </row>
    <row r="269" spans="3:4" s="24" customFormat="1" ht="12.95" customHeight="1" x14ac:dyDescent="0.2">
      <c r="C269" s="70"/>
      <c r="D269" s="70"/>
    </row>
    <row r="270" spans="3:4" s="24" customFormat="1" ht="12.95" customHeight="1" x14ac:dyDescent="0.2">
      <c r="C270" s="70"/>
      <c r="D270" s="70"/>
    </row>
    <row r="271" spans="3:4" s="24" customFormat="1" ht="12.95" customHeight="1" x14ac:dyDescent="0.2">
      <c r="C271" s="70"/>
      <c r="D271" s="70"/>
    </row>
    <row r="272" spans="3:4" s="24" customFormat="1" ht="12.95" customHeight="1" x14ac:dyDescent="0.2">
      <c r="C272" s="70"/>
      <c r="D272" s="70"/>
    </row>
    <row r="273" spans="3:4" s="24" customFormat="1" ht="12.95" customHeight="1" x14ac:dyDescent="0.2">
      <c r="C273" s="70"/>
      <c r="D273" s="70"/>
    </row>
    <row r="274" spans="3:4" s="24" customFormat="1" ht="12.95" customHeight="1" x14ac:dyDescent="0.2">
      <c r="C274" s="70"/>
      <c r="D274" s="70"/>
    </row>
    <row r="275" spans="3:4" s="24" customFormat="1" ht="12.95" customHeight="1" x14ac:dyDescent="0.2">
      <c r="C275" s="70"/>
      <c r="D275" s="70"/>
    </row>
    <row r="276" spans="3:4" s="24" customFormat="1" ht="12.95" customHeight="1" x14ac:dyDescent="0.2">
      <c r="C276" s="70"/>
      <c r="D276" s="70"/>
    </row>
    <row r="277" spans="3:4" s="24" customFormat="1" ht="12.95" customHeight="1" x14ac:dyDescent="0.2">
      <c r="C277" s="70"/>
      <c r="D277" s="70"/>
    </row>
    <row r="278" spans="3:4" s="24" customFormat="1" ht="12.95" customHeight="1" x14ac:dyDescent="0.2">
      <c r="C278" s="70"/>
      <c r="D278" s="70"/>
    </row>
    <row r="279" spans="3:4" s="24" customFormat="1" ht="12.95" customHeight="1" x14ac:dyDescent="0.2">
      <c r="C279" s="70"/>
      <c r="D279" s="70"/>
    </row>
    <row r="280" spans="3:4" s="24" customFormat="1" ht="12.95" customHeight="1" x14ac:dyDescent="0.2">
      <c r="C280" s="70"/>
      <c r="D280" s="70"/>
    </row>
    <row r="281" spans="3:4" s="24" customFormat="1" ht="12.95" customHeight="1" x14ac:dyDescent="0.2">
      <c r="C281" s="70"/>
      <c r="D281" s="70"/>
    </row>
    <row r="282" spans="3:4" s="24" customFormat="1" ht="12.95" customHeight="1" x14ac:dyDescent="0.2">
      <c r="C282" s="70"/>
      <c r="D282" s="70"/>
    </row>
    <row r="283" spans="3:4" s="24" customFormat="1" ht="12.95" customHeight="1" x14ac:dyDescent="0.2">
      <c r="C283" s="70"/>
      <c r="D283" s="70"/>
    </row>
    <row r="284" spans="3:4" s="24" customFormat="1" ht="12.95" customHeight="1" x14ac:dyDescent="0.2">
      <c r="C284" s="70"/>
      <c r="D284" s="70"/>
    </row>
    <row r="285" spans="3:4" s="24" customFormat="1" ht="12.95" customHeight="1" x14ac:dyDescent="0.2">
      <c r="C285" s="70"/>
      <c r="D285" s="70"/>
    </row>
    <row r="286" spans="3:4" s="24" customFormat="1" ht="12.95" customHeight="1" x14ac:dyDescent="0.2">
      <c r="C286" s="70"/>
      <c r="D286" s="70"/>
    </row>
    <row r="287" spans="3:4" s="24" customFormat="1" ht="12.95" customHeight="1" x14ac:dyDescent="0.2">
      <c r="C287" s="70"/>
      <c r="D287" s="70"/>
    </row>
    <row r="288" spans="3:4" s="24" customFormat="1" ht="12.95" customHeight="1" x14ac:dyDescent="0.2">
      <c r="C288" s="70"/>
      <c r="D288" s="70"/>
    </row>
    <row r="289" spans="3:4" s="24" customFormat="1" ht="12.95" customHeight="1" x14ac:dyDescent="0.2">
      <c r="C289" s="70"/>
      <c r="D289" s="70"/>
    </row>
    <row r="290" spans="3:4" s="24" customFormat="1" ht="12.95" customHeight="1" x14ac:dyDescent="0.2">
      <c r="C290" s="70"/>
      <c r="D290" s="70"/>
    </row>
    <row r="291" spans="3:4" s="24" customFormat="1" ht="12.95" customHeight="1" x14ac:dyDescent="0.2">
      <c r="C291" s="70"/>
      <c r="D291" s="70"/>
    </row>
    <row r="292" spans="3:4" s="24" customFormat="1" ht="12.95" customHeight="1" x14ac:dyDescent="0.2">
      <c r="C292" s="70"/>
      <c r="D292" s="70"/>
    </row>
    <row r="293" spans="3:4" s="24" customFormat="1" ht="12.95" customHeight="1" x14ac:dyDescent="0.2">
      <c r="C293" s="70"/>
      <c r="D293" s="70"/>
    </row>
    <row r="294" spans="3:4" s="24" customFormat="1" ht="12.95" customHeight="1" x14ac:dyDescent="0.2">
      <c r="C294" s="70"/>
      <c r="D294" s="70"/>
    </row>
    <row r="295" spans="3:4" s="24" customFormat="1" ht="12.95" customHeight="1" x14ac:dyDescent="0.2">
      <c r="C295" s="70"/>
      <c r="D295" s="70"/>
    </row>
    <row r="296" spans="3:4" s="24" customFormat="1" ht="12.95" customHeight="1" x14ac:dyDescent="0.2">
      <c r="C296" s="70"/>
      <c r="D296" s="70"/>
    </row>
    <row r="297" spans="3:4" s="24" customFormat="1" ht="12.95" customHeight="1" x14ac:dyDescent="0.2">
      <c r="C297" s="70"/>
      <c r="D297" s="70"/>
    </row>
    <row r="298" spans="3:4" s="24" customFormat="1" ht="12.95" customHeight="1" x14ac:dyDescent="0.2">
      <c r="C298" s="70"/>
      <c r="D298" s="70"/>
    </row>
    <row r="299" spans="3:4" s="24" customFormat="1" ht="12.95" customHeight="1" x14ac:dyDescent="0.2">
      <c r="C299" s="70"/>
      <c r="D299" s="70"/>
    </row>
    <row r="300" spans="3:4" s="24" customFormat="1" ht="12.95" customHeight="1" x14ac:dyDescent="0.2">
      <c r="C300" s="70"/>
      <c r="D300" s="70"/>
    </row>
    <row r="301" spans="3:4" s="24" customFormat="1" ht="12.95" customHeight="1" x14ac:dyDescent="0.2">
      <c r="C301" s="70"/>
      <c r="D301" s="70"/>
    </row>
    <row r="302" spans="3:4" s="24" customFormat="1" ht="12.95" customHeight="1" x14ac:dyDescent="0.2">
      <c r="C302" s="70"/>
      <c r="D302" s="70"/>
    </row>
    <row r="303" spans="3:4" s="24" customFormat="1" ht="12.95" customHeight="1" x14ac:dyDescent="0.2">
      <c r="C303" s="70"/>
      <c r="D303" s="70"/>
    </row>
    <row r="304" spans="3:4" s="24" customFormat="1" ht="12.95" customHeight="1" x14ac:dyDescent="0.2">
      <c r="C304" s="70"/>
      <c r="D304" s="70"/>
    </row>
    <row r="305" spans="3:4" s="24" customFormat="1" ht="12.95" customHeight="1" x14ac:dyDescent="0.2">
      <c r="C305" s="70"/>
      <c r="D305" s="70"/>
    </row>
    <row r="306" spans="3:4" s="24" customFormat="1" ht="12.95" customHeight="1" x14ac:dyDescent="0.2">
      <c r="C306" s="70"/>
      <c r="D306" s="70"/>
    </row>
    <row r="307" spans="3:4" s="24" customFormat="1" ht="12.95" customHeight="1" x14ac:dyDescent="0.2">
      <c r="C307" s="70"/>
      <c r="D307" s="70"/>
    </row>
    <row r="308" spans="3:4" s="24" customFormat="1" ht="12.95" customHeight="1" x14ac:dyDescent="0.2">
      <c r="C308" s="70"/>
      <c r="D308" s="70"/>
    </row>
    <row r="309" spans="3:4" s="24" customFormat="1" ht="12.95" customHeight="1" x14ac:dyDescent="0.2">
      <c r="C309" s="70"/>
      <c r="D309" s="70"/>
    </row>
    <row r="310" spans="3:4" s="24" customFormat="1" ht="12.95" customHeight="1" x14ac:dyDescent="0.2">
      <c r="C310" s="70"/>
      <c r="D310" s="70"/>
    </row>
    <row r="311" spans="3:4" s="24" customFormat="1" ht="12.95" customHeight="1" x14ac:dyDescent="0.2">
      <c r="C311" s="70"/>
      <c r="D311" s="70"/>
    </row>
    <row r="312" spans="3:4" s="24" customFormat="1" ht="12.95" customHeight="1" x14ac:dyDescent="0.2">
      <c r="C312" s="70"/>
      <c r="D312" s="70"/>
    </row>
    <row r="313" spans="3:4" s="24" customFormat="1" ht="12.95" customHeight="1" x14ac:dyDescent="0.2">
      <c r="C313" s="70"/>
      <c r="D313" s="70"/>
    </row>
    <row r="314" spans="3:4" s="24" customFormat="1" ht="12.95" customHeight="1" x14ac:dyDescent="0.2">
      <c r="C314" s="70"/>
      <c r="D314" s="70"/>
    </row>
    <row r="315" spans="3:4" s="24" customFormat="1" ht="12.95" customHeight="1" x14ac:dyDescent="0.2">
      <c r="C315" s="70"/>
      <c r="D315" s="70"/>
    </row>
    <row r="316" spans="3:4" s="24" customFormat="1" ht="12.95" customHeight="1" x14ac:dyDescent="0.2">
      <c r="C316" s="70"/>
      <c r="D316" s="70"/>
    </row>
    <row r="317" spans="3:4" s="24" customFormat="1" ht="12.95" customHeight="1" x14ac:dyDescent="0.2">
      <c r="C317" s="70"/>
      <c r="D317" s="70"/>
    </row>
    <row r="318" spans="3:4" s="24" customFormat="1" ht="12.95" customHeight="1" x14ac:dyDescent="0.2">
      <c r="C318" s="70"/>
      <c r="D318" s="70"/>
    </row>
    <row r="319" spans="3:4" s="24" customFormat="1" ht="12.95" customHeight="1" x14ac:dyDescent="0.2">
      <c r="C319" s="70"/>
      <c r="D319" s="70"/>
    </row>
    <row r="320" spans="3:4" s="24" customFormat="1" ht="12.95" customHeight="1" x14ac:dyDescent="0.2">
      <c r="C320" s="70"/>
      <c r="D320" s="70"/>
    </row>
    <row r="321" spans="3:4" s="24" customFormat="1" ht="12.95" customHeight="1" x14ac:dyDescent="0.2">
      <c r="C321" s="70"/>
      <c r="D321" s="70"/>
    </row>
    <row r="322" spans="3:4" s="24" customFormat="1" ht="12.95" customHeight="1" x14ac:dyDescent="0.2">
      <c r="C322" s="70"/>
      <c r="D322" s="70"/>
    </row>
    <row r="323" spans="3:4" s="24" customFormat="1" ht="12.95" customHeight="1" x14ac:dyDescent="0.2">
      <c r="C323" s="70"/>
      <c r="D323" s="70"/>
    </row>
    <row r="324" spans="3:4" s="24" customFormat="1" ht="12.95" customHeight="1" x14ac:dyDescent="0.2">
      <c r="C324" s="70"/>
      <c r="D324" s="70"/>
    </row>
    <row r="325" spans="3:4" s="24" customFormat="1" ht="12.95" customHeight="1" x14ac:dyDescent="0.2">
      <c r="C325" s="70"/>
      <c r="D325" s="70"/>
    </row>
    <row r="326" spans="3:4" s="24" customFormat="1" ht="12.95" customHeight="1" x14ac:dyDescent="0.2">
      <c r="C326" s="70"/>
      <c r="D326" s="70"/>
    </row>
    <row r="327" spans="3:4" s="24" customFormat="1" ht="12.95" customHeight="1" x14ac:dyDescent="0.2">
      <c r="C327" s="70"/>
      <c r="D327" s="70"/>
    </row>
    <row r="328" spans="3:4" s="24" customFormat="1" ht="12.95" customHeight="1" x14ac:dyDescent="0.2">
      <c r="C328" s="70"/>
      <c r="D328" s="70"/>
    </row>
    <row r="329" spans="3:4" s="24" customFormat="1" ht="12.95" customHeight="1" x14ac:dyDescent="0.2">
      <c r="C329" s="70"/>
      <c r="D329" s="70"/>
    </row>
    <row r="330" spans="3:4" s="24" customFormat="1" ht="12.95" customHeight="1" x14ac:dyDescent="0.2">
      <c r="C330" s="70"/>
      <c r="D330" s="70"/>
    </row>
    <row r="331" spans="3:4" s="24" customFormat="1" ht="12.95" customHeight="1" x14ac:dyDescent="0.2">
      <c r="C331" s="70"/>
      <c r="D331" s="70"/>
    </row>
    <row r="332" spans="3:4" s="24" customFormat="1" ht="12.95" customHeight="1" x14ac:dyDescent="0.2">
      <c r="C332" s="70"/>
      <c r="D332" s="70"/>
    </row>
    <row r="333" spans="3:4" s="24" customFormat="1" ht="12.95" customHeight="1" x14ac:dyDescent="0.2">
      <c r="C333" s="70"/>
      <c r="D333" s="70"/>
    </row>
    <row r="334" spans="3:4" s="24" customFormat="1" ht="12.95" customHeight="1" x14ac:dyDescent="0.2">
      <c r="C334" s="70"/>
      <c r="D334" s="70"/>
    </row>
    <row r="335" spans="3:4" s="24" customFormat="1" ht="12.95" customHeight="1" x14ac:dyDescent="0.2">
      <c r="C335" s="70"/>
      <c r="D335" s="70"/>
    </row>
    <row r="336" spans="3:4" s="24" customFormat="1" ht="12.95" customHeight="1" x14ac:dyDescent="0.2">
      <c r="C336" s="70"/>
      <c r="D336" s="70"/>
    </row>
    <row r="337" spans="3:4" s="24" customFormat="1" ht="12.95" customHeight="1" x14ac:dyDescent="0.2">
      <c r="C337" s="70"/>
      <c r="D337" s="70"/>
    </row>
    <row r="338" spans="3:4" s="24" customFormat="1" ht="12.95" customHeight="1" x14ac:dyDescent="0.2">
      <c r="C338" s="70"/>
      <c r="D338" s="70"/>
    </row>
    <row r="339" spans="3:4" s="24" customFormat="1" ht="12.95" customHeight="1" x14ac:dyDescent="0.2">
      <c r="C339" s="70"/>
      <c r="D339" s="70"/>
    </row>
    <row r="340" spans="3:4" s="24" customFormat="1" ht="12.95" customHeight="1" x14ac:dyDescent="0.2">
      <c r="C340" s="70"/>
      <c r="D340" s="70"/>
    </row>
    <row r="341" spans="3:4" s="24" customFormat="1" ht="12.95" customHeight="1" x14ac:dyDescent="0.2">
      <c r="C341" s="70"/>
      <c r="D341" s="70"/>
    </row>
    <row r="342" spans="3:4" s="24" customFormat="1" ht="12.95" customHeight="1" x14ac:dyDescent="0.2">
      <c r="C342" s="70"/>
      <c r="D342" s="70"/>
    </row>
    <row r="343" spans="3:4" s="24" customFormat="1" ht="12.95" customHeight="1" x14ac:dyDescent="0.2">
      <c r="C343" s="70"/>
      <c r="D343" s="70"/>
    </row>
    <row r="344" spans="3:4" s="24" customFormat="1" ht="12.95" customHeight="1" x14ac:dyDescent="0.2">
      <c r="C344" s="70"/>
      <c r="D344" s="70"/>
    </row>
    <row r="345" spans="3:4" s="24" customFormat="1" ht="12.95" customHeight="1" x14ac:dyDescent="0.2">
      <c r="C345" s="70"/>
      <c r="D345" s="70"/>
    </row>
    <row r="346" spans="3:4" s="24" customFormat="1" ht="12.95" customHeight="1" x14ac:dyDescent="0.2">
      <c r="C346" s="70"/>
      <c r="D346" s="70"/>
    </row>
    <row r="347" spans="3:4" s="24" customFormat="1" ht="12.95" customHeight="1" x14ac:dyDescent="0.2">
      <c r="C347" s="70"/>
      <c r="D347" s="70"/>
    </row>
    <row r="348" spans="3:4" s="24" customFormat="1" ht="12.95" customHeight="1" x14ac:dyDescent="0.2">
      <c r="C348" s="70"/>
      <c r="D348" s="70"/>
    </row>
    <row r="349" spans="3:4" s="24" customFormat="1" ht="12.95" customHeight="1" x14ac:dyDescent="0.2">
      <c r="C349" s="70"/>
      <c r="D349" s="70"/>
    </row>
    <row r="350" spans="3:4" s="24" customFormat="1" ht="12.95" customHeight="1" x14ac:dyDescent="0.2">
      <c r="C350" s="70"/>
      <c r="D350" s="70"/>
    </row>
    <row r="351" spans="3:4" s="24" customFormat="1" ht="12.95" customHeight="1" x14ac:dyDescent="0.2">
      <c r="C351" s="70"/>
      <c r="D351" s="70"/>
    </row>
    <row r="352" spans="3:4" s="24" customFormat="1" ht="12.95" customHeight="1" x14ac:dyDescent="0.2">
      <c r="C352" s="70"/>
      <c r="D352" s="70"/>
    </row>
    <row r="353" spans="3:4" s="24" customFormat="1" ht="12.95" customHeight="1" x14ac:dyDescent="0.2">
      <c r="C353" s="70"/>
      <c r="D353" s="70"/>
    </row>
    <row r="354" spans="3:4" s="24" customFormat="1" ht="12.95" customHeight="1" x14ac:dyDescent="0.2">
      <c r="C354" s="70"/>
      <c r="D354" s="70"/>
    </row>
    <row r="355" spans="3:4" s="24" customFormat="1" ht="12.95" customHeight="1" x14ac:dyDescent="0.2">
      <c r="C355" s="70"/>
      <c r="D355" s="70"/>
    </row>
    <row r="356" spans="3:4" s="24" customFormat="1" ht="12.95" customHeight="1" x14ac:dyDescent="0.2">
      <c r="C356" s="70"/>
      <c r="D356" s="70"/>
    </row>
    <row r="357" spans="3:4" s="24" customFormat="1" ht="12.95" customHeight="1" x14ac:dyDescent="0.2">
      <c r="C357" s="70"/>
      <c r="D357" s="70"/>
    </row>
    <row r="358" spans="3:4" s="24" customFormat="1" ht="12.95" customHeight="1" x14ac:dyDescent="0.2">
      <c r="C358" s="70"/>
      <c r="D358" s="70"/>
    </row>
    <row r="359" spans="3:4" s="24" customFormat="1" ht="12.95" customHeight="1" x14ac:dyDescent="0.2">
      <c r="C359" s="70"/>
      <c r="D359" s="70"/>
    </row>
    <row r="360" spans="3:4" s="24" customFormat="1" ht="12.95" customHeight="1" x14ac:dyDescent="0.2">
      <c r="C360" s="70"/>
      <c r="D360" s="70"/>
    </row>
    <row r="361" spans="3:4" s="24" customFormat="1" ht="12.95" customHeight="1" x14ac:dyDescent="0.2">
      <c r="C361" s="70"/>
      <c r="D361" s="70"/>
    </row>
    <row r="362" spans="3:4" s="24" customFormat="1" ht="12.95" customHeight="1" x14ac:dyDescent="0.2">
      <c r="C362" s="70"/>
      <c r="D362" s="70"/>
    </row>
    <row r="363" spans="3:4" s="24" customFormat="1" ht="12.95" customHeight="1" x14ac:dyDescent="0.2">
      <c r="C363" s="70"/>
      <c r="D363" s="70"/>
    </row>
    <row r="364" spans="3:4" s="24" customFormat="1" ht="12.95" customHeight="1" x14ac:dyDescent="0.2">
      <c r="C364" s="70"/>
      <c r="D364" s="70"/>
    </row>
    <row r="365" spans="3:4" s="24" customFormat="1" ht="12.95" customHeight="1" x14ac:dyDescent="0.2">
      <c r="C365" s="70"/>
      <c r="D365" s="70"/>
    </row>
    <row r="366" spans="3:4" s="24" customFormat="1" ht="12.95" customHeight="1" x14ac:dyDescent="0.2">
      <c r="C366" s="70"/>
      <c r="D366" s="70"/>
    </row>
    <row r="367" spans="3:4" s="24" customFormat="1" ht="12.95" customHeight="1" x14ac:dyDescent="0.2">
      <c r="C367" s="70"/>
      <c r="D367" s="70"/>
    </row>
    <row r="368" spans="3:4" s="24" customFormat="1" ht="12.95" customHeight="1" x14ac:dyDescent="0.2">
      <c r="C368" s="70"/>
      <c r="D368" s="70"/>
    </row>
    <row r="369" spans="3:4" s="24" customFormat="1" ht="12.95" customHeight="1" x14ac:dyDescent="0.2">
      <c r="C369" s="70"/>
      <c r="D369" s="70"/>
    </row>
    <row r="370" spans="3:4" s="24" customFormat="1" ht="12.95" customHeight="1" x14ac:dyDescent="0.2">
      <c r="C370" s="70"/>
      <c r="D370" s="70"/>
    </row>
    <row r="371" spans="3:4" s="24" customFormat="1" ht="12.95" customHeight="1" x14ac:dyDescent="0.2">
      <c r="C371" s="70"/>
      <c r="D371" s="70"/>
    </row>
    <row r="372" spans="3:4" s="24" customFormat="1" ht="12.95" customHeight="1" x14ac:dyDescent="0.2">
      <c r="C372" s="70"/>
      <c r="D372" s="70"/>
    </row>
    <row r="373" spans="3:4" s="24" customFormat="1" ht="12.95" customHeight="1" x14ac:dyDescent="0.2">
      <c r="C373" s="70"/>
      <c r="D373" s="70"/>
    </row>
    <row r="374" spans="3:4" s="24" customFormat="1" ht="12.95" customHeight="1" x14ac:dyDescent="0.2">
      <c r="C374" s="70"/>
      <c r="D374" s="70"/>
    </row>
    <row r="375" spans="3:4" s="24" customFormat="1" ht="12.95" customHeight="1" x14ac:dyDescent="0.2">
      <c r="C375" s="70"/>
      <c r="D375" s="70"/>
    </row>
    <row r="376" spans="3:4" s="24" customFormat="1" ht="12.95" customHeight="1" x14ac:dyDescent="0.2">
      <c r="C376" s="70"/>
      <c r="D376" s="70"/>
    </row>
    <row r="377" spans="3:4" s="24" customFormat="1" ht="12.95" customHeight="1" x14ac:dyDescent="0.2">
      <c r="C377" s="70"/>
      <c r="D377" s="70"/>
    </row>
    <row r="378" spans="3:4" s="24" customFormat="1" ht="12.95" customHeight="1" x14ac:dyDescent="0.2">
      <c r="C378" s="70"/>
      <c r="D378" s="70"/>
    </row>
    <row r="379" spans="3:4" s="24" customFormat="1" ht="12.95" customHeight="1" x14ac:dyDescent="0.2">
      <c r="C379" s="70"/>
      <c r="D379" s="70"/>
    </row>
    <row r="380" spans="3:4" s="24" customFormat="1" ht="12.95" customHeight="1" x14ac:dyDescent="0.2">
      <c r="C380" s="70"/>
      <c r="D380" s="70"/>
    </row>
    <row r="381" spans="3:4" s="24" customFormat="1" ht="12.95" customHeight="1" x14ac:dyDescent="0.2">
      <c r="C381" s="70"/>
      <c r="D381" s="70"/>
    </row>
    <row r="382" spans="3:4" s="24" customFormat="1" ht="12.95" customHeight="1" x14ac:dyDescent="0.2">
      <c r="C382" s="70"/>
      <c r="D382" s="70"/>
    </row>
    <row r="383" spans="3:4" s="24" customFormat="1" ht="12.95" customHeight="1" x14ac:dyDescent="0.2">
      <c r="C383" s="70"/>
      <c r="D383" s="70"/>
    </row>
    <row r="384" spans="3:4" s="24" customFormat="1" ht="12.95" customHeight="1" x14ac:dyDescent="0.2">
      <c r="C384" s="70"/>
      <c r="D384" s="70"/>
    </row>
    <row r="385" spans="3:4" s="24" customFormat="1" ht="12.95" customHeight="1" x14ac:dyDescent="0.2">
      <c r="C385" s="70"/>
      <c r="D385" s="70"/>
    </row>
    <row r="386" spans="3:4" s="24" customFormat="1" ht="12.95" customHeight="1" x14ac:dyDescent="0.2">
      <c r="C386" s="70"/>
      <c r="D386" s="70"/>
    </row>
    <row r="387" spans="3:4" s="24" customFormat="1" ht="12.95" customHeight="1" x14ac:dyDescent="0.2">
      <c r="C387" s="70"/>
      <c r="D387" s="70"/>
    </row>
    <row r="388" spans="3:4" s="24" customFormat="1" ht="12.95" customHeight="1" x14ac:dyDescent="0.2">
      <c r="C388" s="70"/>
      <c r="D388" s="70"/>
    </row>
    <row r="389" spans="3:4" s="24" customFormat="1" ht="12.95" customHeight="1" x14ac:dyDescent="0.2">
      <c r="C389" s="70"/>
      <c r="D389" s="70"/>
    </row>
    <row r="390" spans="3:4" s="24" customFormat="1" ht="12.95" customHeight="1" x14ac:dyDescent="0.2">
      <c r="C390" s="70"/>
      <c r="D390" s="70"/>
    </row>
    <row r="391" spans="3:4" s="24" customFormat="1" ht="12.95" customHeight="1" x14ac:dyDescent="0.2">
      <c r="C391" s="70"/>
      <c r="D391" s="70"/>
    </row>
    <row r="392" spans="3:4" s="24" customFormat="1" ht="12.95" customHeight="1" x14ac:dyDescent="0.2">
      <c r="C392" s="70"/>
      <c r="D392" s="70"/>
    </row>
    <row r="393" spans="3:4" s="24" customFormat="1" ht="12.95" customHeight="1" x14ac:dyDescent="0.2">
      <c r="C393" s="70"/>
      <c r="D393" s="70"/>
    </row>
    <row r="394" spans="3:4" s="24" customFormat="1" ht="12.95" customHeight="1" x14ac:dyDescent="0.2">
      <c r="C394" s="70"/>
      <c r="D394" s="70"/>
    </row>
    <row r="395" spans="3:4" s="24" customFormat="1" ht="12.95" customHeight="1" x14ac:dyDescent="0.2">
      <c r="C395" s="70"/>
      <c r="D395" s="70"/>
    </row>
    <row r="396" spans="3:4" s="24" customFormat="1" ht="12.95" customHeight="1" x14ac:dyDescent="0.2">
      <c r="C396" s="70"/>
      <c r="D396" s="70"/>
    </row>
    <row r="397" spans="3:4" s="24" customFormat="1" ht="12.95" customHeight="1" x14ac:dyDescent="0.2">
      <c r="C397" s="70"/>
      <c r="D397" s="70"/>
    </row>
    <row r="398" spans="3:4" s="24" customFormat="1" ht="12.95" customHeight="1" x14ac:dyDescent="0.2">
      <c r="C398" s="70"/>
      <c r="D398" s="70"/>
    </row>
    <row r="399" spans="3:4" s="24" customFormat="1" ht="12.95" customHeight="1" x14ac:dyDescent="0.2">
      <c r="C399" s="70"/>
      <c r="D399" s="70"/>
    </row>
    <row r="400" spans="3:4" s="24" customFormat="1" ht="12.95" customHeight="1" x14ac:dyDescent="0.2">
      <c r="C400" s="70"/>
      <c r="D400" s="70"/>
    </row>
    <row r="401" spans="3:4" s="24" customFormat="1" ht="12.95" customHeight="1" x14ac:dyDescent="0.2">
      <c r="C401" s="70"/>
      <c r="D401" s="70"/>
    </row>
    <row r="402" spans="3:4" s="24" customFormat="1" ht="12.95" customHeight="1" x14ac:dyDescent="0.2">
      <c r="C402" s="70"/>
      <c r="D402" s="70"/>
    </row>
    <row r="403" spans="3:4" s="24" customFormat="1" ht="12.95" customHeight="1" x14ac:dyDescent="0.2">
      <c r="C403" s="70"/>
      <c r="D403" s="70"/>
    </row>
    <row r="404" spans="3:4" s="24" customFormat="1" ht="12.95" customHeight="1" x14ac:dyDescent="0.2">
      <c r="C404" s="70"/>
      <c r="D404" s="70"/>
    </row>
    <row r="405" spans="3:4" s="24" customFormat="1" ht="12.95" customHeight="1" x14ac:dyDescent="0.2">
      <c r="C405" s="70"/>
      <c r="D405" s="70"/>
    </row>
    <row r="406" spans="3:4" s="24" customFormat="1" ht="12.95" customHeight="1" x14ac:dyDescent="0.2">
      <c r="C406" s="70"/>
      <c r="D406" s="70"/>
    </row>
    <row r="407" spans="3:4" s="24" customFormat="1" ht="12.95" customHeight="1" x14ac:dyDescent="0.2">
      <c r="C407" s="70"/>
      <c r="D407" s="70"/>
    </row>
    <row r="408" spans="3:4" s="24" customFormat="1" ht="12.95" customHeight="1" x14ac:dyDescent="0.2">
      <c r="C408" s="70"/>
      <c r="D408" s="70"/>
    </row>
    <row r="409" spans="3:4" s="24" customFormat="1" ht="12.95" customHeight="1" x14ac:dyDescent="0.2">
      <c r="C409" s="70"/>
      <c r="D409" s="70"/>
    </row>
    <row r="410" spans="3:4" s="24" customFormat="1" ht="12.95" customHeight="1" x14ac:dyDescent="0.2">
      <c r="C410" s="70"/>
      <c r="D410" s="70"/>
    </row>
    <row r="411" spans="3:4" s="24" customFormat="1" ht="12.95" customHeight="1" x14ac:dyDescent="0.2">
      <c r="C411" s="70"/>
      <c r="D411" s="70"/>
    </row>
    <row r="412" spans="3:4" s="24" customFormat="1" ht="12.95" customHeight="1" x14ac:dyDescent="0.2">
      <c r="C412" s="70"/>
      <c r="D412" s="70"/>
    </row>
    <row r="413" spans="3:4" s="24" customFormat="1" ht="12.95" customHeight="1" x14ac:dyDescent="0.2">
      <c r="C413" s="70"/>
      <c r="D413" s="70"/>
    </row>
    <row r="414" spans="3:4" s="24" customFormat="1" ht="12.95" customHeight="1" x14ac:dyDescent="0.2">
      <c r="C414" s="70"/>
      <c r="D414" s="70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</sheetData>
  <protectedRanges>
    <protectedRange sqref="A81:D85" name="Range1"/>
    <protectedRange sqref="A86:D90" name="Range1_1"/>
  </protectedRanges>
  <phoneticPr fontId="8" type="noConversion"/>
  <hyperlinks>
    <hyperlink ref="K63010" r:id="rId1" display="http://vsolj.cetus-net.org/bulletin.html"/>
    <hyperlink ref="K63003" r:id="rId2" display="http://vsolj.cetus-net.org/bulletin.html"/>
    <hyperlink ref="AS500" r:id="rId3" display="http://cdsbib.u-strasbg.fr/cgi-bin/cdsbib?1990RMxAA..21..381G"/>
    <hyperlink ref="AS503" r:id="rId4" display="http://cdsbib.u-strasbg.fr/cgi-bin/cdsbib?1990RMxAA..21..381G"/>
    <hyperlink ref="AS501" r:id="rId5" display="http://cdsbib.u-strasbg.fr/cgi-bin/cdsbib?1990RMxAA..21..381G"/>
    <hyperlink ref="AS479" r:id="rId6" display="http://cdsbib.u-strasbg.fr/cgi-bin/cdsbib?1990RMxAA..21..381G"/>
    <hyperlink ref="L63010" r:id="rId7" display="http://vsolj.cetus-net.org/bulletin.html"/>
    <hyperlink ref="AT613" r:id="rId8" display="http://cdsbib.u-strasbg.fr/cgi-bin/cdsbib?1990RMxAA..21..381G"/>
    <hyperlink ref="AT64418" r:id="rId9" display="http://cdsbib.u-strasbg.fr/cgi-bin/cdsbib?1990RMxAA..21..381G"/>
    <hyperlink ref="AT614" r:id="rId10" display="http://cdsbib.u-strasbg.fr/cgi-bin/cdsbib?1990RMxAA..21..381G"/>
    <hyperlink ref="K63007" r:id="rId11" display="https://www.aavso.org/ejaavso"/>
    <hyperlink ref="H63668" r:id="rId12" display="http://vsolj.cetus-net.org/bulletin.html"/>
    <hyperlink ref="H63661" r:id="rId13" display="https://www.aavso.org/ejaavso"/>
    <hyperlink ref="I63668" r:id="rId14" display="http://vsolj.cetus-net.org/bulletin.html"/>
    <hyperlink ref="AQ57319" r:id="rId15" display="http://cdsbib.u-strasbg.fr/cgi-bin/cdsbib?1990RMxAA..21..381G"/>
    <hyperlink ref="H63665" r:id="rId16" display="https://www.aavso.org/ejaavso"/>
    <hyperlink ref="AP4683" r:id="rId17" display="http://cdsbib.u-strasbg.fr/cgi-bin/cdsbib?1990RMxAA..21..381G"/>
    <hyperlink ref="AP4686" r:id="rId18" display="http://cdsbib.u-strasbg.fr/cgi-bin/cdsbib?1990RMxAA..21..381G"/>
    <hyperlink ref="AP4684" r:id="rId19" display="http://cdsbib.u-strasbg.fr/cgi-bin/cdsbib?1990RMxAA..21..381G"/>
    <hyperlink ref="AP4668" r:id="rId20" display="http://cdsbib.u-strasbg.fr/cgi-bin/cdsbib?1990RMxAA..21..381G"/>
    <hyperlink ref="AQ4897" r:id="rId21" display="http://cdsbib.u-strasbg.fr/cgi-bin/cdsbib?1990RMxAA..21..381G"/>
    <hyperlink ref="AQ4901" r:id="rId22" display="http://cdsbib.u-strasbg.fr/cgi-bin/cdsbib?1990RMxAA..21..381G"/>
    <hyperlink ref="AQ64581" r:id="rId23" display="http://cdsbib.u-strasbg.fr/cgi-bin/cdsbib?1990RMxAA..21..381G"/>
    <hyperlink ref="I1789" r:id="rId24" display="http://vsolj.cetus-net.org/bulletin.html"/>
    <hyperlink ref="H1789" r:id="rId25" display="http://vsolj.cetus-net.org/bulletin.html"/>
    <hyperlink ref="AQ65242" r:id="rId26" display="http://cdsbib.u-strasbg.fr/cgi-bin/cdsbib?1990RMxAA..21..381G"/>
    <hyperlink ref="AQ65241" r:id="rId27" display="http://cdsbib.u-strasbg.fr/cgi-bin/cdsbib?1990RMxAA..21..381G"/>
    <hyperlink ref="AP2959" r:id="rId28" display="http://cdsbib.u-strasbg.fr/cgi-bin/cdsbib?1990RMxAA..21..381G"/>
    <hyperlink ref="AP2977" r:id="rId29" display="http://cdsbib.u-strasbg.fr/cgi-bin/cdsbib?1990RMxAA..21..381G"/>
    <hyperlink ref="AP2978" r:id="rId30" display="http://cdsbib.u-strasbg.fr/cgi-bin/cdsbib?1990RMxAA..21..381G"/>
    <hyperlink ref="AP2974" r:id="rId31" display="http://cdsbib.u-strasbg.fr/cgi-bin/cdsbib?1990RMxAA..21..381G"/>
  </hyperlinks>
  <pageMargins left="0.75" right="0.75" top="1" bottom="1" header="0.5" footer="0.5"/>
  <pageSetup orientation="portrait" horizontalDpi="300" verticalDpi="300" r:id="rId32"/>
  <headerFooter alignWithMargins="0"/>
  <drawing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97"/>
  <sheetViews>
    <sheetView topLeftCell="A25" workbookViewId="0">
      <selection activeCell="A47" sqref="A47:C65"/>
    </sheetView>
  </sheetViews>
  <sheetFormatPr defaultRowHeight="12.75" x14ac:dyDescent="0.2"/>
  <cols>
    <col min="1" max="1" width="19.7109375" style="2" customWidth="1"/>
    <col min="2" max="2" width="4.42578125" style="3" customWidth="1"/>
    <col min="3" max="3" width="12.7109375" style="2" customWidth="1"/>
    <col min="4" max="4" width="5.42578125" style="3" customWidth="1"/>
    <col min="5" max="5" width="14.85546875" style="3" customWidth="1"/>
    <col min="6" max="6" width="9.140625" style="3"/>
    <col min="7" max="7" width="12" style="3" customWidth="1"/>
    <col min="8" max="8" width="14.140625" style="2" customWidth="1"/>
    <col min="9" max="9" width="22.5703125" style="3" customWidth="1"/>
    <col min="10" max="10" width="25.140625" style="3" customWidth="1"/>
    <col min="11" max="11" width="15.7109375" style="3" customWidth="1"/>
    <col min="12" max="12" width="14.140625" style="3" customWidth="1"/>
    <col min="13" max="13" width="9.5703125" style="3" customWidth="1"/>
    <col min="14" max="14" width="14.140625" style="3" customWidth="1"/>
    <col min="15" max="15" width="23.42578125" style="3" customWidth="1"/>
    <col min="16" max="16" width="16.5703125" style="3" customWidth="1"/>
    <col min="17" max="17" width="41" style="3" customWidth="1"/>
    <col min="18" max="16384" width="9.140625" style="3"/>
  </cols>
  <sheetData>
    <row r="1" spans="1:16" ht="15.75" x14ac:dyDescent="0.25">
      <c r="A1" s="8" t="s">
        <v>72</v>
      </c>
      <c r="I1" s="9" t="s">
        <v>73</v>
      </c>
      <c r="J1" s="10" t="s">
        <v>74</v>
      </c>
    </row>
    <row r="2" spans="1:16" x14ac:dyDescent="0.2">
      <c r="I2" s="11" t="s">
        <v>75</v>
      </c>
      <c r="J2" s="12" t="s">
        <v>76</v>
      </c>
    </row>
    <row r="3" spans="1:16" x14ac:dyDescent="0.2">
      <c r="A3" s="13" t="s">
        <v>77</v>
      </c>
      <c r="I3" s="11" t="s">
        <v>78</v>
      </c>
      <c r="J3" s="12" t="s">
        <v>79</v>
      </c>
    </row>
    <row r="4" spans="1:16" x14ac:dyDescent="0.2">
      <c r="I4" s="11" t="s">
        <v>80</v>
      </c>
      <c r="J4" s="12" t="s">
        <v>79</v>
      </c>
    </row>
    <row r="5" spans="1:16" ht="13.5" thickBot="1" x14ac:dyDescent="0.25">
      <c r="I5" s="14" t="s">
        <v>81</v>
      </c>
      <c r="J5" s="15" t="s">
        <v>64</v>
      </c>
    </row>
    <row r="10" spans="1:16" ht="13.5" thickBot="1" x14ac:dyDescent="0.25"/>
    <row r="11" spans="1:16" ht="12.75" customHeight="1" thickBot="1" x14ac:dyDescent="0.25">
      <c r="A11" s="2" t="str">
        <f t="shared" ref="A11:A42" si="0">P11</f>
        <v> AAC 5.74 </v>
      </c>
      <c r="B11" s="4" t="str">
        <f t="shared" ref="B11:B42" si="1">IF(H11=INT(H11),"I","II")</f>
        <v>I</v>
      </c>
      <c r="C11" s="2">
        <f t="shared" ref="C11:C42" si="2">1*G11</f>
        <v>33399.557000000001</v>
      </c>
      <c r="D11" s="3" t="str">
        <f t="shared" ref="D11:D42" si="3">VLOOKUP(F11,I$1:J$5,2,FALSE)</f>
        <v>vis</v>
      </c>
      <c r="E11" s="16">
        <f>VLOOKUP(C11,Active!C$21:E$972,3,FALSE)</f>
        <v>0</v>
      </c>
      <c r="F11" s="4" t="s">
        <v>81</v>
      </c>
      <c r="G11" s="3" t="str">
        <f t="shared" ref="G11:G42" si="4">MID(I11,3,LEN(I11)-3)</f>
        <v>33399.557</v>
      </c>
      <c r="H11" s="2">
        <f t="shared" ref="H11:H42" si="5">1*K11</f>
        <v>0</v>
      </c>
      <c r="I11" s="17" t="s">
        <v>128</v>
      </c>
      <c r="J11" s="18" t="s">
        <v>129</v>
      </c>
      <c r="K11" s="17">
        <v>0</v>
      </c>
      <c r="L11" s="17" t="s">
        <v>130</v>
      </c>
      <c r="M11" s="18" t="s">
        <v>87</v>
      </c>
      <c r="N11" s="18"/>
      <c r="O11" s="19" t="s">
        <v>122</v>
      </c>
      <c r="P11" s="19" t="s">
        <v>127</v>
      </c>
    </row>
    <row r="12" spans="1:16" ht="12.75" customHeight="1" thickBot="1" x14ac:dyDescent="0.25">
      <c r="A12" s="2" t="str">
        <f t="shared" si="0"/>
        <v> AVSJ 7.37 </v>
      </c>
      <c r="B12" s="4" t="str">
        <f t="shared" si="1"/>
        <v>I</v>
      </c>
      <c r="C12" s="2">
        <f t="shared" si="2"/>
        <v>42628.709000000003</v>
      </c>
      <c r="D12" s="3" t="str">
        <f t="shared" si="3"/>
        <v>vis</v>
      </c>
      <c r="E12" s="16">
        <f>VLOOKUP(C12,Active!C$21:E$972,3,FALSE)</f>
        <v>4472.9971417684601</v>
      </c>
      <c r="F12" s="4" t="s">
        <v>81</v>
      </c>
      <c r="G12" s="3" t="str">
        <f t="shared" si="4"/>
        <v>42628.709</v>
      </c>
      <c r="H12" s="2">
        <f t="shared" si="5"/>
        <v>4473</v>
      </c>
      <c r="I12" s="17" t="s">
        <v>136</v>
      </c>
      <c r="J12" s="18" t="s">
        <v>137</v>
      </c>
      <c r="K12" s="17">
        <v>4473</v>
      </c>
      <c r="L12" s="17" t="s">
        <v>138</v>
      </c>
      <c r="M12" s="18" t="s">
        <v>87</v>
      </c>
      <c r="N12" s="18"/>
      <c r="O12" s="19" t="s">
        <v>139</v>
      </c>
      <c r="P12" s="19" t="s">
        <v>140</v>
      </c>
    </row>
    <row r="13" spans="1:16" ht="12.75" customHeight="1" thickBot="1" x14ac:dyDescent="0.25">
      <c r="A13" s="2" t="str">
        <f t="shared" si="0"/>
        <v> AVSJ 7.37 </v>
      </c>
      <c r="B13" s="4" t="str">
        <f t="shared" si="1"/>
        <v>I</v>
      </c>
      <c r="C13" s="2">
        <f t="shared" si="2"/>
        <v>42659.692999999999</v>
      </c>
      <c r="D13" s="3" t="str">
        <f t="shared" si="3"/>
        <v>vis</v>
      </c>
      <c r="E13" s="16">
        <f>VLOOKUP(C13,Active!C$21:E$972,3,FALSE)</f>
        <v>4488.013834899155</v>
      </c>
      <c r="F13" s="4" t="s">
        <v>81</v>
      </c>
      <c r="G13" s="3" t="str">
        <f t="shared" si="4"/>
        <v>42659.693</v>
      </c>
      <c r="H13" s="2">
        <f t="shared" si="5"/>
        <v>4488</v>
      </c>
      <c r="I13" s="17" t="s">
        <v>141</v>
      </c>
      <c r="J13" s="18" t="s">
        <v>142</v>
      </c>
      <c r="K13" s="17">
        <v>4488</v>
      </c>
      <c r="L13" s="17" t="s">
        <v>143</v>
      </c>
      <c r="M13" s="18" t="s">
        <v>87</v>
      </c>
      <c r="N13" s="18"/>
      <c r="O13" s="19" t="s">
        <v>144</v>
      </c>
      <c r="P13" s="19" t="s">
        <v>140</v>
      </c>
    </row>
    <row r="14" spans="1:16" ht="12.75" customHeight="1" thickBot="1" x14ac:dyDescent="0.25">
      <c r="A14" s="2" t="str">
        <f t="shared" si="0"/>
        <v> AOEB 4 </v>
      </c>
      <c r="B14" s="4" t="str">
        <f t="shared" si="1"/>
        <v>I</v>
      </c>
      <c r="C14" s="2">
        <f t="shared" si="2"/>
        <v>42921.701999999997</v>
      </c>
      <c r="D14" s="3" t="str">
        <f t="shared" si="3"/>
        <v>vis</v>
      </c>
      <c r="E14" s="16">
        <f>VLOOKUP(C14,Active!C$21:E$972,3,FALSE)</f>
        <v>4614.9990127483879</v>
      </c>
      <c r="F14" s="4" t="s">
        <v>81</v>
      </c>
      <c r="G14" s="3" t="str">
        <f t="shared" si="4"/>
        <v>42921.702</v>
      </c>
      <c r="H14" s="2">
        <f t="shared" si="5"/>
        <v>4615</v>
      </c>
      <c r="I14" s="17" t="s">
        <v>145</v>
      </c>
      <c r="J14" s="18" t="s">
        <v>146</v>
      </c>
      <c r="K14" s="17">
        <v>4615</v>
      </c>
      <c r="L14" s="17" t="s">
        <v>147</v>
      </c>
      <c r="M14" s="18" t="s">
        <v>87</v>
      </c>
      <c r="N14" s="18"/>
      <c r="O14" s="19" t="s">
        <v>148</v>
      </c>
      <c r="P14" s="19" t="s">
        <v>149</v>
      </c>
    </row>
    <row r="15" spans="1:16" ht="12.75" customHeight="1" thickBot="1" x14ac:dyDescent="0.25">
      <c r="A15" s="2" t="str">
        <f t="shared" si="0"/>
        <v> AOEB 4 </v>
      </c>
      <c r="B15" s="4" t="str">
        <f t="shared" si="1"/>
        <v>I</v>
      </c>
      <c r="C15" s="2">
        <f t="shared" si="2"/>
        <v>42923.767999999996</v>
      </c>
      <c r="D15" s="3" t="str">
        <f t="shared" si="3"/>
        <v>vis</v>
      </c>
      <c r="E15" s="16">
        <f>VLOOKUP(C15,Active!C$21:E$972,3,FALSE)</f>
        <v>4616.0003194876081</v>
      </c>
      <c r="F15" s="4" t="s">
        <v>81</v>
      </c>
      <c r="G15" s="3" t="str">
        <f t="shared" si="4"/>
        <v>42923.768</v>
      </c>
      <c r="H15" s="2">
        <f t="shared" si="5"/>
        <v>4616</v>
      </c>
      <c r="I15" s="17" t="s">
        <v>150</v>
      </c>
      <c r="J15" s="18" t="s">
        <v>151</v>
      </c>
      <c r="K15" s="17">
        <v>4616</v>
      </c>
      <c r="L15" s="17" t="s">
        <v>152</v>
      </c>
      <c r="M15" s="18" t="s">
        <v>87</v>
      </c>
      <c r="N15" s="18"/>
      <c r="O15" s="19" t="s">
        <v>153</v>
      </c>
      <c r="P15" s="19" t="s">
        <v>149</v>
      </c>
    </row>
    <row r="16" spans="1:16" ht="12.75" customHeight="1" thickBot="1" x14ac:dyDescent="0.25">
      <c r="A16" s="2" t="str">
        <f t="shared" si="0"/>
        <v> AOEB 4 </v>
      </c>
      <c r="B16" s="4" t="str">
        <f t="shared" si="1"/>
        <v>I</v>
      </c>
      <c r="C16" s="2">
        <f t="shared" si="2"/>
        <v>42925.815999999999</v>
      </c>
      <c r="D16" s="3" t="str">
        <f t="shared" si="3"/>
        <v>vis</v>
      </c>
      <c r="E16" s="16">
        <f>VLOOKUP(C16,Active!C$21:E$972,3,FALSE)</f>
        <v>4616.9929023539817</v>
      </c>
      <c r="F16" s="4" t="s">
        <v>81</v>
      </c>
      <c r="G16" s="3" t="str">
        <f t="shared" si="4"/>
        <v>42925.816</v>
      </c>
      <c r="H16" s="2">
        <f t="shared" si="5"/>
        <v>4617</v>
      </c>
      <c r="I16" s="17" t="s">
        <v>154</v>
      </c>
      <c r="J16" s="18" t="s">
        <v>155</v>
      </c>
      <c r="K16" s="17">
        <v>4617</v>
      </c>
      <c r="L16" s="17" t="s">
        <v>156</v>
      </c>
      <c r="M16" s="18" t="s">
        <v>87</v>
      </c>
      <c r="N16" s="18"/>
      <c r="O16" s="19" t="s">
        <v>153</v>
      </c>
      <c r="P16" s="19" t="s">
        <v>149</v>
      </c>
    </row>
    <row r="17" spans="1:16" ht="12.75" customHeight="1" thickBot="1" x14ac:dyDescent="0.25">
      <c r="A17" s="2" t="str">
        <f t="shared" si="0"/>
        <v> AOEB 4 </v>
      </c>
      <c r="B17" s="4" t="str">
        <f t="shared" si="1"/>
        <v>I</v>
      </c>
      <c r="C17" s="2">
        <f t="shared" si="2"/>
        <v>42985.652000000002</v>
      </c>
      <c r="D17" s="3" t="str">
        <f t="shared" si="3"/>
        <v>vis</v>
      </c>
      <c r="E17" s="16">
        <f>VLOOKUP(C17,Active!C$21:E$972,3,FALSE)</f>
        <v>4645.9929943423749</v>
      </c>
      <c r="F17" s="4" t="s">
        <v>81</v>
      </c>
      <c r="G17" s="3" t="str">
        <f t="shared" si="4"/>
        <v>42985.652</v>
      </c>
      <c r="H17" s="2">
        <f t="shared" si="5"/>
        <v>4646</v>
      </c>
      <c r="I17" s="17" t="s">
        <v>157</v>
      </c>
      <c r="J17" s="18" t="s">
        <v>158</v>
      </c>
      <c r="K17" s="17">
        <v>4646</v>
      </c>
      <c r="L17" s="17" t="s">
        <v>159</v>
      </c>
      <c r="M17" s="18" t="s">
        <v>87</v>
      </c>
      <c r="N17" s="18"/>
      <c r="O17" s="19" t="s">
        <v>160</v>
      </c>
      <c r="P17" s="19" t="s">
        <v>149</v>
      </c>
    </row>
    <row r="18" spans="1:16" ht="12.75" customHeight="1" thickBot="1" x14ac:dyDescent="0.25">
      <c r="A18" s="2" t="str">
        <f t="shared" si="0"/>
        <v> AOEB 4 </v>
      </c>
      <c r="B18" s="4" t="str">
        <f t="shared" si="1"/>
        <v>I</v>
      </c>
      <c r="C18" s="2">
        <f t="shared" si="2"/>
        <v>42985.661999999997</v>
      </c>
      <c r="D18" s="3" t="str">
        <f t="shared" si="3"/>
        <v>vis</v>
      </c>
      <c r="E18" s="16">
        <f>VLOOKUP(C18,Active!C$21:E$972,3,FALSE)</f>
        <v>4645.9978409384003</v>
      </c>
      <c r="F18" s="4" t="s">
        <v>81</v>
      </c>
      <c r="G18" s="3" t="str">
        <f t="shared" si="4"/>
        <v>42985.662</v>
      </c>
      <c r="H18" s="2">
        <f t="shared" si="5"/>
        <v>4646</v>
      </c>
      <c r="I18" s="17" t="s">
        <v>161</v>
      </c>
      <c r="J18" s="18" t="s">
        <v>162</v>
      </c>
      <c r="K18" s="17">
        <v>4646</v>
      </c>
      <c r="L18" s="17" t="s">
        <v>163</v>
      </c>
      <c r="M18" s="18" t="s">
        <v>87</v>
      </c>
      <c r="N18" s="18"/>
      <c r="O18" s="19" t="s">
        <v>153</v>
      </c>
      <c r="P18" s="19" t="s">
        <v>149</v>
      </c>
    </row>
    <row r="19" spans="1:16" ht="12.75" customHeight="1" thickBot="1" x14ac:dyDescent="0.25">
      <c r="A19" s="2" t="str">
        <f t="shared" si="0"/>
        <v> AOEB 4 </v>
      </c>
      <c r="B19" s="4" t="str">
        <f t="shared" si="1"/>
        <v>I</v>
      </c>
      <c r="C19" s="2">
        <f t="shared" si="2"/>
        <v>43315.779000000002</v>
      </c>
      <c r="D19" s="3" t="str">
        <f t="shared" si="3"/>
        <v>vis</v>
      </c>
      <c r="E19" s="16">
        <f>VLOOKUP(C19,Active!C$21:E$972,3,FALSE)</f>
        <v>4805.9922150097345</v>
      </c>
      <c r="F19" s="4" t="s">
        <v>81</v>
      </c>
      <c r="G19" s="3" t="str">
        <f t="shared" si="4"/>
        <v>43315.779</v>
      </c>
      <c r="H19" s="2">
        <f t="shared" si="5"/>
        <v>4806</v>
      </c>
      <c r="I19" s="17" t="s">
        <v>164</v>
      </c>
      <c r="J19" s="18" t="s">
        <v>165</v>
      </c>
      <c r="K19" s="17">
        <v>4806</v>
      </c>
      <c r="L19" s="17" t="s">
        <v>166</v>
      </c>
      <c r="M19" s="18" t="s">
        <v>87</v>
      </c>
      <c r="N19" s="18"/>
      <c r="O19" s="19" t="s">
        <v>153</v>
      </c>
      <c r="P19" s="19" t="s">
        <v>149</v>
      </c>
    </row>
    <row r="20" spans="1:16" ht="12.75" customHeight="1" thickBot="1" x14ac:dyDescent="0.25">
      <c r="A20" s="2" t="str">
        <f t="shared" si="0"/>
        <v> AOEB 4 </v>
      </c>
      <c r="B20" s="4" t="str">
        <f t="shared" si="1"/>
        <v>I</v>
      </c>
      <c r="C20" s="2">
        <f t="shared" si="2"/>
        <v>43672.718999999997</v>
      </c>
      <c r="D20" s="3" t="str">
        <f t="shared" si="3"/>
        <v>vis</v>
      </c>
      <c r="E20" s="16">
        <f>VLOOKUP(C20,Active!C$21:E$972,3,FALSE)</f>
        <v>4978.9866136048395</v>
      </c>
      <c r="F20" s="4" t="s">
        <v>81</v>
      </c>
      <c r="G20" s="3" t="str">
        <f t="shared" si="4"/>
        <v>43672.719</v>
      </c>
      <c r="H20" s="2">
        <f t="shared" si="5"/>
        <v>4979</v>
      </c>
      <c r="I20" s="17" t="s">
        <v>167</v>
      </c>
      <c r="J20" s="18" t="s">
        <v>168</v>
      </c>
      <c r="K20" s="17">
        <v>4979</v>
      </c>
      <c r="L20" s="17" t="s">
        <v>169</v>
      </c>
      <c r="M20" s="18" t="s">
        <v>87</v>
      </c>
      <c r="N20" s="18"/>
      <c r="O20" s="19" t="s">
        <v>153</v>
      </c>
      <c r="P20" s="19" t="s">
        <v>149</v>
      </c>
    </row>
    <row r="21" spans="1:16" ht="12.75" customHeight="1" thickBot="1" x14ac:dyDescent="0.25">
      <c r="A21" s="2" t="str">
        <f t="shared" si="0"/>
        <v> AOEB 4 </v>
      </c>
      <c r="B21" s="4" t="str">
        <f t="shared" si="1"/>
        <v>I</v>
      </c>
      <c r="C21" s="2">
        <f t="shared" si="2"/>
        <v>43672.735999999997</v>
      </c>
      <c r="D21" s="3" t="str">
        <f t="shared" si="3"/>
        <v>vis</v>
      </c>
      <c r="E21" s="16">
        <f>VLOOKUP(C21,Active!C$21:E$972,3,FALSE)</f>
        <v>4978.9948528180857</v>
      </c>
      <c r="F21" s="4" t="s">
        <v>81</v>
      </c>
      <c r="G21" s="3" t="str">
        <f t="shared" si="4"/>
        <v>43672.736</v>
      </c>
      <c r="H21" s="2">
        <f t="shared" si="5"/>
        <v>4979</v>
      </c>
      <c r="I21" s="17" t="s">
        <v>170</v>
      </c>
      <c r="J21" s="18" t="s">
        <v>171</v>
      </c>
      <c r="K21" s="17">
        <v>4979</v>
      </c>
      <c r="L21" s="17" t="s">
        <v>172</v>
      </c>
      <c r="M21" s="18" t="s">
        <v>87</v>
      </c>
      <c r="N21" s="18"/>
      <c r="O21" s="19" t="s">
        <v>173</v>
      </c>
      <c r="P21" s="19" t="s">
        <v>149</v>
      </c>
    </row>
    <row r="22" spans="1:16" ht="12.75" customHeight="1" thickBot="1" x14ac:dyDescent="0.25">
      <c r="A22" s="2" t="str">
        <f t="shared" si="0"/>
        <v> AOEB 4 </v>
      </c>
      <c r="B22" s="4" t="str">
        <f t="shared" si="1"/>
        <v>I</v>
      </c>
      <c r="C22" s="2">
        <f t="shared" si="2"/>
        <v>44780.758999999998</v>
      </c>
      <c r="D22" s="3" t="str">
        <f t="shared" si="3"/>
        <v>vis</v>
      </c>
      <c r="E22" s="16">
        <f>VLOOKUP(C22,Active!C$21:E$972,3,FALSE)</f>
        <v>5516.008839803425</v>
      </c>
      <c r="F22" s="4" t="s">
        <v>81</v>
      </c>
      <c r="G22" s="3" t="str">
        <f t="shared" si="4"/>
        <v>44780.759</v>
      </c>
      <c r="H22" s="2">
        <f t="shared" si="5"/>
        <v>5516</v>
      </c>
      <c r="I22" s="17" t="s">
        <v>174</v>
      </c>
      <c r="J22" s="18" t="s">
        <v>175</v>
      </c>
      <c r="K22" s="17">
        <v>5516</v>
      </c>
      <c r="L22" s="17" t="s">
        <v>176</v>
      </c>
      <c r="M22" s="18" t="s">
        <v>87</v>
      </c>
      <c r="N22" s="18"/>
      <c r="O22" s="19" t="s">
        <v>148</v>
      </c>
      <c r="P22" s="19" t="s">
        <v>149</v>
      </c>
    </row>
    <row r="23" spans="1:16" ht="12.75" customHeight="1" thickBot="1" x14ac:dyDescent="0.25">
      <c r="A23" s="2" t="str">
        <f t="shared" si="0"/>
        <v> AOEB 4 </v>
      </c>
      <c r="B23" s="4" t="str">
        <f t="shared" si="1"/>
        <v>I</v>
      </c>
      <c r="C23" s="2">
        <f t="shared" si="2"/>
        <v>45463.686000000002</v>
      </c>
      <c r="D23" s="3" t="str">
        <f t="shared" si="3"/>
        <v>vis</v>
      </c>
      <c r="E23" s="16">
        <f>VLOOKUP(C23,Active!C$21:E$972,3,FALSE)</f>
        <v>5846.9959683106299</v>
      </c>
      <c r="F23" s="4" t="s">
        <v>81</v>
      </c>
      <c r="G23" s="3" t="str">
        <f t="shared" si="4"/>
        <v>45463.686</v>
      </c>
      <c r="H23" s="2">
        <f t="shared" si="5"/>
        <v>5847</v>
      </c>
      <c r="I23" s="17" t="s">
        <v>177</v>
      </c>
      <c r="J23" s="18" t="s">
        <v>178</v>
      </c>
      <c r="K23" s="17">
        <v>5847</v>
      </c>
      <c r="L23" s="17" t="s">
        <v>179</v>
      </c>
      <c r="M23" s="18" t="s">
        <v>87</v>
      </c>
      <c r="N23" s="18"/>
      <c r="O23" s="19" t="s">
        <v>153</v>
      </c>
      <c r="P23" s="19" t="s">
        <v>149</v>
      </c>
    </row>
    <row r="24" spans="1:16" ht="12.75" customHeight="1" thickBot="1" x14ac:dyDescent="0.25">
      <c r="A24" s="2" t="str">
        <f t="shared" si="0"/>
        <v> AOEB 4 </v>
      </c>
      <c r="B24" s="4" t="str">
        <f t="shared" si="1"/>
        <v>I</v>
      </c>
      <c r="C24" s="2">
        <f t="shared" si="2"/>
        <v>45888.720999999998</v>
      </c>
      <c r="D24" s="3" t="str">
        <f t="shared" si="3"/>
        <v>vis</v>
      </c>
      <c r="E24" s="16">
        <f>VLOOKUP(C24,Active!C$21:E$972,3,FALSE)</f>
        <v>6052.9932625529973</v>
      </c>
      <c r="F24" s="4" t="s">
        <v>81</v>
      </c>
      <c r="G24" s="3" t="str">
        <f t="shared" si="4"/>
        <v>45888.721</v>
      </c>
      <c r="H24" s="2">
        <f t="shared" si="5"/>
        <v>6053</v>
      </c>
      <c r="I24" s="17" t="s">
        <v>180</v>
      </c>
      <c r="J24" s="18" t="s">
        <v>181</v>
      </c>
      <c r="K24" s="17">
        <v>6053</v>
      </c>
      <c r="L24" s="17" t="s">
        <v>159</v>
      </c>
      <c r="M24" s="18" t="s">
        <v>87</v>
      </c>
      <c r="N24" s="18"/>
      <c r="O24" s="19" t="s">
        <v>153</v>
      </c>
      <c r="P24" s="19" t="s">
        <v>149</v>
      </c>
    </row>
    <row r="25" spans="1:16" ht="12.75" customHeight="1" thickBot="1" x14ac:dyDescent="0.25">
      <c r="A25" s="2" t="str">
        <f t="shared" si="0"/>
        <v> BRNO 27 </v>
      </c>
      <c r="B25" s="4" t="str">
        <f t="shared" si="1"/>
        <v>I</v>
      </c>
      <c r="C25" s="2">
        <f t="shared" si="2"/>
        <v>46175.516000000003</v>
      </c>
      <c r="D25" s="3" t="str">
        <f t="shared" si="3"/>
        <v>vis</v>
      </c>
      <c r="E25" s="16">
        <f>VLOOKUP(C25,Active!C$21:E$972,3,FALSE)</f>
        <v>6191.9912133152684</v>
      </c>
      <c r="F25" s="4" t="s">
        <v>81</v>
      </c>
      <c r="G25" s="3" t="str">
        <f t="shared" si="4"/>
        <v>46175.516</v>
      </c>
      <c r="H25" s="2">
        <f t="shared" si="5"/>
        <v>6192</v>
      </c>
      <c r="I25" s="17" t="s">
        <v>182</v>
      </c>
      <c r="J25" s="18" t="s">
        <v>183</v>
      </c>
      <c r="K25" s="17">
        <v>6192</v>
      </c>
      <c r="L25" s="17" t="s">
        <v>184</v>
      </c>
      <c r="M25" s="18" t="s">
        <v>87</v>
      </c>
      <c r="N25" s="18"/>
      <c r="O25" s="19" t="s">
        <v>134</v>
      </c>
      <c r="P25" s="19" t="s">
        <v>185</v>
      </c>
    </row>
    <row r="26" spans="1:16" ht="12.75" customHeight="1" thickBot="1" x14ac:dyDescent="0.25">
      <c r="A26" s="2" t="str">
        <f t="shared" si="0"/>
        <v> BRNO 27 </v>
      </c>
      <c r="B26" s="4" t="str">
        <f t="shared" si="1"/>
        <v>I</v>
      </c>
      <c r="C26" s="2">
        <f t="shared" si="2"/>
        <v>46175.536999999997</v>
      </c>
      <c r="D26" s="3" t="str">
        <f t="shared" si="3"/>
        <v>vis</v>
      </c>
      <c r="E26" s="16">
        <f>VLOOKUP(C26,Active!C$21:E$972,3,FALSE)</f>
        <v>6192.0013911669221</v>
      </c>
      <c r="F26" s="4" t="s">
        <v>81</v>
      </c>
      <c r="G26" s="3" t="str">
        <f t="shared" si="4"/>
        <v>46175.537</v>
      </c>
      <c r="H26" s="2">
        <f t="shared" si="5"/>
        <v>6192</v>
      </c>
      <c r="I26" s="17" t="s">
        <v>186</v>
      </c>
      <c r="J26" s="18" t="s">
        <v>187</v>
      </c>
      <c r="K26" s="17">
        <v>6192</v>
      </c>
      <c r="L26" s="17" t="s">
        <v>86</v>
      </c>
      <c r="M26" s="18" t="s">
        <v>87</v>
      </c>
      <c r="N26" s="18"/>
      <c r="O26" s="19" t="s">
        <v>188</v>
      </c>
      <c r="P26" s="19" t="s">
        <v>185</v>
      </c>
    </row>
    <row r="27" spans="1:16" ht="12.75" customHeight="1" thickBot="1" x14ac:dyDescent="0.25">
      <c r="A27" s="2" t="str">
        <f t="shared" si="0"/>
        <v> BBS 78 </v>
      </c>
      <c r="B27" s="4" t="str">
        <f t="shared" si="1"/>
        <v>I</v>
      </c>
      <c r="C27" s="2">
        <f t="shared" si="2"/>
        <v>46202.375</v>
      </c>
      <c r="D27" s="3" t="str">
        <f t="shared" si="3"/>
        <v>vis</v>
      </c>
      <c r="E27" s="16">
        <f>VLOOKUP(C27,Active!C$21:E$972,3,FALSE)</f>
        <v>6205.0086855847403</v>
      </c>
      <c r="F27" s="4" t="s">
        <v>81</v>
      </c>
      <c r="G27" s="3" t="str">
        <f t="shared" si="4"/>
        <v>46202.375</v>
      </c>
      <c r="H27" s="2">
        <f t="shared" si="5"/>
        <v>6205</v>
      </c>
      <c r="I27" s="17" t="s">
        <v>189</v>
      </c>
      <c r="J27" s="18" t="s">
        <v>190</v>
      </c>
      <c r="K27" s="17">
        <v>6205</v>
      </c>
      <c r="L27" s="17" t="s">
        <v>176</v>
      </c>
      <c r="M27" s="18" t="s">
        <v>87</v>
      </c>
      <c r="N27" s="18"/>
      <c r="O27" s="19" t="s">
        <v>191</v>
      </c>
      <c r="P27" s="19" t="s">
        <v>192</v>
      </c>
    </row>
    <row r="28" spans="1:16" ht="12.75" customHeight="1" thickBot="1" x14ac:dyDescent="0.25">
      <c r="A28" s="2" t="str">
        <f t="shared" si="0"/>
        <v> BRNO 27 </v>
      </c>
      <c r="B28" s="4" t="str">
        <f t="shared" si="1"/>
        <v>I</v>
      </c>
      <c r="C28" s="2">
        <f t="shared" si="2"/>
        <v>46268.389000000003</v>
      </c>
      <c r="D28" s="3" t="str">
        <f t="shared" si="3"/>
        <v>vis</v>
      </c>
      <c r="E28" s="16">
        <f>VLOOKUP(C28,Active!C$21:E$972,3,FALSE)</f>
        <v>6237.0030045987423</v>
      </c>
      <c r="F28" s="4" t="s">
        <v>81</v>
      </c>
      <c r="G28" s="3" t="str">
        <f t="shared" si="4"/>
        <v>46268.389</v>
      </c>
      <c r="H28" s="2">
        <f t="shared" si="5"/>
        <v>6237</v>
      </c>
      <c r="I28" s="17" t="s">
        <v>193</v>
      </c>
      <c r="J28" s="18" t="s">
        <v>194</v>
      </c>
      <c r="K28" s="17">
        <v>6237</v>
      </c>
      <c r="L28" s="17" t="s">
        <v>195</v>
      </c>
      <c r="M28" s="18" t="s">
        <v>87</v>
      </c>
      <c r="N28" s="18"/>
      <c r="O28" s="19" t="s">
        <v>196</v>
      </c>
      <c r="P28" s="19" t="s">
        <v>185</v>
      </c>
    </row>
    <row r="29" spans="1:16" ht="12.75" customHeight="1" thickBot="1" x14ac:dyDescent="0.25">
      <c r="A29" s="2" t="str">
        <f t="shared" si="0"/>
        <v> BRNO 27 </v>
      </c>
      <c r="B29" s="4" t="str">
        <f t="shared" si="1"/>
        <v>I</v>
      </c>
      <c r="C29" s="2">
        <f t="shared" si="2"/>
        <v>46270.453000000001</v>
      </c>
      <c r="D29" s="3" t="str">
        <f t="shared" si="3"/>
        <v>vis</v>
      </c>
      <c r="E29" s="16">
        <f>VLOOKUP(C29,Active!C$21:E$972,3,FALSE)</f>
        <v>6238.0033420187574</v>
      </c>
      <c r="F29" s="4" t="s">
        <v>81</v>
      </c>
      <c r="G29" s="3" t="str">
        <f t="shared" si="4"/>
        <v>46270.453</v>
      </c>
      <c r="H29" s="2">
        <f t="shared" si="5"/>
        <v>6238</v>
      </c>
      <c r="I29" s="17" t="s">
        <v>197</v>
      </c>
      <c r="J29" s="18" t="s">
        <v>198</v>
      </c>
      <c r="K29" s="17">
        <v>6238</v>
      </c>
      <c r="L29" s="17" t="s">
        <v>102</v>
      </c>
      <c r="M29" s="18" t="s">
        <v>87</v>
      </c>
      <c r="N29" s="18"/>
      <c r="O29" s="19" t="s">
        <v>191</v>
      </c>
      <c r="P29" s="19" t="s">
        <v>185</v>
      </c>
    </row>
    <row r="30" spans="1:16" ht="12.75" customHeight="1" thickBot="1" x14ac:dyDescent="0.25">
      <c r="A30" s="2" t="str">
        <f t="shared" si="0"/>
        <v> AOEB 4 </v>
      </c>
      <c r="B30" s="4" t="str">
        <f t="shared" si="1"/>
        <v>I</v>
      </c>
      <c r="C30" s="2">
        <f t="shared" si="2"/>
        <v>46606.758000000002</v>
      </c>
      <c r="D30" s="3" t="str">
        <f t="shared" si="3"/>
        <v>vis</v>
      </c>
      <c r="E30" s="16">
        <f>VLOOKUP(C30,Active!C$21:E$972,3,FALSE)</f>
        <v>6400.996789711724</v>
      </c>
      <c r="F30" s="4" t="s">
        <v>81</v>
      </c>
      <c r="G30" s="3" t="str">
        <f t="shared" si="4"/>
        <v>46606.758</v>
      </c>
      <c r="H30" s="2">
        <f t="shared" si="5"/>
        <v>6401</v>
      </c>
      <c r="I30" s="17" t="s">
        <v>199</v>
      </c>
      <c r="J30" s="18" t="s">
        <v>200</v>
      </c>
      <c r="K30" s="17">
        <v>6401</v>
      </c>
      <c r="L30" s="17" t="s">
        <v>97</v>
      </c>
      <c r="M30" s="18" t="s">
        <v>87</v>
      </c>
      <c r="N30" s="18"/>
      <c r="O30" s="19" t="s">
        <v>201</v>
      </c>
      <c r="P30" s="19" t="s">
        <v>149</v>
      </c>
    </row>
    <row r="31" spans="1:16" ht="12.75" customHeight="1" thickBot="1" x14ac:dyDescent="0.25">
      <c r="A31" s="2" t="str">
        <f t="shared" si="0"/>
        <v> AOEB 4 </v>
      </c>
      <c r="B31" s="4" t="str">
        <f t="shared" si="1"/>
        <v>I</v>
      </c>
      <c r="C31" s="2">
        <f t="shared" si="2"/>
        <v>46606.773999999998</v>
      </c>
      <c r="D31" s="3" t="str">
        <f t="shared" si="3"/>
        <v>vis</v>
      </c>
      <c r="E31" s="16">
        <f>VLOOKUP(C31,Active!C$21:E$972,3,FALSE)</f>
        <v>6401.0045442653654</v>
      </c>
      <c r="F31" s="4" t="s">
        <v>81</v>
      </c>
      <c r="G31" s="3" t="str">
        <f t="shared" si="4"/>
        <v>46606.774</v>
      </c>
      <c r="H31" s="2">
        <f t="shared" si="5"/>
        <v>6401</v>
      </c>
      <c r="I31" s="17" t="s">
        <v>202</v>
      </c>
      <c r="J31" s="18" t="s">
        <v>203</v>
      </c>
      <c r="K31" s="17">
        <v>6401</v>
      </c>
      <c r="L31" s="17" t="s">
        <v>204</v>
      </c>
      <c r="M31" s="18" t="s">
        <v>87</v>
      </c>
      <c r="N31" s="18"/>
      <c r="O31" s="19" t="s">
        <v>153</v>
      </c>
      <c r="P31" s="19" t="s">
        <v>149</v>
      </c>
    </row>
    <row r="32" spans="1:16" ht="12.75" customHeight="1" thickBot="1" x14ac:dyDescent="0.25">
      <c r="A32" s="2" t="str">
        <f t="shared" si="0"/>
        <v> BRNO 30 </v>
      </c>
      <c r="B32" s="4" t="str">
        <f t="shared" si="1"/>
        <v>I</v>
      </c>
      <c r="C32" s="2">
        <f t="shared" si="2"/>
        <v>46924.51</v>
      </c>
      <c r="D32" s="3" t="str">
        <f t="shared" si="3"/>
        <v>vis</v>
      </c>
      <c r="E32" s="16">
        <f>VLOOKUP(C32,Active!C$21:E$972,3,FALSE)</f>
        <v>6554.9983477954156</v>
      </c>
      <c r="F32" s="4" t="s">
        <v>81</v>
      </c>
      <c r="G32" s="3" t="str">
        <f t="shared" si="4"/>
        <v>46924.510</v>
      </c>
      <c r="H32" s="2">
        <f t="shared" si="5"/>
        <v>6555</v>
      </c>
      <c r="I32" s="17" t="s">
        <v>205</v>
      </c>
      <c r="J32" s="18" t="s">
        <v>206</v>
      </c>
      <c r="K32" s="17">
        <v>6555</v>
      </c>
      <c r="L32" s="17" t="s">
        <v>82</v>
      </c>
      <c r="M32" s="18" t="s">
        <v>87</v>
      </c>
      <c r="N32" s="18"/>
      <c r="O32" s="19" t="s">
        <v>191</v>
      </c>
      <c r="P32" s="19" t="s">
        <v>207</v>
      </c>
    </row>
    <row r="33" spans="1:16" ht="12.75" customHeight="1" thickBot="1" x14ac:dyDescent="0.25">
      <c r="A33" s="2" t="str">
        <f t="shared" si="0"/>
        <v> AOEB 4 </v>
      </c>
      <c r="B33" s="4" t="str">
        <f t="shared" si="1"/>
        <v>I</v>
      </c>
      <c r="C33" s="2">
        <f t="shared" si="2"/>
        <v>47295.932999999997</v>
      </c>
      <c r="D33" s="3" t="str">
        <f t="shared" si="3"/>
        <v>vis</v>
      </c>
      <c r="E33" s="16">
        <f>VLOOKUP(C33,Active!C$21:E$972,3,FALSE)</f>
        <v>6735.0120714167233</v>
      </c>
      <c r="F33" s="4" t="s">
        <v>81</v>
      </c>
      <c r="G33" s="3" t="str">
        <f t="shared" si="4"/>
        <v>47295.933</v>
      </c>
      <c r="H33" s="2">
        <f t="shared" si="5"/>
        <v>6735</v>
      </c>
      <c r="I33" s="17" t="s">
        <v>208</v>
      </c>
      <c r="J33" s="18" t="s">
        <v>209</v>
      </c>
      <c r="K33" s="17">
        <v>6735</v>
      </c>
      <c r="L33" s="17" t="s">
        <v>210</v>
      </c>
      <c r="M33" s="18" t="s">
        <v>87</v>
      </c>
      <c r="N33" s="18"/>
      <c r="O33" s="19" t="s">
        <v>201</v>
      </c>
      <c r="P33" s="19" t="s">
        <v>149</v>
      </c>
    </row>
    <row r="34" spans="1:16" ht="12.75" customHeight="1" thickBot="1" x14ac:dyDescent="0.25">
      <c r="A34" s="2" t="str">
        <f t="shared" si="0"/>
        <v> AOEB 4 </v>
      </c>
      <c r="B34" s="4" t="str">
        <f t="shared" si="1"/>
        <v>I</v>
      </c>
      <c r="C34" s="2">
        <f t="shared" si="2"/>
        <v>47681.762999999999</v>
      </c>
      <c r="D34" s="3" t="str">
        <f t="shared" si="3"/>
        <v>vis</v>
      </c>
      <c r="E34" s="16">
        <f>VLOOKUP(C34,Active!C$21:E$972,3,FALSE)</f>
        <v>6922.0082859344311</v>
      </c>
      <c r="F34" s="4" t="s">
        <v>81</v>
      </c>
      <c r="G34" s="3" t="str">
        <f t="shared" si="4"/>
        <v>47681.763</v>
      </c>
      <c r="H34" s="2">
        <f t="shared" si="5"/>
        <v>6922</v>
      </c>
      <c r="I34" s="17" t="s">
        <v>211</v>
      </c>
      <c r="J34" s="18" t="s">
        <v>212</v>
      </c>
      <c r="K34" s="17">
        <v>6922</v>
      </c>
      <c r="L34" s="17" t="s">
        <v>213</v>
      </c>
      <c r="M34" s="18" t="s">
        <v>87</v>
      </c>
      <c r="N34" s="18"/>
      <c r="O34" s="19" t="s">
        <v>153</v>
      </c>
      <c r="P34" s="19" t="s">
        <v>149</v>
      </c>
    </row>
    <row r="35" spans="1:16" ht="12.75" customHeight="1" thickBot="1" x14ac:dyDescent="0.25">
      <c r="A35" s="2" t="str">
        <f t="shared" si="0"/>
        <v> AOEB 4 </v>
      </c>
      <c r="B35" s="4" t="str">
        <f t="shared" si="1"/>
        <v>I</v>
      </c>
      <c r="C35" s="2">
        <f t="shared" si="2"/>
        <v>47714.743999999999</v>
      </c>
      <c r="D35" s="3" t="str">
        <f t="shared" si="3"/>
        <v>vis</v>
      </c>
      <c r="E35" s="16">
        <f>VLOOKUP(C35,Active!C$21:E$972,3,FALSE)</f>
        <v>6937.9928442917608</v>
      </c>
      <c r="F35" s="4" t="s">
        <v>81</v>
      </c>
      <c r="G35" s="3" t="str">
        <f t="shared" si="4"/>
        <v>47714.744</v>
      </c>
      <c r="H35" s="2">
        <f t="shared" si="5"/>
        <v>6938</v>
      </c>
      <c r="I35" s="17" t="s">
        <v>214</v>
      </c>
      <c r="J35" s="18" t="s">
        <v>215</v>
      </c>
      <c r="K35" s="17">
        <v>6938</v>
      </c>
      <c r="L35" s="17" t="s">
        <v>156</v>
      </c>
      <c r="M35" s="18" t="s">
        <v>87</v>
      </c>
      <c r="N35" s="18"/>
      <c r="O35" s="19" t="s">
        <v>201</v>
      </c>
      <c r="P35" s="19" t="s">
        <v>149</v>
      </c>
    </row>
    <row r="36" spans="1:16" ht="12.75" customHeight="1" thickBot="1" x14ac:dyDescent="0.25">
      <c r="A36" s="2" t="str">
        <f t="shared" si="0"/>
        <v> AOEB 4 </v>
      </c>
      <c r="B36" s="4" t="str">
        <f t="shared" si="1"/>
        <v>I</v>
      </c>
      <c r="C36" s="2">
        <f t="shared" si="2"/>
        <v>48133.601000000002</v>
      </c>
      <c r="D36" s="3" t="str">
        <f t="shared" si="3"/>
        <v>vis</v>
      </c>
      <c r="E36" s="16">
        <f>VLOOKUP(C36,Active!C$21:E$972,3,FALSE)</f>
        <v>7140.9959115085248</v>
      </c>
      <c r="F36" s="4" t="s">
        <v>81</v>
      </c>
      <c r="G36" s="3" t="str">
        <f t="shared" si="4"/>
        <v>48133.601</v>
      </c>
      <c r="H36" s="2">
        <f t="shared" si="5"/>
        <v>7141</v>
      </c>
      <c r="I36" s="17" t="s">
        <v>216</v>
      </c>
      <c r="J36" s="18" t="s">
        <v>217</v>
      </c>
      <c r="K36" s="17">
        <v>7141</v>
      </c>
      <c r="L36" s="17" t="s">
        <v>179</v>
      </c>
      <c r="M36" s="18" t="s">
        <v>87</v>
      </c>
      <c r="N36" s="18"/>
      <c r="O36" s="19" t="s">
        <v>153</v>
      </c>
      <c r="P36" s="19" t="s">
        <v>149</v>
      </c>
    </row>
    <row r="37" spans="1:16" ht="12.75" customHeight="1" thickBot="1" x14ac:dyDescent="0.25">
      <c r="A37" s="2" t="str">
        <f t="shared" si="0"/>
        <v> BBS 102 </v>
      </c>
      <c r="B37" s="4" t="str">
        <f t="shared" si="1"/>
        <v>I</v>
      </c>
      <c r="C37" s="2">
        <f t="shared" si="2"/>
        <v>48839.25</v>
      </c>
      <c r="D37" s="3" t="str">
        <f t="shared" si="3"/>
        <v>vis</v>
      </c>
      <c r="E37" s="16">
        <f>VLOOKUP(C37,Active!C$21:E$972,3,FALSE)</f>
        <v>7482.9954755087447</v>
      </c>
      <c r="F37" s="4" t="s">
        <v>81</v>
      </c>
      <c r="G37" s="3" t="str">
        <f t="shared" si="4"/>
        <v>48839.25</v>
      </c>
      <c r="H37" s="2">
        <f t="shared" si="5"/>
        <v>7483</v>
      </c>
      <c r="I37" s="17" t="s">
        <v>218</v>
      </c>
      <c r="J37" s="18" t="s">
        <v>219</v>
      </c>
      <c r="K37" s="17">
        <v>7483</v>
      </c>
      <c r="L37" s="17" t="s">
        <v>220</v>
      </c>
      <c r="M37" s="18" t="s">
        <v>221</v>
      </c>
      <c r="N37" s="18" t="s">
        <v>222</v>
      </c>
      <c r="O37" s="19" t="s">
        <v>191</v>
      </c>
      <c r="P37" s="19" t="s">
        <v>223</v>
      </c>
    </row>
    <row r="38" spans="1:16" ht="12.75" customHeight="1" thickBot="1" x14ac:dyDescent="0.25">
      <c r="A38" s="2" t="str">
        <f t="shared" si="0"/>
        <v>OEJV 0060 </v>
      </c>
      <c r="B38" s="4" t="str">
        <f t="shared" si="1"/>
        <v>I</v>
      </c>
      <c r="C38" s="2">
        <f t="shared" si="2"/>
        <v>49889.483999999997</v>
      </c>
      <c r="D38" s="3" t="str">
        <f t="shared" si="3"/>
        <v>vis</v>
      </c>
      <c r="E38" s="16">
        <f>VLOOKUP(C38,Active!C$21:E$972,3,FALSE)</f>
        <v>7992.0014687124585</v>
      </c>
      <c r="F38" s="4" t="s">
        <v>81</v>
      </c>
      <c r="G38" s="3" t="str">
        <f t="shared" si="4"/>
        <v>49889.484</v>
      </c>
      <c r="H38" s="2">
        <f t="shared" si="5"/>
        <v>7992</v>
      </c>
      <c r="I38" s="17" t="s">
        <v>224</v>
      </c>
      <c r="J38" s="18" t="s">
        <v>225</v>
      </c>
      <c r="K38" s="17">
        <v>7992</v>
      </c>
      <c r="L38" s="17" t="s">
        <v>86</v>
      </c>
      <c r="M38" s="18" t="s">
        <v>87</v>
      </c>
      <c r="N38" s="18"/>
      <c r="O38" s="19" t="s">
        <v>226</v>
      </c>
      <c r="P38" s="20" t="s">
        <v>227</v>
      </c>
    </row>
    <row r="39" spans="1:16" ht="12.75" customHeight="1" thickBot="1" x14ac:dyDescent="0.25">
      <c r="A39" s="2" t="str">
        <f t="shared" si="0"/>
        <v>OEJV 0074 </v>
      </c>
      <c r="B39" s="4" t="str">
        <f t="shared" si="1"/>
        <v>I</v>
      </c>
      <c r="C39" s="2">
        <f t="shared" si="2"/>
        <v>51649.475030000001</v>
      </c>
      <c r="D39" s="3" t="str">
        <f t="shared" si="3"/>
        <v>vis</v>
      </c>
      <c r="E39" s="16">
        <f>VLOOKUP(C39,Active!C$21:E$972,3,FALSE)</f>
        <v>8844.9980221041624</v>
      </c>
      <c r="F39" s="4" t="s">
        <v>81</v>
      </c>
      <c r="G39" s="3" t="str">
        <f t="shared" si="4"/>
        <v>51649.47503</v>
      </c>
      <c r="H39" s="2">
        <f t="shared" si="5"/>
        <v>8845</v>
      </c>
      <c r="I39" s="17" t="s">
        <v>228</v>
      </c>
      <c r="J39" s="18" t="s">
        <v>229</v>
      </c>
      <c r="K39" s="17">
        <v>8845</v>
      </c>
      <c r="L39" s="17" t="s">
        <v>230</v>
      </c>
      <c r="M39" s="18" t="s">
        <v>231</v>
      </c>
      <c r="N39" s="18" t="s">
        <v>232</v>
      </c>
      <c r="O39" s="19" t="s">
        <v>233</v>
      </c>
      <c r="P39" s="20" t="s">
        <v>234</v>
      </c>
    </row>
    <row r="40" spans="1:16" ht="12.75" customHeight="1" thickBot="1" x14ac:dyDescent="0.25">
      <c r="A40" s="2" t="str">
        <f t="shared" si="0"/>
        <v>IBVS 5577 </v>
      </c>
      <c r="B40" s="4" t="str">
        <f t="shared" si="1"/>
        <v>I</v>
      </c>
      <c r="C40" s="2">
        <f t="shared" si="2"/>
        <v>53095.845000000001</v>
      </c>
      <c r="D40" s="3" t="str">
        <f t="shared" si="3"/>
        <v>vis</v>
      </c>
      <c r="E40" s="16">
        <f>VLOOKUP(C40,Active!C$21:E$972,3,FALSE)</f>
        <v>9545.9951171514349</v>
      </c>
      <c r="F40" s="4" t="s">
        <v>81</v>
      </c>
      <c r="G40" s="3" t="str">
        <f t="shared" si="4"/>
        <v>53095.845</v>
      </c>
      <c r="H40" s="2">
        <f t="shared" si="5"/>
        <v>9546</v>
      </c>
      <c r="I40" s="17" t="s">
        <v>247</v>
      </c>
      <c r="J40" s="18" t="s">
        <v>248</v>
      </c>
      <c r="K40" s="17">
        <v>9546</v>
      </c>
      <c r="L40" s="17" t="s">
        <v>249</v>
      </c>
      <c r="M40" s="18" t="s">
        <v>221</v>
      </c>
      <c r="N40" s="18" t="s">
        <v>222</v>
      </c>
      <c r="O40" s="19" t="s">
        <v>250</v>
      </c>
      <c r="P40" s="20" t="s">
        <v>251</v>
      </c>
    </row>
    <row r="41" spans="1:16" ht="12.75" customHeight="1" thickBot="1" x14ac:dyDescent="0.25">
      <c r="A41" s="2" t="str">
        <f t="shared" si="0"/>
        <v>IBVS 5577 </v>
      </c>
      <c r="B41" s="4" t="str">
        <f t="shared" si="1"/>
        <v>I</v>
      </c>
      <c r="C41" s="2">
        <f t="shared" si="2"/>
        <v>53097.914299999997</v>
      </c>
      <c r="D41" s="3" t="str">
        <f t="shared" si="3"/>
        <v>vis</v>
      </c>
      <c r="E41" s="16">
        <f>VLOOKUP(C41,Active!C$21:E$972,3,FALSE)</f>
        <v>9546.9980232673424</v>
      </c>
      <c r="F41" s="4" t="s">
        <v>81</v>
      </c>
      <c r="G41" s="3" t="str">
        <f t="shared" si="4"/>
        <v>53097.9143</v>
      </c>
      <c r="H41" s="2">
        <f t="shared" si="5"/>
        <v>9547</v>
      </c>
      <c r="I41" s="17" t="s">
        <v>252</v>
      </c>
      <c r="J41" s="18" t="s">
        <v>253</v>
      </c>
      <c r="K41" s="17">
        <v>9547</v>
      </c>
      <c r="L41" s="17" t="s">
        <v>254</v>
      </c>
      <c r="M41" s="18" t="s">
        <v>221</v>
      </c>
      <c r="N41" s="18" t="s">
        <v>222</v>
      </c>
      <c r="O41" s="19" t="s">
        <v>250</v>
      </c>
      <c r="P41" s="20" t="s">
        <v>251</v>
      </c>
    </row>
    <row r="42" spans="1:16" ht="12.75" customHeight="1" thickBot="1" x14ac:dyDescent="0.25">
      <c r="A42" s="2" t="str">
        <f t="shared" si="0"/>
        <v>IBVS 5670 </v>
      </c>
      <c r="B42" s="4" t="str">
        <f t="shared" si="1"/>
        <v>I</v>
      </c>
      <c r="C42" s="2">
        <f t="shared" si="2"/>
        <v>53545.655200000001</v>
      </c>
      <c r="D42" s="3" t="str">
        <f t="shared" si="3"/>
        <v>vis</v>
      </c>
      <c r="E42" s="16">
        <f>VLOOKUP(C42,Active!C$21:E$972,3,FALSE)</f>
        <v>9763.9999499831301</v>
      </c>
      <c r="F42" s="4" t="s">
        <v>81</v>
      </c>
      <c r="G42" s="3" t="str">
        <f t="shared" si="4"/>
        <v>53545.6552</v>
      </c>
      <c r="H42" s="2">
        <f t="shared" si="5"/>
        <v>9764</v>
      </c>
      <c r="I42" s="17" t="s">
        <v>260</v>
      </c>
      <c r="J42" s="18" t="s">
        <v>261</v>
      </c>
      <c r="K42" s="17">
        <v>9764</v>
      </c>
      <c r="L42" s="17" t="s">
        <v>262</v>
      </c>
      <c r="M42" s="18" t="s">
        <v>221</v>
      </c>
      <c r="N42" s="18" t="s">
        <v>222</v>
      </c>
      <c r="O42" s="19" t="s">
        <v>258</v>
      </c>
      <c r="P42" s="20" t="s">
        <v>259</v>
      </c>
    </row>
    <row r="43" spans="1:16" ht="12.75" customHeight="1" thickBot="1" x14ac:dyDescent="0.25">
      <c r="A43" s="2" t="str">
        <f t="shared" ref="A43:A65" si="6">P43</f>
        <v>IBVS 5636 </v>
      </c>
      <c r="B43" s="4" t="str">
        <f t="shared" ref="B43:B65" si="7">IF(H43=INT(H43),"I","II")</f>
        <v>I</v>
      </c>
      <c r="C43" s="2">
        <f t="shared" ref="C43:C65" si="8">1*G43</f>
        <v>53547.715799999998</v>
      </c>
      <c r="D43" s="3" t="str">
        <f t="shared" ref="D43:D65" si="9">VLOOKUP(F43,I$1:J$5,2,FALSE)</f>
        <v>vis</v>
      </c>
      <c r="E43" s="16">
        <f>VLOOKUP(C43,Active!C$21:E$972,3,FALSE)</f>
        <v>9764.9986395604938</v>
      </c>
      <c r="F43" s="4" t="s">
        <v>81</v>
      </c>
      <c r="G43" s="3" t="str">
        <f t="shared" ref="G43:G65" si="10">MID(I43,3,LEN(I43)-3)</f>
        <v>53547.7158</v>
      </c>
      <c r="H43" s="2">
        <f t="shared" ref="H43:H65" si="11">1*K43</f>
        <v>9765</v>
      </c>
      <c r="I43" s="17" t="s">
        <v>263</v>
      </c>
      <c r="J43" s="18" t="s">
        <v>264</v>
      </c>
      <c r="K43" s="17">
        <v>9765</v>
      </c>
      <c r="L43" s="17" t="s">
        <v>265</v>
      </c>
      <c r="M43" s="18" t="s">
        <v>221</v>
      </c>
      <c r="N43" s="18" t="s">
        <v>266</v>
      </c>
      <c r="O43" s="19" t="s">
        <v>267</v>
      </c>
      <c r="P43" s="20" t="s">
        <v>268</v>
      </c>
    </row>
    <row r="44" spans="1:16" ht="12.75" customHeight="1" thickBot="1" x14ac:dyDescent="0.25">
      <c r="A44" s="2" t="str">
        <f t="shared" si="6"/>
        <v>JAAVSO 36(2);186 </v>
      </c>
      <c r="B44" s="4" t="str">
        <f t="shared" si="7"/>
        <v>I</v>
      </c>
      <c r="C44" s="2">
        <f t="shared" si="8"/>
        <v>54653.647599999997</v>
      </c>
      <c r="D44" s="3" t="str">
        <f t="shared" si="9"/>
        <v>vis</v>
      </c>
      <c r="E44" s="16">
        <f>VLOOKUP(C44,Active!C$21:E$972,3,FALSE)</f>
        <v>10300.999106384623</v>
      </c>
      <c r="F44" s="4" t="s">
        <v>81</v>
      </c>
      <c r="G44" s="3" t="str">
        <f t="shared" si="10"/>
        <v>54653.6476</v>
      </c>
      <c r="H44" s="2">
        <f t="shared" si="11"/>
        <v>10301</v>
      </c>
      <c r="I44" s="17" t="s">
        <v>276</v>
      </c>
      <c r="J44" s="18" t="s">
        <v>277</v>
      </c>
      <c r="K44" s="17">
        <v>10301</v>
      </c>
      <c r="L44" s="17" t="s">
        <v>278</v>
      </c>
      <c r="M44" s="18" t="s">
        <v>231</v>
      </c>
      <c r="N44" s="18" t="s">
        <v>232</v>
      </c>
      <c r="O44" s="19" t="s">
        <v>153</v>
      </c>
      <c r="P44" s="20" t="s">
        <v>279</v>
      </c>
    </row>
    <row r="45" spans="1:16" ht="12.75" customHeight="1" thickBot="1" x14ac:dyDescent="0.25">
      <c r="A45" s="2" t="str">
        <f t="shared" si="6"/>
        <v>IBVS 5894 </v>
      </c>
      <c r="B45" s="4" t="str">
        <f t="shared" si="7"/>
        <v>I</v>
      </c>
      <c r="C45" s="2">
        <f t="shared" si="8"/>
        <v>54983.7785</v>
      </c>
      <c r="D45" s="3" t="str">
        <f t="shared" si="9"/>
        <v>vis</v>
      </c>
      <c r="E45" s="16">
        <f>VLOOKUP(C45,Active!C$21:E$972,3,FALSE)</f>
        <v>10461.000217224435</v>
      </c>
      <c r="F45" s="4" t="s">
        <v>81</v>
      </c>
      <c r="G45" s="3" t="str">
        <f t="shared" si="10"/>
        <v>54983.7785</v>
      </c>
      <c r="H45" s="2">
        <f t="shared" si="11"/>
        <v>10461</v>
      </c>
      <c r="I45" s="17" t="s">
        <v>280</v>
      </c>
      <c r="J45" s="18" t="s">
        <v>281</v>
      </c>
      <c r="K45" s="17">
        <v>10461</v>
      </c>
      <c r="L45" s="17" t="s">
        <v>282</v>
      </c>
      <c r="M45" s="18" t="s">
        <v>231</v>
      </c>
      <c r="N45" s="18" t="s">
        <v>81</v>
      </c>
      <c r="O45" s="19" t="s">
        <v>283</v>
      </c>
      <c r="P45" s="20" t="s">
        <v>284</v>
      </c>
    </row>
    <row r="46" spans="1:16" ht="12.75" customHeight="1" thickBot="1" x14ac:dyDescent="0.25">
      <c r="A46" s="2" t="str">
        <f t="shared" si="6"/>
        <v> JAAVSO 41;328 </v>
      </c>
      <c r="B46" s="4" t="str">
        <f t="shared" si="7"/>
        <v>I</v>
      </c>
      <c r="C46" s="2">
        <f t="shared" si="8"/>
        <v>56481.734499999999</v>
      </c>
      <c r="D46" s="3" t="str">
        <f t="shared" si="9"/>
        <v>vis</v>
      </c>
      <c r="E46" s="16">
        <f>VLOOKUP(C46,Active!C$21:E$972,3,FALSE)</f>
        <v>11186.998977077443</v>
      </c>
      <c r="F46" s="4" t="s">
        <v>81</v>
      </c>
      <c r="G46" s="3" t="str">
        <f t="shared" si="10"/>
        <v>56481.7345</v>
      </c>
      <c r="H46" s="2">
        <f t="shared" si="11"/>
        <v>11187</v>
      </c>
      <c r="I46" s="17" t="s">
        <v>289</v>
      </c>
      <c r="J46" s="18" t="s">
        <v>290</v>
      </c>
      <c r="K46" s="17">
        <v>11187</v>
      </c>
      <c r="L46" s="17" t="s">
        <v>291</v>
      </c>
      <c r="M46" s="18" t="s">
        <v>231</v>
      </c>
      <c r="N46" s="18" t="s">
        <v>81</v>
      </c>
      <c r="O46" s="19" t="s">
        <v>153</v>
      </c>
      <c r="P46" s="19" t="s">
        <v>292</v>
      </c>
    </row>
    <row r="47" spans="1:16" ht="12.75" customHeight="1" thickBot="1" x14ac:dyDescent="0.25">
      <c r="A47" s="2" t="str">
        <f t="shared" si="6"/>
        <v> AN 194.166 </v>
      </c>
      <c r="B47" s="4" t="str">
        <f t="shared" si="7"/>
        <v>I</v>
      </c>
      <c r="C47" s="2">
        <f t="shared" si="8"/>
        <v>19542.412</v>
      </c>
      <c r="D47" s="3" t="str">
        <f t="shared" si="9"/>
        <v>vis</v>
      </c>
      <c r="E47" s="16">
        <f>VLOOKUP(C47,Active!C$21:E$972,3,FALSE)</f>
        <v>-6715.9983905423915</v>
      </c>
      <c r="F47" s="4" t="s">
        <v>81</v>
      </c>
      <c r="G47" s="3" t="str">
        <f t="shared" si="10"/>
        <v>19542.412</v>
      </c>
      <c r="H47" s="2">
        <f t="shared" si="11"/>
        <v>-6716</v>
      </c>
      <c r="I47" s="17" t="s">
        <v>84</v>
      </c>
      <c r="J47" s="18" t="s">
        <v>85</v>
      </c>
      <c r="K47" s="17">
        <v>-6716</v>
      </c>
      <c r="L47" s="17" t="s">
        <v>86</v>
      </c>
      <c r="M47" s="18" t="s">
        <v>87</v>
      </c>
      <c r="N47" s="18"/>
      <c r="O47" s="19" t="s">
        <v>88</v>
      </c>
      <c r="P47" s="19" t="s">
        <v>89</v>
      </c>
    </row>
    <row r="48" spans="1:16" ht="12.75" customHeight="1" thickBot="1" x14ac:dyDescent="0.25">
      <c r="A48" s="2" t="str">
        <f t="shared" si="6"/>
        <v> PZ 17.519 </v>
      </c>
      <c r="B48" s="4" t="str">
        <f t="shared" si="7"/>
        <v>I</v>
      </c>
      <c r="C48" s="2">
        <f t="shared" si="8"/>
        <v>27979.262999999999</v>
      </c>
      <c r="D48" s="3" t="str">
        <f t="shared" si="9"/>
        <v>vis</v>
      </c>
      <c r="E48" s="16">
        <f>VLOOKUP(C48,Active!C$21:E$972,3,FALSE)</f>
        <v>-2626.9975366691042</v>
      </c>
      <c r="F48" s="4" t="s">
        <v>81</v>
      </c>
      <c r="G48" s="3" t="str">
        <f t="shared" si="10"/>
        <v>27979.263</v>
      </c>
      <c r="H48" s="2">
        <f t="shared" si="11"/>
        <v>-2627</v>
      </c>
      <c r="I48" s="17" t="s">
        <v>90</v>
      </c>
      <c r="J48" s="18" t="s">
        <v>91</v>
      </c>
      <c r="K48" s="17">
        <v>-2627</v>
      </c>
      <c r="L48" s="17" t="s">
        <v>92</v>
      </c>
      <c r="M48" s="18" t="s">
        <v>83</v>
      </c>
      <c r="N48" s="18"/>
      <c r="O48" s="19" t="s">
        <v>93</v>
      </c>
      <c r="P48" s="19" t="s">
        <v>94</v>
      </c>
    </row>
    <row r="49" spans="1:16" ht="12.75" customHeight="1" thickBot="1" x14ac:dyDescent="0.25">
      <c r="A49" s="2" t="str">
        <f t="shared" si="6"/>
        <v> AA 27.155 </v>
      </c>
      <c r="B49" s="4" t="str">
        <f t="shared" si="7"/>
        <v>I</v>
      </c>
      <c r="C49" s="2">
        <f t="shared" si="8"/>
        <v>28344.455999999998</v>
      </c>
      <c r="D49" s="3" t="str">
        <f t="shared" si="9"/>
        <v>vis</v>
      </c>
      <c r="E49" s="16">
        <f>VLOOKUP(C49,Active!C$21:E$972,3,FALSE)</f>
        <v>-2450.0032423727434</v>
      </c>
      <c r="F49" s="4" t="s">
        <v>81</v>
      </c>
      <c r="G49" s="3" t="str">
        <f t="shared" si="10"/>
        <v>28344.456</v>
      </c>
      <c r="H49" s="2">
        <f t="shared" si="11"/>
        <v>-2450</v>
      </c>
      <c r="I49" s="17" t="s">
        <v>95</v>
      </c>
      <c r="J49" s="18" t="s">
        <v>96</v>
      </c>
      <c r="K49" s="17">
        <v>-2450</v>
      </c>
      <c r="L49" s="17" t="s">
        <v>97</v>
      </c>
      <c r="M49" s="18" t="s">
        <v>87</v>
      </c>
      <c r="N49" s="18"/>
      <c r="O49" s="19" t="s">
        <v>98</v>
      </c>
      <c r="P49" s="19" t="s">
        <v>99</v>
      </c>
    </row>
    <row r="50" spans="1:16" ht="12.75" customHeight="1" thickBot="1" x14ac:dyDescent="0.25">
      <c r="A50" s="2" t="str">
        <f t="shared" si="6"/>
        <v> AA 27.155 </v>
      </c>
      <c r="B50" s="4" t="str">
        <f t="shared" si="7"/>
        <v>I</v>
      </c>
      <c r="C50" s="2">
        <f t="shared" si="8"/>
        <v>28346.532999999999</v>
      </c>
      <c r="D50" s="3" t="str">
        <f t="shared" si="9"/>
        <v>vis</v>
      </c>
      <c r="E50" s="16">
        <f>VLOOKUP(C50,Active!C$21:E$972,3,FALSE)</f>
        <v>-2448.9966043778923</v>
      </c>
      <c r="F50" s="4" t="s">
        <v>81</v>
      </c>
      <c r="G50" s="3" t="str">
        <f t="shared" si="10"/>
        <v>28346.533</v>
      </c>
      <c r="H50" s="2">
        <f t="shared" si="11"/>
        <v>-2449</v>
      </c>
      <c r="I50" s="17" t="s">
        <v>100</v>
      </c>
      <c r="J50" s="18" t="s">
        <v>101</v>
      </c>
      <c r="K50" s="17">
        <v>-2449</v>
      </c>
      <c r="L50" s="17" t="s">
        <v>102</v>
      </c>
      <c r="M50" s="18" t="s">
        <v>87</v>
      </c>
      <c r="N50" s="18"/>
      <c r="O50" s="19" t="s">
        <v>98</v>
      </c>
      <c r="P50" s="19" t="s">
        <v>99</v>
      </c>
    </row>
    <row r="51" spans="1:16" ht="12.75" customHeight="1" thickBot="1" x14ac:dyDescent="0.25">
      <c r="A51" s="2" t="str">
        <f t="shared" si="6"/>
        <v> PZ 17.519 </v>
      </c>
      <c r="B51" s="4" t="str">
        <f t="shared" si="7"/>
        <v>I</v>
      </c>
      <c r="C51" s="2">
        <f t="shared" si="8"/>
        <v>28350.651999999998</v>
      </c>
      <c r="D51" s="3" t="str">
        <f t="shared" si="9"/>
        <v>vis</v>
      </c>
      <c r="E51" s="16">
        <f>VLOOKUP(C51,Active!C$21:E$972,3,FALSE)</f>
        <v>-2447.0002914742863</v>
      </c>
      <c r="F51" s="4" t="s">
        <v>81</v>
      </c>
      <c r="G51" s="3" t="str">
        <f t="shared" si="10"/>
        <v>28350.652</v>
      </c>
      <c r="H51" s="2">
        <f t="shared" si="11"/>
        <v>-2447</v>
      </c>
      <c r="I51" s="17" t="s">
        <v>103</v>
      </c>
      <c r="J51" s="18" t="s">
        <v>104</v>
      </c>
      <c r="K51" s="17">
        <v>-2447</v>
      </c>
      <c r="L51" s="17" t="s">
        <v>105</v>
      </c>
      <c r="M51" s="18" t="s">
        <v>83</v>
      </c>
      <c r="N51" s="18"/>
      <c r="O51" s="19" t="s">
        <v>93</v>
      </c>
      <c r="P51" s="19" t="s">
        <v>94</v>
      </c>
    </row>
    <row r="52" spans="1:16" ht="12.75" customHeight="1" thickBot="1" x14ac:dyDescent="0.25">
      <c r="A52" s="2" t="str">
        <f t="shared" si="6"/>
        <v> PZ 17.519 </v>
      </c>
      <c r="B52" s="4" t="str">
        <f t="shared" si="7"/>
        <v>I</v>
      </c>
      <c r="C52" s="2">
        <f t="shared" si="8"/>
        <v>29173.992999999999</v>
      </c>
      <c r="D52" s="3" t="str">
        <f t="shared" si="9"/>
        <v>vis</v>
      </c>
      <c r="E52" s="16">
        <f>VLOOKUP(C52,Active!C$21:E$972,3,FALSE)</f>
        <v>-2047.9601695106664</v>
      </c>
      <c r="F52" s="4" t="s">
        <v>81</v>
      </c>
      <c r="G52" s="3" t="str">
        <f t="shared" si="10"/>
        <v>29173.993</v>
      </c>
      <c r="H52" s="2">
        <f t="shared" si="11"/>
        <v>-2048</v>
      </c>
      <c r="I52" s="17" t="s">
        <v>106</v>
      </c>
      <c r="J52" s="18" t="s">
        <v>107</v>
      </c>
      <c r="K52" s="17">
        <v>-2048</v>
      </c>
      <c r="L52" s="17" t="s">
        <v>108</v>
      </c>
      <c r="M52" s="18" t="s">
        <v>83</v>
      </c>
      <c r="N52" s="18"/>
      <c r="O52" s="19" t="s">
        <v>93</v>
      </c>
      <c r="P52" s="19" t="s">
        <v>94</v>
      </c>
    </row>
    <row r="53" spans="1:16" ht="12.75" customHeight="1" thickBot="1" x14ac:dyDescent="0.25">
      <c r="A53" s="2" t="str">
        <f t="shared" si="6"/>
        <v> PZ 17.519 </v>
      </c>
      <c r="B53" s="4" t="str">
        <f t="shared" si="7"/>
        <v>I</v>
      </c>
      <c r="C53" s="2">
        <f t="shared" si="8"/>
        <v>29805.278999999999</v>
      </c>
      <c r="D53" s="3" t="str">
        <f t="shared" si="9"/>
        <v>vis</v>
      </c>
      <c r="E53" s="16">
        <f>VLOOKUP(C53,Active!C$21:E$972,3,FALSE)</f>
        <v>-1742.0013475475605</v>
      </c>
      <c r="F53" s="4" t="s">
        <v>81</v>
      </c>
      <c r="G53" s="3" t="str">
        <f t="shared" si="10"/>
        <v>29805.279</v>
      </c>
      <c r="H53" s="2">
        <f t="shared" si="11"/>
        <v>-1742</v>
      </c>
      <c r="I53" s="17" t="s">
        <v>109</v>
      </c>
      <c r="J53" s="18" t="s">
        <v>110</v>
      </c>
      <c r="K53" s="17">
        <v>-1742</v>
      </c>
      <c r="L53" s="17" t="s">
        <v>82</v>
      </c>
      <c r="M53" s="18" t="s">
        <v>83</v>
      </c>
      <c r="N53" s="18"/>
      <c r="O53" s="19" t="s">
        <v>93</v>
      </c>
      <c r="P53" s="19" t="s">
        <v>94</v>
      </c>
    </row>
    <row r="54" spans="1:16" ht="12.75" customHeight="1" thickBot="1" x14ac:dyDescent="0.25">
      <c r="A54" s="2" t="str">
        <f t="shared" si="6"/>
        <v> PZ 17.519 </v>
      </c>
      <c r="B54" s="4" t="str">
        <f t="shared" si="7"/>
        <v>I</v>
      </c>
      <c r="C54" s="2">
        <f t="shared" si="8"/>
        <v>30106.510999999999</v>
      </c>
      <c r="D54" s="3" t="str">
        <f t="shared" si="9"/>
        <v>vis</v>
      </c>
      <c r="E54" s="16">
        <f>VLOOKUP(C54,Active!C$21:E$972,3,FALSE)</f>
        <v>-1596.0063661008148</v>
      </c>
      <c r="F54" s="4" t="s">
        <v>81</v>
      </c>
      <c r="G54" s="3" t="str">
        <f t="shared" si="10"/>
        <v>30106.511</v>
      </c>
      <c r="H54" s="2">
        <f t="shared" si="11"/>
        <v>-1596</v>
      </c>
      <c r="I54" s="17" t="s">
        <v>111</v>
      </c>
      <c r="J54" s="18" t="s">
        <v>112</v>
      </c>
      <c r="K54" s="17">
        <v>-1596</v>
      </c>
      <c r="L54" s="17" t="s">
        <v>113</v>
      </c>
      <c r="M54" s="18" t="s">
        <v>83</v>
      </c>
      <c r="N54" s="18"/>
      <c r="O54" s="19" t="s">
        <v>93</v>
      </c>
      <c r="P54" s="19" t="s">
        <v>94</v>
      </c>
    </row>
    <row r="55" spans="1:16" ht="12.75" customHeight="1" thickBot="1" x14ac:dyDescent="0.25">
      <c r="A55" s="2" t="str">
        <f t="shared" si="6"/>
        <v> IODE 4.2.216 </v>
      </c>
      <c r="B55" s="4" t="str">
        <f t="shared" si="7"/>
        <v>I</v>
      </c>
      <c r="C55" s="2">
        <f t="shared" si="8"/>
        <v>31251.669000000002</v>
      </c>
      <c r="D55" s="3" t="str">
        <f t="shared" si="9"/>
        <v>vis</v>
      </c>
      <c r="E55" s="16">
        <f>VLOOKUP(C55,Active!C$21:E$972,3,FALSE)</f>
        <v>-1040.9945447684433</v>
      </c>
      <c r="F55" s="4" t="s">
        <v>81</v>
      </c>
      <c r="G55" s="3" t="str">
        <f t="shared" si="10"/>
        <v>31251.669</v>
      </c>
      <c r="H55" s="2">
        <f t="shared" si="11"/>
        <v>-1041</v>
      </c>
      <c r="I55" s="17" t="s">
        <v>114</v>
      </c>
      <c r="J55" s="18" t="s">
        <v>115</v>
      </c>
      <c r="K55" s="17">
        <v>-1041</v>
      </c>
      <c r="L55" s="17" t="s">
        <v>116</v>
      </c>
      <c r="M55" s="18" t="s">
        <v>87</v>
      </c>
      <c r="N55" s="18"/>
      <c r="O55" s="19" t="s">
        <v>117</v>
      </c>
      <c r="P55" s="19" t="s">
        <v>118</v>
      </c>
    </row>
    <row r="56" spans="1:16" ht="12.75" customHeight="1" thickBot="1" x14ac:dyDescent="0.25">
      <c r="A56" s="2" t="str">
        <f t="shared" si="6"/>
        <v> AAC 4.117 </v>
      </c>
      <c r="B56" s="4" t="str">
        <f t="shared" si="7"/>
        <v>I</v>
      </c>
      <c r="C56" s="2">
        <f t="shared" si="8"/>
        <v>32677.377</v>
      </c>
      <c r="D56" s="3" t="str">
        <f t="shared" si="9"/>
        <v>vis</v>
      </c>
      <c r="E56" s="16">
        <f>VLOOKUP(C56,Active!C$21:E$972,3,FALSE)</f>
        <v>-350.01147189279658</v>
      </c>
      <c r="F56" s="4" t="s">
        <v>81</v>
      </c>
      <c r="G56" s="3" t="str">
        <f t="shared" si="10"/>
        <v>32677.377</v>
      </c>
      <c r="H56" s="2">
        <f t="shared" si="11"/>
        <v>-350</v>
      </c>
      <c r="I56" s="17" t="s">
        <v>119</v>
      </c>
      <c r="J56" s="18" t="s">
        <v>120</v>
      </c>
      <c r="K56" s="17">
        <v>-350</v>
      </c>
      <c r="L56" s="17" t="s">
        <v>121</v>
      </c>
      <c r="M56" s="18" t="s">
        <v>87</v>
      </c>
      <c r="N56" s="18"/>
      <c r="O56" s="19" t="s">
        <v>122</v>
      </c>
      <c r="P56" s="19" t="s">
        <v>123</v>
      </c>
    </row>
    <row r="57" spans="1:16" ht="12.75" customHeight="1" thickBot="1" x14ac:dyDescent="0.25">
      <c r="A57" s="2" t="str">
        <f t="shared" si="6"/>
        <v> AAC 5.74 </v>
      </c>
      <c r="B57" s="4" t="str">
        <f t="shared" si="7"/>
        <v>I</v>
      </c>
      <c r="C57" s="2">
        <f t="shared" si="8"/>
        <v>33067.345999999998</v>
      </c>
      <c r="D57" s="3" t="str">
        <f t="shared" si="9"/>
        <v>vis</v>
      </c>
      <c r="E57" s="16">
        <f>VLOOKUP(C57,Active!C$21:E$972,3,FALSE)</f>
        <v>-161.00925127943009</v>
      </c>
      <c r="F57" s="4" t="s">
        <v>81</v>
      </c>
      <c r="G57" s="3" t="str">
        <f t="shared" si="10"/>
        <v>33067.346</v>
      </c>
      <c r="H57" s="2">
        <f t="shared" si="11"/>
        <v>-161</v>
      </c>
      <c r="I57" s="17" t="s">
        <v>124</v>
      </c>
      <c r="J57" s="18" t="s">
        <v>125</v>
      </c>
      <c r="K57" s="17">
        <v>-161</v>
      </c>
      <c r="L57" s="17" t="s">
        <v>126</v>
      </c>
      <c r="M57" s="18" t="s">
        <v>87</v>
      </c>
      <c r="N57" s="18"/>
      <c r="O57" s="19" t="s">
        <v>122</v>
      </c>
      <c r="P57" s="19" t="s">
        <v>127</v>
      </c>
    </row>
    <row r="58" spans="1:16" ht="12.75" customHeight="1" thickBot="1" x14ac:dyDescent="0.25">
      <c r="A58" s="2" t="str">
        <f t="shared" si="6"/>
        <v> BRNO 14 </v>
      </c>
      <c r="B58" s="4" t="str">
        <f t="shared" si="7"/>
        <v>I</v>
      </c>
      <c r="C58" s="2">
        <f t="shared" si="8"/>
        <v>41089.49</v>
      </c>
      <c r="D58" s="3" t="str">
        <f t="shared" si="9"/>
        <v>vis</v>
      </c>
      <c r="E58" s="16">
        <f>VLOOKUP(C58,Active!C$21:E$972,3,FALSE)</f>
        <v>3726.9998727283873</v>
      </c>
      <c r="F58" s="4" t="s">
        <v>81</v>
      </c>
      <c r="G58" s="3" t="str">
        <f t="shared" si="10"/>
        <v>41089.490</v>
      </c>
      <c r="H58" s="2">
        <f t="shared" si="11"/>
        <v>3727</v>
      </c>
      <c r="I58" s="17" t="s">
        <v>131</v>
      </c>
      <c r="J58" s="18" t="s">
        <v>132</v>
      </c>
      <c r="K58" s="17">
        <v>3727</v>
      </c>
      <c r="L58" s="17" t="s">
        <v>133</v>
      </c>
      <c r="M58" s="18" t="s">
        <v>87</v>
      </c>
      <c r="N58" s="18"/>
      <c r="O58" s="19" t="s">
        <v>134</v>
      </c>
      <c r="P58" s="19" t="s">
        <v>135</v>
      </c>
    </row>
    <row r="59" spans="1:16" ht="12.75" customHeight="1" thickBot="1" x14ac:dyDescent="0.25">
      <c r="A59" s="2" t="str">
        <f t="shared" si="6"/>
        <v> BBS 123 </v>
      </c>
      <c r="B59" s="4" t="str">
        <f t="shared" si="7"/>
        <v>I</v>
      </c>
      <c r="C59" s="2">
        <f t="shared" si="8"/>
        <v>51715.512999999999</v>
      </c>
      <c r="D59" s="3" t="str">
        <f t="shared" si="9"/>
        <v>vis</v>
      </c>
      <c r="E59" s="16">
        <f>VLOOKUP(C59,Active!C$21:E$972,3,FALSE)</f>
        <v>8877.003958408839</v>
      </c>
      <c r="F59" s="4" t="s">
        <v>81</v>
      </c>
      <c r="G59" s="3" t="str">
        <f t="shared" si="10"/>
        <v>51715.513</v>
      </c>
      <c r="H59" s="2">
        <f t="shared" si="11"/>
        <v>8877</v>
      </c>
      <c r="I59" s="17" t="s">
        <v>235</v>
      </c>
      <c r="J59" s="18" t="s">
        <v>236</v>
      </c>
      <c r="K59" s="17">
        <v>8877</v>
      </c>
      <c r="L59" s="17" t="s">
        <v>237</v>
      </c>
      <c r="M59" s="18" t="s">
        <v>221</v>
      </c>
      <c r="N59" s="18" t="s">
        <v>222</v>
      </c>
      <c r="O59" s="19" t="s">
        <v>191</v>
      </c>
      <c r="P59" s="19" t="s">
        <v>238</v>
      </c>
    </row>
    <row r="60" spans="1:16" ht="12.75" customHeight="1" thickBot="1" x14ac:dyDescent="0.25">
      <c r="A60" s="2" t="str">
        <f t="shared" si="6"/>
        <v> AOEB 12 </v>
      </c>
      <c r="B60" s="4" t="str">
        <f t="shared" si="7"/>
        <v>I</v>
      </c>
      <c r="C60" s="2">
        <f t="shared" si="8"/>
        <v>51787.713000000003</v>
      </c>
      <c r="D60" s="3" t="str">
        <f t="shared" si="9"/>
        <v>vis</v>
      </c>
      <c r="E60" s="16">
        <f>VLOOKUP(C60,Active!C$21:E$972,3,FALSE)</f>
        <v>8911.9963817252719</v>
      </c>
      <c r="F60" s="4" t="s">
        <v>81</v>
      </c>
      <c r="G60" s="3" t="str">
        <f t="shared" si="10"/>
        <v>51787.713</v>
      </c>
      <c r="H60" s="2">
        <f t="shared" si="11"/>
        <v>8912</v>
      </c>
      <c r="I60" s="17" t="s">
        <v>239</v>
      </c>
      <c r="J60" s="18" t="s">
        <v>240</v>
      </c>
      <c r="K60" s="17">
        <v>8912</v>
      </c>
      <c r="L60" s="17" t="s">
        <v>97</v>
      </c>
      <c r="M60" s="18" t="s">
        <v>87</v>
      </c>
      <c r="N60" s="18"/>
      <c r="O60" s="19" t="s">
        <v>241</v>
      </c>
      <c r="P60" s="19" t="s">
        <v>242</v>
      </c>
    </row>
    <row r="61" spans="1:16" ht="12.75" customHeight="1" thickBot="1" x14ac:dyDescent="0.25">
      <c r="A61" s="2" t="str">
        <f t="shared" si="6"/>
        <v> AOEB 12 </v>
      </c>
      <c r="B61" s="4" t="str">
        <f t="shared" si="7"/>
        <v>I</v>
      </c>
      <c r="C61" s="2">
        <f t="shared" si="8"/>
        <v>52501.620300000002</v>
      </c>
      <c r="D61" s="3" t="str">
        <f t="shared" si="9"/>
        <v>vis</v>
      </c>
      <c r="E61" s="16">
        <f>VLOOKUP(C61,Active!C$21:E$972,3,FALSE)</f>
        <v>9257.9984101226401</v>
      </c>
      <c r="F61" s="4" t="s">
        <v>81</v>
      </c>
      <c r="G61" s="3" t="str">
        <f t="shared" si="10"/>
        <v>52501.6203</v>
      </c>
      <c r="H61" s="2">
        <f t="shared" si="11"/>
        <v>9258</v>
      </c>
      <c r="I61" s="17" t="s">
        <v>243</v>
      </c>
      <c r="J61" s="18" t="s">
        <v>244</v>
      </c>
      <c r="K61" s="17">
        <v>9258</v>
      </c>
      <c r="L61" s="17" t="s">
        <v>245</v>
      </c>
      <c r="M61" s="18" t="s">
        <v>231</v>
      </c>
      <c r="N61" s="18" t="s">
        <v>246</v>
      </c>
      <c r="O61" s="19" t="s">
        <v>153</v>
      </c>
      <c r="P61" s="19" t="s">
        <v>242</v>
      </c>
    </row>
    <row r="62" spans="1:16" ht="12.75" customHeight="1" thickBot="1" x14ac:dyDescent="0.25">
      <c r="A62" s="2" t="str">
        <f t="shared" si="6"/>
        <v>IBVS 5670 </v>
      </c>
      <c r="B62" s="4" t="str">
        <f t="shared" si="7"/>
        <v>I</v>
      </c>
      <c r="C62" s="2">
        <f t="shared" si="8"/>
        <v>53456.929300000003</v>
      </c>
      <c r="D62" s="3" t="str">
        <f t="shared" si="9"/>
        <v>vis</v>
      </c>
      <c r="E62" s="16" t="e">
        <f>VLOOKUP(C62,Active!C$21:E$972,3,FALSE)</f>
        <v>#N/A</v>
      </c>
      <c r="F62" s="4" t="s">
        <v>81</v>
      </c>
      <c r="G62" s="3" t="str">
        <f t="shared" si="10"/>
        <v>53456.9293</v>
      </c>
      <c r="H62" s="2">
        <f t="shared" si="11"/>
        <v>9721</v>
      </c>
      <c r="I62" s="17" t="s">
        <v>255</v>
      </c>
      <c r="J62" s="18" t="s">
        <v>256</v>
      </c>
      <c r="K62" s="17">
        <v>9721</v>
      </c>
      <c r="L62" s="17" t="s">
        <v>257</v>
      </c>
      <c r="M62" s="18" t="s">
        <v>221</v>
      </c>
      <c r="N62" s="18" t="s">
        <v>222</v>
      </c>
      <c r="O62" s="19" t="s">
        <v>258</v>
      </c>
      <c r="P62" s="20" t="s">
        <v>259</v>
      </c>
    </row>
    <row r="63" spans="1:16" ht="12.75" customHeight="1" thickBot="1" x14ac:dyDescent="0.25">
      <c r="A63" s="2" t="str">
        <f t="shared" si="6"/>
        <v> AOEB 12 </v>
      </c>
      <c r="B63" s="4" t="str">
        <f t="shared" si="7"/>
        <v>I</v>
      </c>
      <c r="C63" s="2">
        <f t="shared" si="8"/>
        <v>54232.734499999999</v>
      </c>
      <c r="D63" s="3" t="str">
        <f t="shared" si="9"/>
        <v>vis</v>
      </c>
      <c r="E63" s="16">
        <f>VLOOKUP(C63,Active!C$21:E$972,3,FALSE)</f>
        <v>10096.999530558709</v>
      </c>
      <c r="F63" s="4" t="s">
        <v>81</v>
      </c>
      <c r="G63" s="3" t="str">
        <f t="shared" si="10"/>
        <v>54232.7345</v>
      </c>
      <c r="H63" s="2">
        <f t="shared" si="11"/>
        <v>10097</v>
      </c>
      <c r="I63" s="17" t="s">
        <v>269</v>
      </c>
      <c r="J63" s="18" t="s">
        <v>270</v>
      </c>
      <c r="K63" s="17">
        <v>10097</v>
      </c>
      <c r="L63" s="17" t="s">
        <v>271</v>
      </c>
      <c r="M63" s="18" t="s">
        <v>231</v>
      </c>
      <c r="N63" s="18" t="s">
        <v>246</v>
      </c>
      <c r="O63" s="19" t="s">
        <v>153</v>
      </c>
      <c r="P63" s="19" t="s">
        <v>242</v>
      </c>
    </row>
    <row r="64" spans="1:16" ht="12.75" customHeight="1" thickBot="1" x14ac:dyDescent="0.25">
      <c r="A64" s="2" t="str">
        <f t="shared" si="6"/>
        <v> AOEB 12 </v>
      </c>
      <c r="B64" s="4" t="str">
        <f t="shared" si="7"/>
        <v>I</v>
      </c>
      <c r="C64" s="2">
        <f t="shared" si="8"/>
        <v>54265.7451</v>
      </c>
      <c r="D64" s="3" t="str">
        <f t="shared" si="9"/>
        <v>vis</v>
      </c>
      <c r="E64" s="16">
        <f>VLOOKUP(C64,Active!C$21:E$972,3,FALSE)</f>
        <v>10112.99843484028</v>
      </c>
      <c r="F64" s="4" t="s">
        <v>81</v>
      </c>
      <c r="G64" s="3" t="str">
        <f t="shared" si="10"/>
        <v>54265.7451</v>
      </c>
      <c r="H64" s="2">
        <f t="shared" si="11"/>
        <v>10113</v>
      </c>
      <c r="I64" s="17" t="s">
        <v>272</v>
      </c>
      <c r="J64" s="18" t="s">
        <v>273</v>
      </c>
      <c r="K64" s="17">
        <v>10113</v>
      </c>
      <c r="L64" s="17" t="s">
        <v>274</v>
      </c>
      <c r="M64" s="18" t="s">
        <v>231</v>
      </c>
      <c r="N64" s="18" t="s">
        <v>246</v>
      </c>
      <c r="O64" s="19" t="s">
        <v>275</v>
      </c>
      <c r="P64" s="19" t="s">
        <v>242</v>
      </c>
    </row>
    <row r="65" spans="1:16" ht="12.75" customHeight="1" thickBot="1" x14ac:dyDescent="0.25">
      <c r="A65" s="2" t="str">
        <f t="shared" si="6"/>
        <v>IBVS 5992 </v>
      </c>
      <c r="B65" s="4" t="str">
        <f t="shared" si="7"/>
        <v>I</v>
      </c>
      <c r="C65" s="2">
        <f t="shared" si="8"/>
        <v>55672.916700000002</v>
      </c>
      <c r="D65" s="3" t="str">
        <f t="shared" si="9"/>
        <v>vis</v>
      </c>
      <c r="E65" s="16">
        <f>VLOOKUP(C65,Active!C$21:E$972,3,FALSE)</f>
        <v>10794.997663456055</v>
      </c>
      <c r="F65" s="4" t="s">
        <v>81</v>
      </c>
      <c r="G65" s="3" t="str">
        <f t="shared" si="10"/>
        <v>55672.9167</v>
      </c>
      <c r="H65" s="2">
        <f t="shared" si="11"/>
        <v>10795</v>
      </c>
      <c r="I65" s="17" t="s">
        <v>285</v>
      </c>
      <c r="J65" s="18" t="s">
        <v>286</v>
      </c>
      <c r="K65" s="17">
        <v>10795</v>
      </c>
      <c r="L65" s="17" t="s">
        <v>287</v>
      </c>
      <c r="M65" s="18" t="s">
        <v>231</v>
      </c>
      <c r="N65" s="18" t="s">
        <v>81</v>
      </c>
      <c r="O65" s="19" t="s">
        <v>283</v>
      </c>
      <c r="P65" s="20" t="s">
        <v>288</v>
      </c>
    </row>
    <row r="66" spans="1:16" x14ac:dyDescent="0.2">
      <c r="B66" s="4"/>
      <c r="F66" s="4"/>
    </row>
    <row r="67" spans="1:16" x14ac:dyDescent="0.2">
      <c r="B67" s="4"/>
      <c r="F67" s="4"/>
    </row>
    <row r="68" spans="1:16" x14ac:dyDescent="0.2">
      <c r="B68" s="4"/>
      <c r="F68" s="4"/>
    </row>
    <row r="69" spans="1:16" x14ac:dyDescent="0.2">
      <c r="B69" s="4"/>
      <c r="F69" s="4"/>
    </row>
    <row r="70" spans="1:16" x14ac:dyDescent="0.2">
      <c r="B70" s="4"/>
      <c r="F70" s="4"/>
    </row>
    <row r="71" spans="1:16" x14ac:dyDescent="0.2">
      <c r="B71" s="4"/>
      <c r="F71" s="4"/>
    </row>
    <row r="72" spans="1:16" x14ac:dyDescent="0.2">
      <c r="B72" s="4"/>
      <c r="F72" s="4"/>
    </row>
    <row r="73" spans="1:16" x14ac:dyDescent="0.2">
      <c r="B73" s="4"/>
      <c r="F73" s="4"/>
    </row>
    <row r="74" spans="1:16" x14ac:dyDescent="0.2">
      <c r="B74" s="4"/>
      <c r="F74" s="4"/>
    </row>
    <row r="75" spans="1:16" x14ac:dyDescent="0.2">
      <c r="B75" s="4"/>
      <c r="F75" s="4"/>
    </row>
    <row r="76" spans="1:16" x14ac:dyDescent="0.2">
      <c r="B76" s="4"/>
      <c r="F76" s="4"/>
    </row>
    <row r="77" spans="1:16" x14ac:dyDescent="0.2">
      <c r="B77" s="4"/>
      <c r="F77" s="4"/>
    </row>
    <row r="78" spans="1:16" x14ac:dyDescent="0.2">
      <c r="B78" s="4"/>
      <c r="F78" s="4"/>
    </row>
    <row r="79" spans="1:16" x14ac:dyDescent="0.2">
      <c r="B79" s="4"/>
      <c r="F79" s="4"/>
    </row>
    <row r="80" spans="1:16" x14ac:dyDescent="0.2">
      <c r="B80" s="4"/>
      <c r="F80" s="4"/>
    </row>
    <row r="81" spans="2:6" x14ac:dyDescent="0.2">
      <c r="B81" s="4"/>
      <c r="F81" s="4"/>
    </row>
    <row r="82" spans="2:6" x14ac:dyDescent="0.2">
      <c r="B82" s="4"/>
      <c r="F82" s="4"/>
    </row>
    <row r="83" spans="2:6" x14ac:dyDescent="0.2">
      <c r="B83" s="4"/>
      <c r="F83" s="4"/>
    </row>
    <row r="84" spans="2:6" x14ac:dyDescent="0.2">
      <c r="B84" s="4"/>
      <c r="F84" s="4"/>
    </row>
    <row r="85" spans="2:6" x14ac:dyDescent="0.2">
      <c r="B85" s="4"/>
      <c r="F85" s="4"/>
    </row>
    <row r="86" spans="2:6" x14ac:dyDescent="0.2">
      <c r="B86" s="4"/>
      <c r="F86" s="4"/>
    </row>
    <row r="87" spans="2:6" x14ac:dyDescent="0.2">
      <c r="B87" s="4"/>
      <c r="F87" s="4"/>
    </row>
    <row r="88" spans="2:6" x14ac:dyDescent="0.2">
      <c r="B88" s="4"/>
      <c r="F88" s="4"/>
    </row>
    <row r="89" spans="2:6" x14ac:dyDescent="0.2">
      <c r="B89" s="4"/>
      <c r="F89" s="4"/>
    </row>
    <row r="90" spans="2:6" x14ac:dyDescent="0.2">
      <c r="B90" s="4"/>
      <c r="F90" s="4"/>
    </row>
    <row r="91" spans="2:6" x14ac:dyDescent="0.2">
      <c r="B91" s="4"/>
      <c r="F91" s="4"/>
    </row>
    <row r="92" spans="2:6" x14ac:dyDescent="0.2">
      <c r="B92" s="4"/>
      <c r="F92" s="4"/>
    </row>
    <row r="93" spans="2:6" x14ac:dyDescent="0.2">
      <c r="B93" s="4"/>
      <c r="F93" s="4"/>
    </row>
    <row r="94" spans="2:6" x14ac:dyDescent="0.2">
      <c r="B94" s="4"/>
      <c r="F94" s="4"/>
    </row>
    <row r="95" spans="2:6" x14ac:dyDescent="0.2">
      <c r="B95" s="4"/>
      <c r="F95" s="4"/>
    </row>
    <row r="96" spans="2:6" x14ac:dyDescent="0.2">
      <c r="B96" s="4"/>
      <c r="F96" s="4"/>
    </row>
    <row r="97" spans="2:6" x14ac:dyDescent="0.2">
      <c r="B97" s="4"/>
      <c r="F97" s="4"/>
    </row>
    <row r="98" spans="2:6" x14ac:dyDescent="0.2">
      <c r="B98" s="4"/>
      <c r="F98" s="4"/>
    </row>
    <row r="99" spans="2:6" x14ac:dyDescent="0.2">
      <c r="B99" s="4"/>
      <c r="F99" s="4"/>
    </row>
    <row r="100" spans="2:6" x14ac:dyDescent="0.2">
      <c r="B100" s="4"/>
      <c r="F100" s="4"/>
    </row>
    <row r="101" spans="2:6" x14ac:dyDescent="0.2">
      <c r="B101" s="4"/>
      <c r="F101" s="4"/>
    </row>
    <row r="102" spans="2:6" x14ac:dyDescent="0.2">
      <c r="B102" s="4"/>
      <c r="F102" s="4"/>
    </row>
    <row r="103" spans="2:6" x14ac:dyDescent="0.2">
      <c r="B103" s="4"/>
      <c r="F103" s="4"/>
    </row>
    <row r="104" spans="2:6" x14ac:dyDescent="0.2">
      <c r="B104" s="4"/>
      <c r="F104" s="4"/>
    </row>
    <row r="105" spans="2:6" x14ac:dyDescent="0.2">
      <c r="B105" s="4"/>
      <c r="F105" s="4"/>
    </row>
    <row r="106" spans="2:6" x14ac:dyDescent="0.2">
      <c r="B106" s="4"/>
      <c r="F106" s="4"/>
    </row>
    <row r="107" spans="2:6" x14ac:dyDescent="0.2">
      <c r="B107" s="4"/>
      <c r="F107" s="4"/>
    </row>
    <row r="108" spans="2:6" x14ac:dyDescent="0.2">
      <c r="B108" s="4"/>
      <c r="F108" s="4"/>
    </row>
    <row r="109" spans="2:6" x14ac:dyDescent="0.2">
      <c r="B109" s="4"/>
      <c r="F109" s="4"/>
    </row>
    <row r="110" spans="2:6" x14ac:dyDescent="0.2">
      <c r="B110" s="4"/>
      <c r="F110" s="4"/>
    </row>
    <row r="111" spans="2:6" x14ac:dyDescent="0.2">
      <c r="B111" s="4"/>
      <c r="F111" s="4"/>
    </row>
    <row r="112" spans="2:6" x14ac:dyDescent="0.2">
      <c r="B112" s="4"/>
      <c r="F112" s="4"/>
    </row>
    <row r="113" spans="2:6" x14ac:dyDescent="0.2">
      <c r="B113" s="4"/>
      <c r="F113" s="4"/>
    </row>
    <row r="114" spans="2:6" x14ac:dyDescent="0.2">
      <c r="B114" s="4"/>
      <c r="F114" s="4"/>
    </row>
    <row r="115" spans="2:6" x14ac:dyDescent="0.2">
      <c r="B115" s="4"/>
      <c r="F115" s="4"/>
    </row>
    <row r="116" spans="2:6" x14ac:dyDescent="0.2">
      <c r="B116" s="4"/>
      <c r="F116" s="4"/>
    </row>
    <row r="117" spans="2:6" x14ac:dyDescent="0.2">
      <c r="B117" s="4"/>
      <c r="F117" s="4"/>
    </row>
    <row r="118" spans="2:6" x14ac:dyDescent="0.2">
      <c r="B118" s="4"/>
      <c r="F118" s="4"/>
    </row>
    <row r="119" spans="2:6" x14ac:dyDescent="0.2">
      <c r="B119" s="4"/>
      <c r="F119" s="4"/>
    </row>
    <row r="120" spans="2:6" x14ac:dyDescent="0.2">
      <c r="B120" s="4"/>
      <c r="F120" s="4"/>
    </row>
    <row r="121" spans="2:6" x14ac:dyDescent="0.2">
      <c r="B121" s="4"/>
      <c r="F121" s="4"/>
    </row>
    <row r="122" spans="2:6" x14ac:dyDescent="0.2">
      <c r="B122" s="4"/>
      <c r="F122" s="4"/>
    </row>
    <row r="123" spans="2:6" x14ac:dyDescent="0.2">
      <c r="B123" s="4"/>
      <c r="F123" s="4"/>
    </row>
    <row r="124" spans="2:6" x14ac:dyDescent="0.2">
      <c r="B124" s="4"/>
      <c r="F124" s="4"/>
    </row>
    <row r="125" spans="2:6" x14ac:dyDescent="0.2">
      <c r="B125" s="4"/>
      <c r="F125" s="4"/>
    </row>
    <row r="126" spans="2:6" x14ac:dyDescent="0.2">
      <c r="B126" s="4"/>
      <c r="F126" s="4"/>
    </row>
    <row r="127" spans="2:6" x14ac:dyDescent="0.2">
      <c r="B127" s="4"/>
      <c r="F127" s="4"/>
    </row>
    <row r="128" spans="2:6" x14ac:dyDescent="0.2">
      <c r="B128" s="4"/>
      <c r="F128" s="4"/>
    </row>
    <row r="129" spans="2:6" x14ac:dyDescent="0.2">
      <c r="B129" s="4"/>
      <c r="F129" s="4"/>
    </row>
    <row r="130" spans="2:6" x14ac:dyDescent="0.2">
      <c r="B130" s="4"/>
      <c r="F130" s="4"/>
    </row>
    <row r="131" spans="2:6" x14ac:dyDescent="0.2">
      <c r="B131" s="4"/>
      <c r="F131" s="4"/>
    </row>
    <row r="132" spans="2:6" x14ac:dyDescent="0.2">
      <c r="B132" s="4"/>
      <c r="F132" s="4"/>
    </row>
    <row r="133" spans="2:6" x14ac:dyDescent="0.2">
      <c r="B133" s="4"/>
      <c r="F133" s="4"/>
    </row>
    <row r="134" spans="2:6" x14ac:dyDescent="0.2">
      <c r="B134" s="4"/>
      <c r="F134" s="4"/>
    </row>
    <row r="135" spans="2:6" x14ac:dyDescent="0.2">
      <c r="B135" s="4"/>
      <c r="F135" s="4"/>
    </row>
    <row r="136" spans="2:6" x14ac:dyDescent="0.2">
      <c r="B136" s="4"/>
      <c r="F136" s="4"/>
    </row>
    <row r="137" spans="2:6" x14ac:dyDescent="0.2">
      <c r="B137" s="4"/>
      <c r="F137" s="4"/>
    </row>
    <row r="138" spans="2:6" x14ac:dyDescent="0.2">
      <c r="B138" s="4"/>
      <c r="F138" s="4"/>
    </row>
    <row r="139" spans="2:6" x14ac:dyDescent="0.2">
      <c r="B139" s="4"/>
      <c r="F139" s="4"/>
    </row>
    <row r="140" spans="2:6" x14ac:dyDescent="0.2">
      <c r="B140" s="4"/>
      <c r="F140" s="4"/>
    </row>
    <row r="141" spans="2:6" x14ac:dyDescent="0.2">
      <c r="B141" s="4"/>
      <c r="F141" s="4"/>
    </row>
    <row r="142" spans="2:6" x14ac:dyDescent="0.2">
      <c r="B142" s="4"/>
      <c r="F142" s="4"/>
    </row>
    <row r="143" spans="2:6" x14ac:dyDescent="0.2">
      <c r="B143" s="4"/>
      <c r="F143" s="4"/>
    </row>
    <row r="144" spans="2:6" x14ac:dyDescent="0.2">
      <c r="B144" s="4"/>
      <c r="F144" s="4"/>
    </row>
    <row r="145" spans="2:6" x14ac:dyDescent="0.2">
      <c r="B145" s="4"/>
      <c r="F145" s="4"/>
    </row>
    <row r="146" spans="2:6" x14ac:dyDescent="0.2">
      <c r="B146" s="4"/>
      <c r="F146" s="4"/>
    </row>
    <row r="147" spans="2:6" x14ac:dyDescent="0.2">
      <c r="B147" s="4"/>
      <c r="F147" s="4"/>
    </row>
    <row r="148" spans="2:6" x14ac:dyDescent="0.2">
      <c r="B148" s="4"/>
      <c r="F148" s="4"/>
    </row>
    <row r="149" spans="2:6" x14ac:dyDescent="0.2">
      <c r="B149" s="4"/>
      <c r="F149" s="4"/>
    </row>
    <row r="150" spans="2:6" x14ac:dyDescent="0.2">
      <c r="B150" s="4"/>
      <c r="F150" s="4"/>
    </row>
    <row r="151" spans="2:6" x14ac:dyDescent="0.2">
      <c r="B151" s="4"/>
      <c r="F151" s="4"/>
    </row>
    <row r="152" spans="2:6" x14ac:dyDescent="0.2">
      <c r="B152" s="4"/>
      <c r="F152" s="4"/>
    </row>
    <row r="153" spans="2:6" x14ac:dyDescent="0.2">
      <c r="B153" s="4"/>
      <c r="F153" s="4"/>
    </row>
    <row r="154" spans="2:6" x14ac:dyDescent="0.2">
      <c r="B154" s="4"/>
      <c r="F154" s="4"/>
    </row>
    <row r="155" spans="2:6" x14ac:dyDescent="0.2">
      <c r="B155" s="4"/>
      <c r="F155" s="4"/>
    </row>
    <row r="156" spans="2:6" x14ac:dyDescent="0.2">
      <c r="B156" s="4"/>
      <c r="F156" s="4"/>
    </row>
    <row r="157" spans="2:6" x14ac:dyDescent="0.2">
      <c r="B157" s="4"/>
      <c r="F157" s="4"/>
    </row>
    <row r="158" spans="2:6" x14ac:dyDescent="0.2">
      <c r="B158" s="4"/>
      <c r="F158" s="4"/>
    </row>
    <row r="159" spans="2:6" x14ac:dyDescent="0.2">
      <c r="B159" s="4"/>
      <c r="F159" s="4"/>
    </row>
    <row r="160" spans="2:6" x14ac:dyDescent="0.2">
      <c r="B160" s="4"/>
      <c r="F160" s="4"/>
    </row>
    <row r="161" spans="2:6" x14ac:dyDescent="0.2">
      <c r="B161" s="4"/>
      <c r="F161" s="4"/>
    </row>
    <row r="162" spans="2:6" x14ac:dyDescent="0.2">
      <c r="B162" s="4"/>
      <c r="F162" s="4"/>
    </row>
    <row r="163" spans="2:6" x14ac:dyDescent="0.2">
      <c r="B163" s="4"/>
      <c r="F163" s="4"/>
    </row>
    <row r="164" spans="2:6" x14ac:dyDescent="0.2">
      <c r="B164" s="4"/>
      <c r="F164" s="4"/>
    </row>
    <row r="165" spans="2:6" x14ac:dyDescent="0.2">
      <c r="B165" s="4"/>
      <c r="F165" s="4"/>
    </row>
    <row r="166" spans="2:6" x14ac:dyDescent="0.2">
      <c r="B166" s="4"/>
      <c r="F166" s="4"/>
    </row>
    <row r="167" spans="2:6" x14ac:dyDescent="0.2">
      <c r="B167" s="4"/>
      <c r="F167" s="4"/>
    </row>
    <row r="168" spans="2:6" x14ac:dyDescent="0.2">
      <c r="B168" s="4"/>
      <c r="F168" s="4"/>
    </row>
    <row r="169" spans="2:6" x14ac:dyDescent="0.2">
      <c r="B169" s="4"/>
      <c r="F169" s="4"/>
    </row>
    <row r="170" spans="2:6" x14ac:dyDescent="0.2">
      <c r="B170" s="4"/>
      <c r="F170" s="4"/>
    </row>
    <row r="171" spans="2:6" x14ac:dyDescent="0.2">
      <c r="B171" s="4"/>
      <c r="F171" s="4"/>
    </row>
    <row r="172" spans="2:6" x14ac:dyDescent="0.2">
      <c r="B172" s="4"/>
      <c r="F172" s="4"/>
    </row>
    <row r="173" spans="2:6" x14ac:dyDescent="0.2">
      <c r="B173" s="4"/>
      <c r="F173" s="4"/>
    </row>
    <row r="174" spans="2:6" x14ac:dyDescent="0.2">
      <c r="B174" s="4"/>
      <c r="F174" s="4"/>
    </row>
    <row r="175" spans="2:6" x14ac:dyDescent="0.2">
      <c r="B175" s="4"/>
      <c r="F175" s="4"/>
    </row>
    <row r="176" spans="2:6" x14ac:dyDescent="0.2">
      <c r="B176" s="4"/>
      <c r="F176" s="4"/>
    </row>
    <row r="177" spans="2:6" x14ac:dyDescent="0.2">
      <c r="B177" s="4"/>
      <c r="F177" s="4"/>
    </row>
    <row r="178" spans="2:6" x14ac:dyDescent="0.2">
      <c r="B178" s="4"/>
      <c r="F178" s="4"/>
    </row>
    <row r="179" spans="2:6" x14ac:dyDescent="0.2">
      <c r="B179" s="4"/>
      <c r="F179" s="4"/>
    </row>
    <row r="180" spans="2:6" x14ac:dyDescent="0.2">
      <c r="B180" s="4"/>
      <c r="F180" s="4"/>
    </row>
    <row r="181" spans="2:6" x14ac:dyDescent="0.2">
      <c r="B181" s="4"/>
      <c r="F181" s="4"/>
    </row>
    <row r="182" spans="2:6" x14ac:dyDescent="0.2">
      <c r="B182" s="4"/>
      <c r="F182" s="4"/>
    </row>
    <row r="183" spans="2:6" x14ac:dyDescent="0.2">
      <c r="B183" s="4"/>
      <c r="F183" s="4"/>
    </row>
    <row r="184" spans="2:6" x14ac:dyDescent="0.2">
      <c r="B184" s="4"/>
      <c r="F184" s="4"/>
    </row>
    <row r="185" spans="2:6" x14ac:dyDescent="0.2">
      <c r="B185" s="4"/>
      <c r="F185" s="4"/>
    </row>
    <row r="186" spans="2:6" x14ac:dyDescent="0.2">
      <c r="B186" s="4"/>
      <c r="F186" s="4"/>
    </row>
    <row r="187" spans="2:6" x14ac:dyDescent="0.2">
      <c r="B187" s="4"/>
      <c r="F187" s="4"/>
    </row>
    <row r="188" spans="2:6" x14ac:dyDescent="0.2">
      <c r="B188" s="4"/>
      <c r="F188" s="4"/>
    </row>
    <row r="189" spans="2:6" x14ac:dyDescent="0.2">
      <c r="B189" s="4"/>
      <c r="F189" s="4"/>
    </row>
    <row r="190" spans="2:6" x14ac:dyDescent="0.2">
      <c r="B190" s="4"/>
      <c r="F190" s="4"/>
    </row>
    <row r="191" spans="2:6" x14ac:dyDescent="0.2">
      <c r="B191" s="4"/>
      <c r="F191" s="4"/>
    </row>
    <row r="192" spans="2:6" x14ac:dyDescent="0.2">
      <c r="B192" s="4"/>
      <c r="F192" s="4"/>
    </row>
    <row r="193" spans="2:6" x14ac:dyDescent="0.2">
      <c r="B193" s="4"/>
      <c r="F193" s="4"/>
    </row>
    <row r="194" spans="2:6" x14ac:dyDescent="0.2">
      <c r="B194" s="4"/>
      <c r="F194" s="4"/>
    </row>
    <row r="195" spans="2:6" x14ac:dyDescent="0.2">
      <c r="B195" s="4"/>
      <c r="F195" s="4"/>
    </row>
    <row r="196" spans="2:6" x14ac:dyDescent="0.2">
      <c r="B196" s="4"/>
      <c r="F196" s="4"/>
    </row>
    <row r="197" spans="2:6" x14ac:dyDescent="0.2">
      <c r="B197" s="4"/>
      <c r="F197" s="4"/>
    </row>
    <row r="198" spans="2:6" x14ac:dyDescent="0.2">
      <c r="B198" s="4"/>
      <c r="F198" s="4"/>
    </row>
    <row r="199" spans="2:6" x14ac:dyDescent="0.2">
      <c r="B199" s="4"/>
      <c r="F199" s="4"/>
    </row>
    <row r="200" spans="2:6" x14ac:dyDescent="0.2">
      <c r="B200" s="4"/>
      <c r="F200" s="4"/>
    </row>
    <row r="201" spans="2:6" x14ac:dyDescent="0.2">
      <c r="B201" s="4"/>
      <c r="F201" s="4"/>
    </row>
    <row r="202" spans="2:6" x14ac:dyDescent="0.2">
      <c r="B202" s="4"/>
      <c r="F202" s="4"/>
    </row>
    <row r="203" spans="2:6" x14ac:dyDescent="0.2">
      <c r="B203" s="4"/>
      <c r="F203" s="4"/>
    </row>
    <row r="204" spans="2:6" x14ac:dyDescent="0.2">
      <c r="B204" s="4"/>
      <c r="F204" s="4"/>
    </row>
    <row r="205" spans="2:6" x14ac:dyDescent="0.2">
      <c r="B205" s="4"/>
      <c r="F205" s="4"/>
    </row>
    <row r="206" spans="2:6" x14ac:dyDescent="0.2">
      <c r="B206" s="4"/>
      <c r="F206" s="4"/>
    </row>
    <row r="207" spans="2:6" x14ac:dyDescent="0.2">
      <c r="B207" s="4"/>
      <c r="F207" s="4"/>
    </row>
    <row r="208" spans="2:6" x14ac:dyDescent="0.2">
      <c r="B208" s="4"/>
      <c r="F208" s="4"/>
    </row>
    <row r="209" spans="2:6" x14ac:dyDescent="0.2">
      <c r="B209" s="4"/>
      <c r="F209" s="4"/>
    </row>
    <row r="210" spans="2:6" x14ac:dyDescent="0.2">
      <c r="B210" s="4"/>
      <c r="F210" s="4"/>
    </row>
    <row r="211" spans="2:6" x14ac:dyDescent="0.2">
      <c r="B211" s="4"/>
      <c r="F211" s="4"/>
    </row>
    <row r="212" spans="2:6" x14ac:dyDescent="0.2">
      <c r="B212" s="4"/>
      <c r="F212" s="4"/>
    </row>
    <row r="213" spans="2:6" x14ac:dyDescent="0.2">
      <c r="B213" s="4"/>
      <c r="F213" s="4"/>
    </row>
    <row r="214" spans="2:6" x14ac:dyDescent="0.2">
      <c r="B214" s="4"/>
      <c r="F214" s="4"/>
    </row>
    <row r="215" spans="2:6" x14ac:dyDescent="0.2">
      <c r="B215" s="4"/>
      <c r="F215" s="4"/>
    </row>
    <row r="216" spans="2:6" x14ac:dyDescent="0.2">
      <c r="B216" s="4"/>
      <c r="F216" s="4"/>
    </row>
    <row r="217" spans="2:6" x14ac:dyDescent="0.2">
      <c r="B217" s="4"/>
      <c r="F217" s="4"/>
    </row>
    <row r="218" spans="2:6" x14ac:dyDescent="0.2">
      <c r="B218" s="4"/>
      <c r="F218" s="4"/>
    </row>
    <row r="219" spans="2:6" x14ac:dyDescent="0.2">
      <c r="B219" s="4"/>
      <c r="F219" s="4"/>
    </row>
    <row r="220" spans="2:6" x14ac:dyDescent="0.2">
      <c r="B220" s="4"/>
      <c r="F220" s="4"/>
    </row>
    <row r="221" spans="2:6" x14ac:dyDescent="0.2">
      <c r="B221" s="4"/>
      <c r="F221" s="4"/>
    </row>
    <row r="222" spans="2:6" x14ac:dyDescent="0.2">
      <c r="B222" s="4"/>
      <c r="F222" s="4"/>
    </row>
    <row r="223" spans="2:6" x14ac:dyDescent="0.2">
      <c r="B223" s="4"/>
      <c r="F223" s="4"/>
    </row>
    <row r="224" spans="2:6" x14ac:dyDescent="0.2">
      <c r="B224" s="4"/>
      <c r="F224" s="4"/>
    </row>
    <row r="225" spans="2:6" x14ac:dyDescent="0.2">
      <c r="B225" s="4"/>
      <c r="F225" s="4"/>
    </row>
    <row r="226" spans="2:6" x14ac:dyDescent="0.2">
      <c r="B226" s="4"/>
      <c r="F226" s="4"/>
    </row>
    <row r="227" spans="2:6" x14ac:dyDescent="0.2">
      <c r="B227" s="4"/>
      <c r="F227" s="4"/>
    </row>
    <row r="228" spans="2:6" x14ac:dyDescent="0.2">
      <c r="B228" s="4"/>
      <c r="F228" s="4"/>
    </row>
    <row r="229" spans="2:6" x14ac:dyDescent="0.2">
      <c r="B229" s="4"/>
      <c r="F229" s="4"/>
    </row>
    <row r="230" spans="2:6" x14ac:dyDescent="0.2">
      <c r="B230" s="4"/>
      <c r="F230" s="4"/>
    </row>
    <row r="231" spans="2:6" x14ac:dyDescent="0.2">
      <c r="B231" s="4"/>
      <c r="F231" s="4"/>
    </row>
    <row r="232" spans="2:6" x14ac:dyDescent="0.2">
      <c r="B232" s="4"/>
      <c r="F232" s="4"/>
    </row>
    <row r="233" spans="2:6" x14ac:dyDescent="0.2">
      <c r="B233" s="4"/>
      <c r="F233" s="4"/>
    </row>
    <row r="234" spans="2:6" x14ac:dyDescent="0.2">
      <c r="B234" s="4"/>
      <c r="F234" s="4"/>
    </row>
    <row r="235" spans="2:6" x14ac:dyDescent="0.2">
      <c r="B235" s="4"/>
      <c r="F235" s="4"/>
    </row>
    <row r="236" spans="2:6" x14ac:dyDescent="0.2">
      <c r="B236" s="4"/>
      <c r="F236" s="4"/>
    </row>
    <row r="237" spans="2:6" x14ac:dyDescent="0.2">
      <c r="B237" s="4"/>
      <c r="F237" s="4"/>
    </row>
    <row r="238" spans="2:6" x14ac:dyDescent="0.2">
      <c r="B238" s="4"/>
      <c r="F238" s="4"/>
    </row>
    <row r="239" spans="2:6" x14ac:dyDescent="0.2">
      <c r="B239" s="4"/>
      <c r="F239" s="4"/>
    </row>
    <row r="240" spans="2:6" x14ac:dyDescent="0.2">
      <c r="B240" s="4"/>
      <c r="F240" s="4"/>
    </row>
    <row r="241" spans="2:6" x14ac:dyDescent="0.2">
      <c r="B241" s="4"/>
      <c r="F241" s="4"/>
    </row>
    <row r="242" spans="2:6" x14ac:dyDescent="0.2">
      <c r="B242" s="4"/>
      <c r="F242" s="4"/>
    </row>
    <row r="243" spans="2:6" x14ac:dyDescent="0.2">
      <c r="B243" s="4"/>
      <c r="F243" s="4"/>
    </row>
    <row r="244" spans="2:6" x14ac:dyDescent="0.2">
      <c r="B244" s="4"/>
      <c r="F244" s="4"/>
    </row>
    <row r="245" spans="2:6" x14ac:dyDescent="0.2">
      <c r="B245" s="4"/>
      <c r="F245" s="4"/>
    </row>
    <row r="246" spans="2:6" x14ac:dyDescent="0.2">
      <c r="B246" s="4"/>
      <c r="F246" s="4"/>
    </row>
    <row r="247" spans="2:6" x14ac:dyDescent="0.2">
      <c r="B247" s="4"/>
      <c r="F247" s="4"/>
    </row>
    <row r="248" spans="2:6" x14ac:dyDescent="0.2">
      <c r="B248" s="4"/>
      <c r="F248" s="4"/>
    </row>
    <row r="249" spans="2:6" x14ac:dyDescent="0.2">
      <c r="B249" s="4"/>
      <c r="F249" s="4"/>
    </row>
    <row r="250" spans="2:6" x14ac:dyDescent="0.2">
      <c r="B250" s="4"/>
      <c r="F250" s="4"/>
    </row>
    <row r="251" spans="2:6" x14ac:dyDescent="0.2">
      <c r="B251" s="4"/>
      <c r="F251" s="4"/>
    </row>
    <row r="252" spans="2:6" x14ac:dyDescent="0.2">
      <c r="B252" s="4"/>
      <c r="F252" s="4"/>
    </row>
    <row r="253" spans="2:6" x14ac:dyDescent="0.2">
      <c r="B253" s="4"/>
      <c r="F253" s="4"/>
    </row>
    <row r="254" spans="2:6" x14ac:dyDescent="0.2">
      <c r="B254" s="4"/>
      <c r="F254" s="4"/>
    </row>
    <row r="255" spans="2:6" x14ac:dyDescent="0.2">
      <c r="B255" s="4"/>
      <c r="F255" s="4"/>
    </row>
    <row r="256" spans="2:6" x14ac:dyDescent="0.2">
      <c r="B256" s="4"/>
      <c r="F256" s="4"/>
    </row>
    <row r="257" spans="2:6" x14ac:dyDescent="0.2">
      <c r="B257" s="4"/>
      <c r="F257" s="4"/>
    </row>
    <row r="258" spans="2:6" x14ac:dyDescent="0.2">
      <c r="B258" s="4"/>
      <c r="F258" s="4"/>
    </row>
    <row r="259" spans="2:6" x14ac:dyDescent="0.2">
      <c r="B259" s="4"/>
      <c r="F259" s="4"/>
    </row>
    <row r="260" spans="2:6" x14ac:dyDescent="0.2">
      <c r="B260" s="4"/>
      <c r="F260" s="4"/>
    </row>
    <row r="261" spans="2:6" x14ac:dyDescent="0.2">
      <c r="B261" s="4"/>
      <c r="F261" s="4"/>
    </row>
    <row r="262" spans="2:6" x14ac:dyDescent="0.2">
      <c r="B262" s="4"/>
      <c r="F262" s="4"/>
    </row>
    <row r="263" spans="2:6" x14ac:dyDescent="0.2">
      <c r="B263" s="4"/>
      <c r="F263" s="4"/>
    </row>
    <row r="264" spans="2:6" x14ac:dyDescent="0.2">
      <c r="B264" s="4"/>
      <c r="F264" s="4"/>
    </row>
    <row r="265" spans="2:6" x14ac:dyDescent="0.2">
      <c r="B265" s="4"/>
      <c r="F265" s="4"/>
    </row>
    <row r="266" spans="2:6" x14ac:dyDescent="0.2">
      <c r="B266" s="4"/>
      <c r="F266" s="4"/>
    </row>
    <row r="267" spans="2:6" x14ac:dyDescent="0.2">
      <c r="B267" s="4"/>
      <c r="F267" s="4"/>
    </row>
    <row r="268" spans="2:6" x14ac:dyDescent="0.2">
      <c r="B268" s="4"/>
      <c r="F268" s="4"/>
    </row>
    <row r="269" spans="2:6" x14ac:dyDescent="0.2">
      <c r="B269" s="4"/>
      <c r="F269" s="4"/>
    </row>
    <row r="270" spans="2:6" x14ac:dyDescent="0.2">
      <c r="B270" s="4"/>
      <c r="F270" s="4"/>
    </row>
    <row r="271" spans="2:6" x14ac:dyDescent="0.2">
      <c r="B271" s="4"/>
      <c r="F271" s="4"/>
    </row>
    <row r="272" spans="2:6" x14ac:dyDescent="0.2">
      <c r="B272" s="4"/>
      <c r="F272" s="4"/>
    </row>
    <row r="273" spans="2:6" x14ac:dyDescent="0.2">
      <c r="B273" s="4"/>
      <c r="F273" s="4"/>
    </row>
    <row r="274" spans="2:6" x14ac:dyDescent="0.2">
      <c r="B274" s="4"/>
      <c r="F274" s="4"/>
    </row>
    <row r="275" spans="2:6" x14ac:dyDescent="0.2">
      <c r="B275" s="4"/>
      <c r="F275" s="4"/>
    </row>
    <row r="276" spans="2:6" x14ac:dyDescent="0.2">
      <c r="B276" s="4"/>
      <c r="F276" s="4"/>
    </row>
    <row r="277" spans="2:6" x14ac:dyDescent="0.2">
      <c r="B277" s="4"/>
      <c r="F277" s="4"/>
    </row>
    <row r="278" spans="2:6" x14ac:dyDescent="0.2">
      <c r="B278" s="4"/>
      <c r="F278" s="4"/>
    </row>
    <row r="279" spans="2:6" x14ac:dyDescent="0.2">
      <c r="B279" s="4"/>
      <c r="F279" s="4"/>
    </row>
    <row r="280" spans="2:6" x14ac:dyDescent="0.2">
      <c r="B280" s="4"/>
      <c r="F280" s="4"/>
    </row>
    <row r="281" spans="2:6" x14ac:dyDescent="0.2">
      <c r="B281" s="4"/>
      <c r="F281" s="4"/>
    </row>
    <row r="282" spans="2:6" x14ac:dyDescent="0.2">
      <c r="B282" s="4"/>
      <c r="F282" s="4"/>
    </row>
    <row r="283" spans="2:6" x14ac:dyDescent="0.2">
      <c r="B283" s="4"/>
      <c r="F283" s="4"/>
    </row>
    <row r="284" spans="2:6" x14ac:dyDescent="0.2">
      <c r="B284" s="4"/>
      <c r="F284" s="4"/>
    </row>
    <row r="285" spans="2:6" x14ac:dyDescent="0.2">
      <c r="B285" s="4"/>
      <c r="F285" s="4"/>
    </row>
    <row r="286" spans="2:6" x14ac:dyDescent="0.2">
      <c r="B286" s="4"/>
      <c r="F286" s="4"/>
    </row>
    <row r="287" spans="2:6" x14ac:dyDescent="0.2">
      <c r="B287" s="4"/>
      <c r="F287" s="4"/>
    </row>
    <row r="288" spans="2:6" x14ac:dyDescent="0.2">
      <c r="B288" s="4"/>
      <c r="F288" s="4"/>
    </row>
    <row r="289" spans="2:6" x14ac:dyDescent="0.2">
      <c r="B289" s="4"/>
      <c r="F289" s="4"/>
    </row>
    <row r="290" spans="2:6" x14ac:dyDescent="0.2">
      <c r="B290" s="4"/>
      <c r="F290" s="4"/>
    </row>
    <row r="291" spans="2:6" x14ac:dyDescent="0.2">
      <c r="B291" s="4"/>
      <c r="F291" s="4"/>
    </row>
    <row r="292" spans="2:6" x14ac:dyDescent="0.2">
      <c r="B292" s="4"/>
      <c r="F292" s="4"/>
    </row>
    <row r="293" spans="2:6" x14ac:dyDescent="0.2">
      <c r="B293" s="4"/>
      <c r="F293" s="4"/>
    </row>
    <row r="294" spans="2:6" x14ac:dyDescent="0.2">
      <c r="B294" s="4"/>
      <c r="F294" s="4"/>
    </row>
    <row r="295" spans="2:6" x14ac:dyDescent="0.2">
      <c r="B295" s="4"/>
      <c r="F295" s="4"/>
    </row>
    <row r="296" spans="2:6" x14ac:dyDescent="0.2">
      <c r="B296" s="4"/>
      <c r="F296" s="4"/>
    </row>
    <row r="297" spans="2:6" x14ac:dyDescent="0.2">
      <c r="B297" s="4"/>
      <c r="F297" s="4"/>
    </row>
    <row r="298" spans="2:6" x14ac:dyDescent="0.2">
      <c r="B298" s="4"/>
      <c r="F298" s="4"/>
    </row>
    <row r="299" spans="2:6" x14ac:dyDescent="0.2">
      <c r="B299" s="4"/>
      <c r="F299" s="4"/>
    </row>
    <row r="300" spans="2:6" x14ac:dyDescent="0.2">
      <c r="B300" s="4"/>
      <c r="F300" s="4"/>
    </row>
    <row r="301" spans="2:6" x14ac:dyDescent="0.2">
      <c r="B301" s="4"/>
      <c r="F301" s="4"/>
    </row>
    <row r="302" spans="2:6" x14ac:dyDescent="0.2">
      <c r="B302" s="4"/>
      <c r="F302" s="4"/>
    </row>
    <row r="303" spans="2:6" x14ac:dyDescent="0.2">
      <c r="B303" s="4"/>
      <c r="F303" s="4"/>
    </row>
    <row r="304" spans="2:6" x14ac:dyDescent="0.2">
      <c r="B304" s="4"/>
      <c r="F304" s="4"/>
    </row>
    <row r="305" spans="2:6" x14ac:dyDescent="0.2">
      <c r="B305" s="4"/>
      <c r="F305" s="4"/>
    </row>
    <row r="306" spans="2:6" x14ac:dyDescent="0.2">
      <c r="B306" s="4"/>
      <c r="F306" s="4"/>
    </row>
    <row r="307" spans="2:6" x14ac:dyDescent="0.2">
      <c r="B307" s="4"/>
      <c r="F307" s="4"/>
    </row>
    <row r="308" spans="2:6" x14ac:dyDescent="0.2">
      <c r="B308" s="4"/>
      <c r="F308" s="4"/>
    </row>
    <row r="309" spans="2:6" x14ac:dyDescent="0.2">
      <c r="B309" s="4"/>
      <c r="F309" s="4"/>
    </row>
    <row r="310" spans="2:6" x14ac:dyDescent="0.2">
      <c r="B310" s="4"/>
      <c r="F310" s="4"/>
    </row>
    <row r="311" spans="2:6" x14ac:dyDescent="0.2">
      <c r="B311" s="4"/>
      <c r="F311" s="4"/>
    </row>
    <row r="312" spans="2:6" x14ac:dyDescent="0.2">
      <c r="B312" s="4"/>
      <c r="F312" s="4"/>
    </row>
    <row r="313" spans="2:6" x14ac:dyDescent="0.2">
      <c r="B313" s="4"/>
      <c r="F313" s="4"/>
    </row>
    <row r="314" spans="2:6" x14ac:dyDescent="0.2">
      <c r="B314" s="4"/>
      <c r="F314" s="4"/>
    </row>
    <row r="315" spans="2:6" x14ac:dyDescent="0.2">
      <c r="B315" s="4"/>
      <c r="F315" s="4"/>
    </row>
    <row r="316" spans="2:6" x14ac:dyDescent="0.2">
      <c r="B316" s="4"/>
      <c r="F316" s="4"/>
    </row>
    <row r="317" spans="2:6" x14ac:dyDescent="0.2">
      <c r="B317" s="4"/>
      <c r="F317" s="4"/>
    </row>
    <row r="318" spans="2:6" x14ac:dyDescent="0.2">
      <c r="B318" s="4"/>
      <c r="F318" s="4"/>
    </row>
    <row r="319" spans="2:6" x14ac:dyDescent="0.2">
      <c r="B319" s="4"/>
      <c r="F319" s="4"/>
    </row>
    <row r="320" spans="2:6" x14ac:dyDescent="0.2">
      <c r="B320" s="4"/>
      <c r="F320" s="4"/>
    </row>
    <row r="321" spans="2:6" x14ac:dyDescent="0.2">
      <c r="B321" s="4"/>
      <c r="F321" s="4"/>
    </row>
    <row r="322" spans="2:6" x14ac:dyDescent="0.2">
      <c r="B322" s="4"/>
      <c r="F322" s="4"/>
    </row>
    <row r="323" spans="2:6" x14ac:dyDescent="0.2">
      <c r="B323" s="4"/>
      <c r="F323" s="4"/>
    </row>
    <row r="324" spans="2:6" x14ac:dyDescent="0.2">
      <c r="B324" s="4"/>
      <c r="F324" s="4"/>
    </row>
    <row r="325" spans="2:6" x14ac:dyDescent="0.2">
      <c r="B325" s="4"/>
      <c r="F325" s="4"/>
    </row>
    <row r="326" spans="2:6" x14ac:dyDescent="0.2">
      <c r="B326" s="4"/>
      <c r="F326" s="4"/>
    </row>
    <row r="327" spans="2:6" x14ac:dyDescent="0.2">
      <c r="B327" s="4"/>
      <c r="F327" s="4"/>
    </row>
    <row r="328" spans="2:6" x14ac:dyDescent="0.2">
      <c r="B328" s="4"/>
      <c r="F328" s="4"/>
    </row>
    <row r="329" spans="2:6" x14ac:dyDescent="0.2">
      <c r="B329" s="4"/>
      <c r="F329" s="4"/>
    </row>
    <row r="330" spans="2:6" x14ac:dyDescent="0.2">
      <c r="B330" s="4"/>
      <c r="F330" s="4"/>
    </row>
    <row r="331" spans="2:6" x14ac:dyDescent="0.2">
      <c r="B331" s="4"/>
      <c r="F331" s="4"/>
    </row>
    <row r="332" spans="2:6" x14ac:dyDescent="0.2">
      <c r="B332" s="4"/>
      <c r="F332" s="4"/>
    </row>
    <row r="333" spans="2:6" x14ac:dyDescent="0.2">
      <c r="B333" s="4"/>
      <c r="F333" s="4"/>
    </row>
    <row r="334" spans="2:6" x14ac:dyDescent="0.2">
      <c r="B334" s="4"/>
      <c r="F334" s="4"/>
    </row>
    <row r="335" spans="2:6" x14ac:dyDescent="0.2">
      <c r="B335" s="4"/>
      <c r="F335" s="4"/>
    </row>
    <row r="336" spans="2:6" x14ac:dyDescent="0.2">
      <c r="B336" s="4"/>
      <c r="F336" s="4"/>
    </row>
    <row r="337" spans="2:6" x14ac:dyDescent="0.2">
      <c r="B337" s="4"/>
      <c r="F337" s="4"/>
    </row>
    <row r="338" spans="2:6" x14ac:dyDescent="0.2">
      <c r="B338" s="4"/>
      <c r="F338" s="4"/>
    </row>
    <row r="339" spans="2:6" x14ac:dyDescent="0.2">
      <c r="B339" s="4"/>
      <c r="F339" s="4"/>
    </row>
    <row r="340" spans="2:6" x14ac:dyDescent="0.2">
      <c r="B340" s="4"/>
      <c r="F340" s="4"/>
    </row>
    <row r="341" spans="2:6" x14ac:dyDescent="0.2">
      <c r="B341" s="4"/>
      <c r="F341" s="4"/>
    </row>
    <row r="342" spans="2:6" x14ac:dyDescent="0.2">
      <c r="B342" s="4"/>
      <c r="F342" s="4"/>
    </row>
    <row r="343" spans="2:6" x14ac:dyDescent="0.2">
      <c r="B343" s="4"/>
      <c r="F343" s="4"/>
    </row>
    <row r="344" spans="2:6" x14ac:dyDescent="0.2">
      <c r="B344" s="4"/>
      <c r="F344" s="4"/>
    </row>
    <row r="345" spans="2:6" x14ac:dyDescent="0.2">
      <c r="B345" s="4"/>
      <c r="F345" s="4"/>
    </row>
    <row r="346" spans="2:6" x14ac:dyDescent="0.2">
      <c r="B346" s="4"/>
      <c r="F346" s="4"/>
    </row>
    <row r="347" spans="2:6" x14ac:dyDescent="0.2">
      <c r="B347" s="4"/>
      <c r="F347" s="4"/>
    </row>
    <row r="348" spans="2:6" x14ac:dyDescent="0.2">
      <c r="B348" s="4"/>
      <c r="F348" s="4"/>
    </row>
    <row r="349" spans="2:6" x14ac:dyDescent="0.2">
      <c r="B349" s="4"/>
      <c r="F349" s="4"/>
    </row>
    <row r="350" spans="2:6" x14ac:dyDescent="0.2">
      <c r="B350" s="4"/>
      <c r="F350" s="4"/>
    </row>
    <row r="351" spans="2:6" x14ac:dyDescent="0.2">
      <c r="B351" s="4"/>
      <c r="F351" s="4"/>
    </row>
    <row r="352" spans="2:6" x14ac:dyDescent="0.2">
      <c r="B352" s="4"/>
      <c r="F352" s="4"/>
    </row>
    <row r="353" spans="2:6" x14ac:dyDescent="0.2">
      <c r="B353" s="4"/>
      <c r="F353" s="4"/>
    </row>
    <row r="354" spans="2:6" x14ac:dyDescent="0.2">
      <c r="B354" s="4"/>
      <c r="F354" s="4"/>
    </row>
    <row r="355" spans="2:6" x14ac:dyDescent="0.2">
      <c r="B355" s="4"/>
      <c r="F355" s="4"/>
    </row>
    <row r="356" spans="2:6" x14ac:dyDescent="0.2">
      <c r="B356" s="4"/>
      <c r="F356" s="4"/>
    </row>
    <row r="357" spans="2:6" x14ac:dyDescent="0.2">
      <c r="B357" s="4"/>
      <c r="F357" s="4"/>
    </row>
    <row r="358" spans="2:6" x14ac:dyDescent="0.2">
      <c r="B358" s="4"/>
      <c r="F358" s="4"/>
    </row>
    <row r="359" spans="2:6" x14ac:dyDescent="0.2">
      <c r="B359" s="4"/>
      <c r="F359" s="4"/>
    </row>
    <row r="360" spans="2:6" x14ac:dyDescent="0.2">
      <c r="B360" s="4"/>
      <c r="F360" s="4"/>
    </row>
    <row r="361" spans="2:6" x14ac:dyDescent="0.2">
      <c r="B361" s="4"/>
      <c r="F361" s="4"/>
    </row>
    <row r="362" spans="2:6" x14ac:dyDescent="0.2">
      <c r="B362" s="4"/>
      <c r="F362" s="4"/>
    </row>
    <row r="363" spans="2:6" x14ac:dyDescent="0.2">
      <c r="B363" s="4"/>
      <c r="F363" s="4"/>
    </row>
    <row r="364" spans="2:6" x14ac:dyDescent="0.2">
      <c r="B364" s="4"/>
      <c r="F364" s="4"/>
    </row>
    <row r="365" spans="2:6" x14ac:dyDescent="0.2">
      <c r="B365" s="4"/>
      <c r="F365" s="4"/>
    </row>
    <row r="366" spans="2:6" x14ac:dyDescent="0.2">
      <c r="B366" s="4"/>
      <c r="F366" s="4"/>
    </row>
    <row r="367" spans="2:6" x14ac:dyDescent="0.2">
      <c r="B367" s="4"/>
      <c r="F367" s="4"/>
    </row>
    <row r="368" spans="2:6" x14ac:dyDescent="0.2">
      <c r="B368" s="4"/>
      <c r="F368" s="4"/>
    </row>
    <row r="369" spans="2:6" x14ac:dyDescent="0.2">
      <c r="B369" s="4"/>
      <c r="F369" s="4"/>
    </row>
    <row r="370" spans="2:6" x14ac:dyDescent="0.2">
      <c r="B370" s="4"/>
      <c r="F370" s="4"/>
    </row>
    <row r="371" spans="2:6" x14ac:dyDescent="0.2">
      <c r="B371" s="4"/>
      <c r="F371" s="4"/>
    </row>
    <row r="372" spans="2:6" x14ac:dyDescent="0.2">
      <c r="B372" s="4"/>
      <c r="F372" s="4"/>
    </row>
    <row r="373" spans="2:6" x14ac:dyDescent="0.2">
      <c r="B373" s="4"/>
      <c r="F373" s="4"/>
    </row>
    <row r="374" spans="2:6" x14ac:dyDescent="0.2">
      <c r="B374" s="4"/>
      <c r="F374" s="4"/>
    </row>
    <row r="375" spans="2:6" x14ac:dyDescent="0.2">
      <c r="B375" s="4"/>
      <c r="F375" s="4"/>
    </row>
    <row r="376" spans="2:6" x14ac:dyDescent="0.2">
      <c r="B376" s="4"/>
      <c r="F376" s="4"/>
    </row>
    <row r="377" spans="2:6" x14ac:dyDescent="0.2">
      <c r="B377" s="4"/>
      <c r="F377" s="4"/>
    </row>
    <row r="378" spans="2:6" x14ac:dyDescent="0.2">
      <c r="B378" s="4"/>
      <c r="F378" s="4"/>
    </row>
    <row r="379" spans="2:6" x14ac:dyDescent="0.2">
      <c r="B379" s="4"/>
      <c r="F379" s="4"/>
    </row>
    <row r="380" spans="2:6" x14ac:dyDescent="0.2">
      <c r="B380" s="4"/>
      <c r="F380" s="4"/>
    </row>
    <row r="381" spans="2:6" x14ac:dyDescent="0.2">
      <c r="B381" s="4"/>
      <c r="F381" s="4"/>
    </row>
    <row r="382" spans="2:6" x14ac:dyDescent="0.2">
      <c r="B382" s="4"/>
      <c r="F382" s="4"/>
    </row>
    <row r="383" spans="2:6" x14ac:dyDescent="0.2">
      <c r="B383" s="4"/>
      <c r="F383" s="4"/>
    </row>
    <row r="384" spans="2:6" x14ac:dyDescent="0.2">
      <c r="B384" s="4"/>
      <c r="F384" s="4"/>
    </row>
    <row r="385" spans="2:6" x14ac:dyDescent="0.2">
      <c r="B385" s="4"/>
      <c r="F385" s="4"/>
    </row>
    <row r="386" spans="2:6" x14ac:dyDescent="0.2">
      <c r="B386" s="4"/>
      <c r="F386" s="4"/>
    </row>
    <row r="387" spans="2:6" x14ac:dyDescent="0.2">
      <c r="B387" s="4"/>
      <c r="F387" s="4"/>
    </row>
    <row r="388" spans="2:6" x14ac:dyDescent="0.2">
      <c r="B388" s="4"/>
      <c r="F388" s="4"/>
    </row>
    <row r="389" spans="2:6" x14ac:dyDescent="0.2">
      <c r="B389" s="4"/>
      <c r="F389" s="4"/>
    </row>
    <row r="390" spans="2:6" x14ac:dyDescent="0.2">
      <c r="B390" s="4"/>
      <c r="F390" s="4"/>
    </row>
    <row r="391" spans="2:6" x14ac:dyDescent="0.2">
      <c r="B391" s="4"/>
      <c r="F391" s="4"/>
    </row>
    <row r="392" spans="2:6" x14ac:dyDescent="0.2">
      <c r="B392" s="4"/>
      <c r="F392" s="4"/>
    </row>
    <row r="393" spans="2:6" x14ac:dyDescent="0.2">
      <c r="B393" s="4"/>
      <c r="F393" s="4"/>
    </row>
    <row r="394" spans="2:6" x14ac:dyDescent="0.2">
      <c r="B394" s="4"/>
      <c r="F394" s="4"/>
    </row>
    <row r="395" spans="2:6" x14ac:dyDescent="0.2">
      <c r="B395" s="4"/>
      <c r="F395" s="4"/>
    </row>
    <row r="396" spans="2:6" x14ac:dyDescent="0.2">
      <c r="B396" s="4"/>
      <c r="F396" s="4"/>
    </row>
    <row r="397" spans="2:6" x14ac:dyDescent="0.2">
      <c r="B397" s="4"/>
      <c r="F397" s="4"/>
    </row>
    <row r="398" spans="2:6" x14ac:dyDescent="0.2">
      <c r="B398" s="4"/>
      <c r="F398" s="4"/>
    </row>
    <row r="399" spans="2:6" x14ac:dyDescent="0.2">
      <c r="B399" s="4"/>
      <c r="F399" s="4"/>
    </row>
    <row r="400" spans="2:6" x14ac:dyDescent="0.2">
      <c r="B400" s="4"/>
      <c r="F400" s="4"/>
    </row>
    <row r="401" spans="2:6" x14ac:dyDescent="0.2">
      <c r="B401" s="4"/>
      <c r="F401" s="4"/>
    </row>
    <row r="402" spans="2:6" x14ac:dyDescent="0.2">
      <c r="B402" s="4"/>
      <c r="F402" s="4"/>
    </row>
    <row r="403" spans="2:6" x14ac:dyDescent="0.2">
      <c r="B403" s="4"/>
      <c r="F403" s="4"/>
    </row>
    <row r="404" spans="2:6" x14ac:dyDescent="0.2">
      <c r="B404" s="4"/>
      <c r="F404" s="4"/>
    </row>
    <row r="405" spans="2:6" x14ac:dyDescent="0.2">
      <c r="B405" s="4"/>
      <c r="F405" s="4"/>
    </row>
    <row r="406" spans="2:6" x14ac:dyDescent="0.2">
      <c r="B406" s="4"/>
      <c r="F406" s="4"/>
    </row>
    <row r="407" spans="2:6" x14ac:dyDescent="0.2">
      <c r="B407" s="4"/>
      <c r="F407" s="4"/>
    </row>
    <row r="408" spans="2:6" x14ac:dyDescent="0.2">
      <c r="B408" s="4"/>
      <c r="F408" s="4"/>
    </row>
    <row r="409" spans="2:6" x14ac:dyDescent="0.2">
      <c r="B409" s="4"/>
      <c r="F409" s="4"/>
    </row>
    <row r="410" spans="2:6" x14ac:dyDescent="0.2">
      <c r="B410" s="4"/>
      <c r="F410" s="4"/>
    </row>
    <row r="411" spans="2:6" x14ac:dyDescent="0.2">
      <c r="B411" s="4"/>
      <c r="F411" s="4"/>
    </row>
    <row r="412" spans="2:6" x14ac:dyDescent="0.2">
      <c r="B412" s="4"/>
      <c r="F412" s="4"/>
    </row>
    <row r="413" spans="2:6" x14ac:dyDescent="0.2">
      <c r="B413" s="4"/>
      <c r="F413" s="4"/>
    </row>
    <row r="414" spans="2:6" x14ac:dyDescent="0.2">
      <c r="B414" s="4"/>
      <c r="F414" s="4"/>
    </row>
    <row r="415" spans="2:6" x14ac:dyDescent="0.2">
      <c r="B415" s="4"/>
      <c r="F415" s="4"/>
    </row>
    <row r="416" spans="2:6" x14ac:dyDescent="0.2">
      <c r="B416" s="4"/>
      <c r="F416" s="4"/>
    </row>
    <row r="417" spans="2:6" x14ac:dyDescent="0.2">
      <c r="B417" s="4"/>
      <c r="F417" s="4"/>
    </row>
    <row r="418" spans="2:6" x14ac:dyDescent="0.2">
      <c r="B418" s="4"/>
      <c r="F418" s="4"/>
    </row>
    <row r="419" spans="2:6" x14ac:dyDescent="0.2">
      <c r="B419" s="4"/>
      <c r="F419" s="4"/>
    </row>
    <row r="420" spans="2:6" x14ac:dyDescent="0.2">
      <c r="B420" s="4"/>
      <c r="F420" s="4"/>
    </row>
    <row r="421" spans="2:6" x14ac:dyDescent="0.2">
      <c r="B421" s="4"/>
      <c r="F421" s="4"/>
    </row>
    <row r="422" spans="2:6" x14ac:dyDescent="0.2">
      <c r="B422" s="4"/>
      <c r="F422" s="4"/>
    </row>
    <row r="423" spans="2:6" x14ac:dyDescent="0.2">
      <c r="B423" s="4"/>
      <c r="F423" s="4"/>
    </row>
    <row r="424" spans="2:6" x14ac:dyDescent="0.2">
      <c r="B424" s="4"/>
      <c r="F424" s="4"/>
    </row>
    <row r="425" spans="2:6" x14ac:dyDescent="0.2">
      <c r="B425" s="4"/>
      <c r="F425" s="4"/>
    </row>
    <row r="426" spans="2:6" x14ac:dyDescent="0.2">
      <c r="B426" s="4"/>
      <c r="F426" s="4"/>
    </row>
    <row r="427" spans="2:6" x14ac:dyDescent="0.2">
      <c r="B427" s="4"/>
      <c r="F427" s="4"/>
    </row>
    <row r="428" spans="2:6" x14ac:dyDescent="0.2">
      <c r="B428" s="4"/>
      <c r="F428" s="4"/>
    </row>
    <row r="429" spans="2:6" x14ac:dyDescent="0.2">
      <c r="B429" s="4"/>
      <c r="F429" s="4"/>
    </row>
    <row r="430" spans="2:6" x14ac:dyDescent="0.2">
      <c r="B430" s="4"/>
      <c r="F430" s="4"/>
    </row>
    <row r="431" spans="2:6" x14ac:dyDescent="0.2">
      <c r="B431" s="4"/>
      <c r="F431" s="4"/>
    </row>
    <row r="432" spans="2:6" x14ac:dyDescent="0.2">
      <c r="B432" s="4"/>
      <c r="F432" s="4"/>
    </row>
    <row r="433" spans="2:6" x14ac:dyDescent="0.2">
      <c r="B433" s="4"/>
      <c r="F433" s="4"/>
    </row>
    <row r="434" spans="2:6" x14ac:dyDescent="0.2">
      <c r="B434" s="4"/>
      <c r="F434" s="4"/>
    </row>
    <row r="435" spans="2:6" x14ac:dyDescent="0.2">
      <c r="B435" s="4"/>
      <c r="F435" s="4"/>
    </row>
    <row r="436" spans="2:6" x14ac:dyDescent="0.2">
      <c r="B436" s="4"/>
      <c r="F436" s="4"/>
    </row>
    <row r="437" spans="2:6" x14ac:dyDescent="0.2">
      <c r="B437" s="4"/>
      <c r="F437" s="4"/>
    </row>
    <row r="438" spans="2:6" x14ac:dyDescent="0.2">
      <c r="B438" s="4"/>
      <c r="F438" s="4"/>
    </row>
    <row r="439" spans="2:6" x14ac:dyDescent="0.2">
      <c r="B439" s="4"/>
      <c r="F439" s="4"/>
    </row>
    <row r="440" spans="2:6" x14ac:dyDescent="0.2">
      <c r="B440" s="4"/>
      <c r="F440" s="4"/>
    </row>
    <row r="441" spans="2:6" x14ac:dyDescent="0.2">
      <c r="B441" s="4"/>
      <c r="F441" s="4"/>
    </row>
    <row r="442" spans="2:6" x14ac:dyDescent="0.2">
      <c r="B442" s="4"/>
      <c r="F442" s="4"/>
    </row>
    <row r="443" spans="2:6" x14ac:dyDescent="0.2">
      <c r="B443" s="4"/>
      <c r="F443" s="4"/>
    </row>
    <row r="444" spans="2:6" x14ac:dyDescent="0.2">
      <c r="B444" s="4"/>
      <c r="F444" s="4"/>
    </row>
    <row r="445" spans="2:6" x14ac:dyDescent="0.2">
      <c r="B445" s="4"/>
      <c r="F445" s="4"/>
    </row>
    <row r="446" spans="2:6" x14ac:dyDescent="0.2">
      <c r="B446" s="4"/>
      <c r="F446" s="4"/>
    </row>
    <row r="447" spans="2:6" x14ac:dyDescent="0.2">
      <c r="B447" s="4"/>
      <c r="F447" s="4"/>
    </row>
    <row r="448" spans="2:6" x14ac:dyDescent="0.2">
      <c r="B448" s="4"/>
      <c r="F448" s="4"/>
    </row>
    <row r="449" spans="2:6" x14ac:dyDescent="0.2">
      <c r="B449" s="4"/>
      <c r="F449" s="4"/>
    </row>
    <row r="450" spans="2:6" x14ac:dyDescent="0.2">
      <c r="B450" s="4"/>
      <c r="F450" s="4"/>
    </row>
    <row r="451" spans="2:6" x14ac:dyDescent="0.2">
      <c r="B451" s="4"/>
      <c r="F451" s="4"/>
    </row>
    <row r="452" spans="2:6" x14ac:dyDescent="0.2">
      <c r="B452" s="4"/>
      <c r="F452" s="4"/>
    </row>
    <row r="453" spans="2:6" x14ac:dyDescent="0.2">
      <c r="B453" s="4"/>
      <c r="F453" s="4"/>
    </row>
    <row r="454" spans="2:6" x14ac:dyDescent="0.2">
      <c r="B454" s="4"/>
      <c r="F454" s="4"/>
    </row>
    <row r="455" spans="2:6" x14ac:dyDescent="0.2">
      <c r="B455" s="4"/>
      <c r="F455" s="4"/>
    </row>
    <row r="456" spans="2:6" x14ac:dyDescent="0.2">
      <c r="B456" s="4"/>
      <c r="F456" s="4"/>
    </row>
    <row r="457" spans="2:6" x14ac:dyDescent="0.2">
      <c r="B457" s="4"/>
      <c r="F457" s="4"/>
    </row>
    <row r="458" spans="2:6" x14ac:dyDescent="0.2">
      <c r="B458" s="4"/>
      <c r="F458" s="4"/>
    </row>
    <row r="459" spans="2:6" x14ac:dyDescent="0.2">
      <c r="B459" s="4"/>
      <c r="F459" s="4"/>
    </row>
    <row r="460" spans="2:6" x14ac:dyDescent="0.2">
      <c r="B460" s="4"/>
      <c r="F460" s="4"/>
    </row>
    <row r="461" spans="2:6" x14ac:dyDescent="0.2">
      <c r="B461" s="4"/>
      <c r="F461" s="4"/>
    </row>
    <row r="462" spans="2:6" x14ac:dyDescent="0.2">
      <c r="B462" s="4"/>
      <c r="F462" s="4"/>
    </row>
    <row r="463" spans="2:6" x14ac:dyDescent="0.2">
      <c r="B463" s="4"/>
      <c r="F463" s="4"/>
    </row>
    <row r="464" spans="2:6" x14ac:dyDescent="0.2">
      <c r="B464" s="4"/>
      <c r="F464" s="4"/>
    </row>
    <row r="465" spans="2:6" x14ac:dyDescent="0.2">
      <c r="B465" s="4"/>
      <c r="F465" s="4"/>
    </row>
    <row r="466" spans="2:6" x14ac:dyDescent="0.2">
      <c r="B466" s="4"/>
      <c r="F466" s="4"/>
    </row>
    <row r="467" spans="2:6" x14ac:dyDescent="0.2">
      <c r="B467" s="4"/>
      <c r="F467" s="4"/>
    </row>
    <row r="468" spans="2:6" x14ac:dyDescent="0.2">
      <c r="B468" s="4"/>
      <c r="F468" s="4"/>
    </row>
    <row r="469" spans="2:6" x14ac:dyDescent="0.2">
      <c r="B469" s="4"/>
      <c r="F469" s="4"/>
    </row>
    <row r="470" spans="2:6" x14ac:dyDescent="0.2">
      <c r="B470" s="4"/>
      <c r="F470" s="4"/>
    </row>
    <row r="471" spans="2:6" x14ac:dyDescent="0.2">
      <c r="B471" s="4"/>
      <c r="F471" s="4"/>
    </row>
    <row r="472" spans="2:6" x14ac:dyDescent="0.2">
      <c r="B472" s="4"/>
      <c r="F472" s="4"/>
    </row>
    <row r="473" spans="2:6" x14ac:dyDescent="0.2">
      <c r="B473" s="4"/>
      <c r="F473" s="4"/>
    </row>
    <row r="474" spans="2:6" x14ac:dyDescent="0.2">
      <c r="B474" s="4"/>
      <c r="F474" s="4"/>
    </row>
    <row r="475" spans="2:6" x14ac:dyDescent="0.2">
      <c r="B475" s="4"/>
      <c r="F475" s="4"/>
    </row>
    <row r="476" spans="2:6" x14ac:dyDescent="0.2">
      <c r="B476" s="4"/>
      <c r="F476" s="4"/>
    </row>
    <row r="477" spans="2:6" x14ac:dyDescent="0.2">
      <c r="B477" s="4"/>
      <c r="F477" s="4"/>
    </row>
    <row r="478" spans="2:6" x14ac:dyDescent="0.2">
      <c r="B478" s="4"/>
      <c r="F478" s="4"/>
    </row>
    <row r="479" spans="2:6" x14ac:dyDescent="0.2">
      <c r="B479" s="4"/>
      <c r="F479" s="4"/>
    </row>
    <row r="480" spans="2:6" x14ac:dyDescent="0.2">
      <c r="B480" s="4"/>
      <c r="F480" s="4"/>
    </row>
    <row r="481" spans="2:6" x14ac:dyDescent="0.2">
      <c r="B481" s="4"/>
      <c r="F481" s="4"/>
    </row>
    <row r="482" spans="2:6" x14ac:dyDescent="0.2">
      <c r="B482" s="4"/>
      <c r="F482" s="4"/>
    </row>
    <row r="483" spans="2:6" x14ac:dyDescent="0.2">
      <c r="B483" s="4"/>
      <c r="F483" s="4"/>
    </row>
    <row r="484" spans="2:6" x14ac:dyDescent="0.2">
      <c r="B484" s="4"/>
      <c r="F484" s="4"/>
    </row>
    <row r="485" spans="2:6" x14ac:dyDescent="0.2">
      <c r="B485" s="4"/>
      <c r="F485" s="4"/>
    </row>
    <row r="486" spans="2:6" x14ac:dyDescent="0.2">
      <c r="B486" s="4"/>
      <c r="F486" s="4"/>
    </row>
    <row r="487" spans="2:6" x14ac:dyDescent="0.2">
      <c r="B487" s="4"/>
      <c r="F487" s="4"/>
    </row>
    <row r="488" spans="2:6" x14ac:dyDescent="0.2">
      <c r="B488" s="4"/>
      <c r="F488" s="4"/>
    </row>
    <row r="489" spans="2:6" x14ac:dyDescent="0.2">
      <c r="B489" s="4"/>
      <c r="F489" s="4"/>
    </row>
    <row r="490" spans="2:6" x14ac:dyDescent="0.2">
      <c r="B490" s="4"/>
      <c r="F490" s="4"/>
    </row>
    <row r="491" spans="2:6" x14ac:dyDescent="0.2">
      <c r="B491" s="4"/>
      <c r="F491" s="4"/>
    </row>
    <row r="492" spans="2:6" x14ac:dyDescent="0.2">
      <c r="B492" s="4"/>
      <c r="F492" s="4"/>
    </row>
    <row r="493" spans="2:6" x14ac:dyDescent="0.2">
      <c r="B493" s="4"/>
      <c r="F493" s="4"/>
    </row>
    <row r="494" spans="2:6" x14ac:dyDescent="0.2">
      <c r="B494" s="4"/>
      <c r="F494" s="4"/>
    </row>
    <row r="495" spans="2:6" x14ac:dyDescent="0.2">
      <c r="B495" s="4"/>
      <c r="F495" s="4"/>
    </row>
    <row r="496" spans="2:6" x14ac:dyDescent="0.2">
      <c r="B496" s="4"/>
      <c r="F496" s="4"/>
    </row>
    <row r="497" spans="2:6" x14ac:dyDescent="0.2">
      <c r="B497" s="4"/>
      <c r="F497" s="4"/>
    </row>
    <row r="498" spans="2:6" x14ac:dyDescent="0.2">
      <c r="B498" s="4"/>
      <c r="F498" s="4"/>
    </row>
    <row r="499" spans="2:6" x14ac:dyDescent="0.2">
      <c r="B499" s="4"/>
      <c r="F499" s="4"/>
    </row>
    <row r="500" spans="2:6" x14ac:dyDescent="0.2">
      <c r="B500" s="4"/>
      <c r="F500" s="4"/>
    </row>
    <row r="501" spans="2:6" x14ac:dyDescent="0.2">
      <c r="B501" s="4"/>
      <c r="F501" s="4"/>
    </row>
    <row r="502" spans="2:6" x14ac:dyDescent="0.2">
      <c r="B502" s="4"/>
      <c r="F502" s="4"/>
    </row>
    <row r="503" spans="2:6" x14ac:dyDescent="0.2">
      <c r="B503" s="4"/>
      <c r="F503" s="4"/>
    </row>
    <row r="504" spans="2:6" x14ac:dyDescent="0.2">
      <c r="B504" s="4"/>
      <c r="F504" s="4"/>
    </row>
    <row r="505" spans="2:6" x14ac:dyDescent="0.2">
      <c r="B505" s="4"/>
      <c r="F505" s="4"/>
    </row>
    <row r="506" spans="2:6" x14ac:dyDescent="0.2">
      <c r="B506" s="4"/>
      <c r="F506" s="4"/>
    </row>
    <row r="507" spans="2:6" x14ac:dyDescent="0.2">
      <c r="B507" s="4"/>
      <c r="F507" s="4"/>
    </row>
    <row r="508" spans="2:6" x14ac:dyDescent="0.2">
      <c r="B508" s="4"/>
      <c r="F508" s="4"/>
    </row>
    <row r="509" spans="2:6" x14ac:dyDescent="0.2">
      <c r="B509" s="4"/>
      <c r="F509" s="4"/>
    </row>
    <row r="510" spans="2:6" x14ac:dyDescent="0.2">
      <c r="B510" s="4"/>
      <c r="F510" s="4"/>
    </row>
    <row r="511" spans="2:6" x14ac:dyDescent="0.2">
      <c r="B511" s="4"/>
      <c r="F511" s="4"/>
    </row>
    <row r="512" spans="2:6" x14ac:dyDescent="0.2">
      <c r="B512" s="4"/>
      <c r="F512" s="4"/>
    </row>
    <row r="513" spans="2:6" x14ac:dyDescent="0.2">
      <c r="B513" s="4"/>
      <c r="F513" s="4"/>
    </row>
    <row r="514" spans="2:6" x14ac:dyDescent="0.2">
      <c r="B514" s="4"/>
      <c r="F514" s="4"/>
    </row>
    <row r="515" spans="2:6" x14ac:dyDescent="0.2">
      <c r="B515" s="4"/>
      <c r="F515" s="4"/>
    </row>
    <row r="516" spans="2:6" x14ac:dyDescent="0.2">
      <c r="B516" s="4"/>
      <c r="F516" s="4"/>
    </row>
    <row r="517" spans="2:6" x14ac:dyDescent="0.2">
      <c r="B517" s="4"/>
      <c r="F517" s="4"/>
    </row>
    <row r="518" spans="2:6" x14ac:dyDescent="0.2">
      <c r="B518" s="4"/>
      <c r="F518" s="4"/>
    </row>
    <row r="519" spans="2:6" x14ac:dyDescent="0.2">
      <c r="B519" s="4"/>
      <c r="F519" s="4"/>
    </row>
    <row r="520" spans="2:6" x14ac:dyDescent="0.2">
      <c r="B520" s="4"/>
      <c r="F520" s="4"/>
    </row>
    <row r="521" spans="2:6" x14ac:dyDescent="0.2">
      <c r="B521" s="4"/>
      <c r="F521" s="4"/>
    </row>
    <row r="522" spans="2:6" x14ac:dyDescent="0.2">
      <c r="B522" s="4"/>
      <c r="F522" s="4"/>
    </row>
    <row r="523" spans="2:6" x14ac:dyDescent="0.2">
      <c r="B523" s="4"/>
      <c r="F523" s="4"/>
    </row>
    <row r="524" spans="2:6" x14ac:dyDescent="0.2">
      <c r="B524" s="4"/>
      <c r="F524" s="4"/>
    </row>
    <row r="525" spans="2:6" x14ac:dyDescent="0.2">
      <c r="B525" s="4"/>
      <c r="F525" s="4"/>
    </row>
    <row r="526" spans="2:6" x14ac:dyDescent="0.2">
      <c r="B526" s="4"/>
      <c r="F526" s="4"/>
    </row>
    <row r="527" spans="2:6" x14ac:dyDescent="0.2">
      <c r="B527" s="4"/>
      <c r="F527" s="4"/>
    </row>
    <row r="528" spans="2:6" x14ac:dyDescent="0.2">
      <c r="B528" s="4"/>
      <c r="F528" s="4"/>
    </row>
    <row r="529" spans="2:6" x14ac:dyDescent="0.2">
      <c r="B529" s="4"/>
      <c r="F529" s="4"/>
    </row>
    <row r="530" spans="2:6" x14ac:dyDescent="0.2">
      <c r="B530" s="4"/>
      <c r="F530" s="4"/>
    </row>
    <row r="531" spans="2:6" x14ac:dyDescent="0.2">
      <c r="B531" s="4"/>
      <c r="F531" s="4"/>
    </row>
    <row r="532" spans="2:6" x14ac:dyDescent="0.2">
      <c r="B532" s="4"/>
      <c r="F532" s="4"/>
    </row>
    <row r="533" spans="2:6" x14ac:dyDescent="0.2">
      <c r="B533" s="4"/>
      <c r="F533" s="4"/>
    </row>
    <row r="534" spans="2:6" x14ac:dyDescent="0.2">
      <c r="B534" s="4"/>
      <c r="F534" s="4"/>
    </row>
    <row r="535" spans="2:6" x14ac:dyDescent="0.2">
      <c r="B535" s="4"/>
      <c r="F535" s="4"/>
    </row>
    <row r="536" spans="2:6" x14ac:dyDescent="0.2">
      <c r="B536" s="4"/>
      <c r="F536" s="4"/>
    </row>
    <row r="537" spans="2:6" x14ac:dyDescent="0.2">
      <c r="B537" s="4"/>
      <c r="F537" s="4"/>
    </row>
    <row r="538" spans="2:6" x14ac:dyDescent="0.2">
      <c r="B538" s="4"/>
      <c r="F538" s="4"/>
    </row>
    <row r="539" spans="2:6" x14ac:dyDescent="0.2">
      <c r="B539" s="4"/>
      <c r="F539" s="4"/>
    </row>
    <row r="540" spans="2:6" x14ac:dyDescent="0.2">
      <c r="B540" s="4"/>
      <c r="F540" s="4"/>
    </row>
    <row r="541" spans="2:6" x14ac:dyDescent="0.2">
      <c r="B541" s="4"/>
      <c r="F541" s="4"/>
    </row>
    <row r="542" spans="2:6" x14ac:dyDescent="0.2">
      <c r="B542" s="4"/>
      <c r="F542" s="4"/>
    </row>
    <row r="543" spans="2:6" x14ac:dyDescent="0.2">
      <c r="B543" s="4"/>
      <c r="F543" s="4"/>
    </row>
    <row r="544" spans="2:6" x14ac:dyDescent="0.2">
      <c r="B544" s="4"/>
      <c r="F544" s="4"/>
    </row>
    <row r="545" spans="2:6" x14ac:dyDescent="0.2">
      <c r="B545" s="4"/>
      <c r="F545" s="4"/>
    </row>
    <row r="546" spans="2:6" x14ac:dyDescent="0.2">
      <c r="B546" s="4"/>
      <c r="F546" s="4"/>
    </row>
    <row r="547" spans="2:6" x14ac:dyDescent="0.2">
      <c r="B547" s="4"/>
      <c r="F547" s="4"/>
    </row>
    <row r="548" spans="2:6" x14ac:dyDescent="0.2">
      <c r="B548" s="4"/>
      <c r="F548" s="4"/>
    </row>
    <row r="549" spans="2:6" x14ac:dyDescent="0.2">
      <c r="B549" s="4"/>
      <c r="F549" s="4"/>
    </row>
    <row r="550" spans="2:6" x14ac:dyDescent="0.2">
      <c r="B550" s="4"/>
      <c r="F550" s="4"/>
    </row>
    <row r="551" spans="2:6" x14ac:dyDescent="0.2">
      <c r="B551" s="4"/>
      <c r="F551" s="4"/>
    </row>
    <row r="552" spans="2:6" x14ac:dyDescent="0.2">
      <c r="B552" s="4"/>
      <c r="F552" s="4"/>
    </row>
    <row r="553" spans="2:6" x14ac:dyDescent="0.2">
      <c r="B553" s="4"/>
      <c r="F553" s="4"/>
    </row>
    <row r="554" spans="2:6" x14ac:dyDescent="0.2">
      <c r="B554" s="4"/>
      <c r="F554" s="4"/>
    </row>
    <row r="555" spans="2:6" x14ac:dyDescent="0.2">
      <c r="B555" s="4"/>
      <c r="F555" s="4"/>
    </row>
    <row r="556" spans="2:6" x14ac:dyDescent="0.2">
      <c r="B556" s="4"/>
      <c r="F556" s="4"/>
    </row>
    <row r="557" spans="2:6" x14ac:dyDescent="0.2">
      <c r="B557" s="4"/>
      <c r="F557" s="4"/>
    </row>
    <row r="558" spans="2:6" x14ac:dyDescent="0.2">
      <c r="B558" s="4"/>
      <c r="F558" s="4"/>
    </row>
    <row r="559" spans="2:6" x14ac:dyDescent="0.2">
      <c r="B559" s="4"/>
      <c r="F559" s="4"/>
    </row>
    <row r="560" spans="2:6" x14ac:dyDescent="0.2">
      <c r="B560" s="4"/>
      <c r="F560" s="4"/>
    </row>
    <row r="561" spans="2:6" x14ac:dyDescent="0.2">
      <c r="B561" s="4"/>
      <c r="F561" s="4"/>
    </row>
    <row r="562" spans="2:6" x14ac:dyDescent="0.2">
      <c r="B562" s="4"/>
      <c r="F562" s="4"/>
    </row>
    <row r="563" spans="2:6" x14ac:dyDescent="0.2">
      <c r="B563" s="4"/>
      <c r="F563" s="4"/>
    </row>
    <row r="564" spans="2:6" x14ac:dyDescent="0.2">
      <c r="B564" s="4"/>
      <c r="F564" s="4"/>
    </row>
    <row r="565" spans="2:6" x14ac:dyDescent="0.2">
      <c r="B565" s="4"/>
      <c r="F565" s="4"/>
    </row>
    <row r="566" spans="2:6" x14ac:dyDescent="0.2">
      <c r="B566" s="4"/>
      <c r="F566" s="4"/>
    </row>
    <row r="567" spans="2:6" x14ac:dyDescent="0.2">
      <c r="B567" s="4"/>
      <c r="F567" s="4"/>
    </row>
    <row r="568" spans="2:6" x14ac:dyDescent="0.2">
      <c r="B568" s="4"/>
      <c r="F568" s="4"/>
    </row>
    <row r="569" spans="2:6" x14ac:dyDescent="0.2">
      <c r="B569" s="4"/>
      <c r="F569" s="4"/>
    </row>
    <row r="570" spans="2:6" x14ac:dyDescent="0.2">
      <c r="B570" s="4"/>
      <c r="F570" s="4"/>
    </row>
    <row r="571" spans="2:6" x14ac:dyDescent="0.2">
      <c r="B571" s="4"/>
      <c r="F571" s="4"/>
    </row>
    <row r="572" spans="2:6" x14ac:dyDescent="0.2">
      <c r="B572" s="4"/>
      <c r="F572" s="4"/>
    </row>
    <row r="573" spans="2:6" x14ac:dyDescent="0.2">
      <c r="B573" s="4"/>
      <c r="F573" s="4"/>
    </row>
    <row r="574" spans="2:6" x14ac:dyDescent="0.2">
      <c r="B574" s="4"/>
      <c r="F574" s="4"/>
    </row>
    <row r="575" spans="2:6" x14ac:dyDescent="0.2">
      <c r="B575" s="4"/>
      <c r="F575" s="4"/>
    </row>
    <row r="576" spans="2:6" x14ac:dyDescent="0.2">
      <c r="B576" s="4"/>
      <c r="F576" s="4"/>
    </row>
    <row r="577" spans="2:6" x14ac:dyDescent="0.2">
      <c r="B577" s="4"/>
      <c r="F577" s="4"/>
    </row>
    <row r="578" spans="2:6" x14ac:dyDescent="0.2">
      <c r="B578" s="4"/>
      <c r="F578" s="4"/>
    </row>
    <row r="579" spans="2:6" x14ac:dyDescent="0.2">
      <c r="B579" s="4"/>
      <c r="F579" s="4"/>
    </row>
    <row r="580" spans="2:6" x14ac:dyDescent="0.2">
      <c r="B580" s="4"/>
      <c r="F580" s="4"/>
    </row>
    <row r="581" spans="2:6" x14ac:dyDescent="0.2">
      <c r="B581" s="4"/>
      <c r="F581" s="4"/>
    </row>
    <row r="582" spans="2:6" x14ac:dyDescent="0.2">
      <c r="B582" s="4"/>
      <c r="F582" s="4"/>
    </row>
    <row r="583" spans="2:6" x14ac:dyDescent="0.2">
      <c r="B583" s="4"/>
      <c r="F583" s="4"/>
    </row>
    <row r="584" spans="2:6" x14ac:dyDescent="0.2">
      <c r="B584" s="4"/>
      <c r="F584" s="4"/>
    </row>
    <row r="585" spans="2:6" x14ac:dyDescent="0.2">
      <c r="B585" s="4"/>
      <c r="F585" s="4"/>
    </row>
    <row r="586" spans="2:6" x14ac:dyDescent="0.2">
      <c r="B586" s="4"/>
      <c r="F586" s="4"/>
    </row>
    <row r="587" spans="2:6" x14ac:dyDescent="0.2">
      <c r="B587" s="4"/>
      <c r="F587" s="4"/>
    </row>
    <row r="588" spans="2:6" x14ac:dyDescent="0.2">
      <c r="B588" s="4"/>
      <c r="F588" s="4"/>
    </row>
    <row r="589" spans="2:6" x14ac:dyDescent="0.2">
      <c r="B589" s="4"/>
      <c r="F589" s="4"/>
    </row>
    <row r="590" spans="2:6" x14ac:dyDescent="0.2">
      <c r="B590" s="4"/>
      <c r="F590" s="4"/>
    </row>
    <row r="591" spans="2:6" x14ac:dyDescent="0.2">
      <c r="B591" s="4"/>
      <c r="F591" s="4"/>
    </row>
    <row r="592" spans="2:6" x14ac:dyDescent="0.2">
      <c r="B592" s="4"/>
      <c r="F592" s="4"/>
    </row>
    <row r="593" spans="2:6" x14ac:dyDescent="0.2">
      <c r="B593" s="4"/>
      <c r="F593" s="4"/>
    </row>
    <row r="594" spans="2:6" x14ac:dyDescent="0.2">
      <c r="B594" s="4"/>
      <c r="F594" s="4"/>
    </row>
    <row r="595" spans="2:6" x14ac:dyDescent="0.2">
      <c r="B595" s="4"/>
      <c r="F595" s="4"/>
    </row>
    <row r="596" spans="2:6" x14ac:dyDescent="0.2">
      <c r="B596" s="4"/>
      <c r="F596" s="4"/>
    </row>
    <row r="597" spans="2:6" x14ac:dyDescent="0.2">
      <c r="B597" s="4"/>
      <c r="F597" s="4"/>
    </row>
    <row r="598" spans="2:6" x14ac:dyDescent="0.2">
      <c r="B598" s="4"/>
      <c r="F598" s="4"/>
    </row>
    <row r="599" spans="2:6" x14ac:dyDescent="0.2">
      <c r="B599" s="4"/>
      <c r="F599" s="4"/>
    </row>
    <row r="600" spans="2:6" x14ac:dyDescent="0.2">
      <c r="B600" s="4"/>
      <c r="F600" s="4"/>
    </row>
    <row r="601" spans="2:6" x14ac:dyDescent="0.2">
      <c r="B601" s="4"/>
      <c r="F601" s="4"/>
    </row>
    <row r="602" spans="2:6" x14ac:dyDescent="0.2">
      <c r="B602" s="4"/>
      <c r="F602" s="4"/>
    </row>
    <row r="603" spans="2:6" x14ac:dyDescent="0.2">
      <c r="B603" s="4"/>
      <c r="F603" s="4"/>
    </row>
    <row r="604" spans="2:6" x14ac:dyDescent="0.2">
      <c r="B604" s="4"/>
      <c r="F604" s="4"/>
    </row>
    <row r="605" spans="2:6" x14ac:dyDescent="0.2">
      <c r="B605" s="4"/>
      <c r="F605" s="4"/>
    </row>
    <row r="606" spans="2:6" x14ac:dyDescent="0.2">
      <c r="B606" s="4"/>
      <c r="F606" s="4"/>
    </row>
    <row r="607" spans="2:6" x14ac:dyDescent="0.2">
      <c r="B607" s="4"/>
      <c r="F607" s="4"/>
    </row>
    <row r="608" spans="2:6" x14ac:dyDescent="0.2">
      <c r="B608" s="4"/>
      <c r="F608" s="4"/>
    </row>
    <row r="609" spans="2:6" x14ac:dyDescent="0.2">
      <c r="B609" s="4"/>
      <c r="F609" s="4"/>
    </row>
    <row r="610" spans="2:6" x14ac:dyDescent="0.2">
      <c r="B610" s="4"/>
      <c r="F610" s="4"/>
    </row>
    <row r="611" spans="2:6" x14ac:dyDescent="0.2">
      <c r="B611" s="4"/>
      <c r="F611" s="4"/>
    </row>
    <row r="612" spans="2:6" x14ac:dyDescent="0.2">
      <c r="B612" s="4"/>
      <c r="F612" s="4"/>
    </row>
    <row r="613" spans="2:6" x14ac:dyDescent="0.2">
      <c r="B613" s="4"/>
      <c r="F613" s="4"/>
    </row>
    <row r="614" spans="2:6" x14ac:dyDescent="0.2">
      <c r="B614" s="4"/>
      <c r="F614" s="4"/>
    </row>
    <row r="615" spans="2:6" x14ac:dyDescent="0.2">
      <c r="B615" s="4"/>
      <c r="F615" s="4"/>
    </row>
    <row r="616" spans="2:6" x14ac:dyDescent="0.2">
      <c r="B616" s="4"/>
      <c r="F616" s="4"/>
    </row>
    <row r="617" spans="2:6" x14ac:dyDescent="0.2">
      <c r="B617" s="4"/>
      <c r="F617" s="4"/>
    </row>
    <row r="618" spans="2:6" x14ac:dyDescent="0.2">
      <c r="B618" s="4"/>
      <c r="F618" s="4"/>
    </row>
    <row r="619" spans="2:6" x14ac:dyDescent="0.2">
      <c r="B619" s="4"/>
      <c r="F619" s="4"/>
    </row>
    <row r="620" spans="2:6" x14ac:dyDescent="0.2">
      <c r="B620" s="4"/>
      <c r="F620" s="4"/>
    </row>
    <row r="621" spans="2:6" x14ac:dyDescent="0.2">
      <c r="B621" s="4"/>
      <c r="F621" s="4"/>
    </row>
    <row r="622" spans="2:6" x14ac:dyDescent="0.2">
      <c r="B622" s="4"/>
      <c r="F622" s="4"/>
    </row>
    <row r="623" spans="2:6" x14ac:dyDescent="0.2">
      <c r="B623" s="4"/>
      <c r="F623" s="4"/>
    </row>
    <row r="624" spans="2:6" x14ac:dyDescent="0.2">
      <c r="B624" s="4"/>
      <c r="F624" s="4"/>
    </row>
    <row r="625" spans="2:6" x14ac:dyDescent="0.2">
      <c r="B625" s="4"/>
      <c r="F625" s="4"/>
    </row>
    <row r="626" spans="2:6" x14ac:dyDescent="0.2">
      <c r="B626" s="4"/>
      <c r="F626" s="4"/>
    </row>
    <row r="627" spans="2:6" x14ac:dyDescent="0.2">
      <c r="B627" s="4"/>
      <c r="F627" s="4"/>
    </row>
    <row r="628" spans="2:6" x14ac:dyDescent="0.2">
      <c r="B628" s="4"/>
      <c r="F628" s="4"/>
    </row>
    <row r="629" spans="2:6" x14ac:dyDescent="0.2">
      <c r="B629" s="4"/>
      <c r="F629" s="4"/>
    </row>
    <row r="630" spans="2:6" x14ac:dyDescent="0.2">
      <c r="B630" s="4"/>
      <c r="F630" s="4"/>
    </row>
    <row r="631" spans="2:6" x14ac:dyDescent="0.2">
      <c r="B631" s="4"/>
      <c r="F631" s="4"/>
    </row>
    <row r="632" spans="2:6" x14ac:dyDescent="0.2">
      <c r="B632" s="4"/>
      <c r="F632" s="4"/>
    </row>
    <row r="633" spans="2:6" x14ac:dyDescent="0.2">
      <c r="B633" s="4"/>
      <c r="F633" s="4"/>
    </row>
    <row r="634" spans="2:6" x14ac:dyDescent="0.2">
      <c r="B634" s="4"/>
      <c r="F634" s="4"/>
    </row>
    <row r="635" spans="2:6" x14ac:dyDescent="0.2">
      <c r="B635" s="4"/>
      <c r="F635" s="4"/>
    </row>
    <row r="636" spans="2:6" x14ac:dyDescent="0.2">
      <c r="B636" s="4"/>
      <c r="F636" s="4"/>
    </row>
    <row r="637" spans="2:6" x14ac:dyDescent="0.2">
      <c r="B637" s="4"/>
      <c r="F637" s="4"/>
    </row>
    <row r="638" spans="2:6" x14ac:dyDescent="0.2">
      <c r="B638" s="4"/>
      <c r="F638" s="4"/>
    </row>
    <row r="639" spans="2:6" x14ac:dyDescent="0.2">
      <c r="B639" s="4"/>
      <c r="F639" s="4"/>
    </row>
    <row r="640" spans="2:6" x14ac:dyDescent="0.2">
      <c r="B640" s="4"/>
      <c r="F640" s="4"/>
    </row>
    <row r="641" spans="2:6" x14ac:dyDescent="0.2">
      <c r="B641" s="4"/>
      <c r="F641" s="4"/>
    </row>
    <row r="642" spans="2:6" x14ac:dyDescent="0.2">
      <c r="B642" s="4"/>
      <c r="F642" s="4"/>
    </row>
    <row r="643" spans="2:6" x14ac:dyDescent="0.2">
      <c r="B643" s="4"/>
      <c r="F643" s="4"/>
    </row>
    <row r="644" spans="2:6" x14ac:dyDescent="0.2">
      <c r="B644" s="4"/>
      <c r="F644" s="4"/>
    </row>
    <row r="645" spans="2:6" x14ac:dyDescent="0.2">
      <c r="B645" s="4"/>
      <c r="F645" s="4"/>
    </row>
    <row r="646" spans="2:6" x14ac:dyDescent="0.2">
      <c r="B646" s="4"/>
      <c r="F646" s="4"/>
    </row>
    <row r="647" spans="2:6" x14ac:dyDescent="0.2">
      <c r="B647" s="4"/>
      <c r="F647" s="4"/>
    </row>
    <row r="648" spans="2:6" x14ac:dyDescent="0.2">
      <c r="B648" s="4"/>
      <c r="F648" s="4"/>
    </row>
    <row r="649" spans="2:6" x14ac:dyDescent="0.2">
      <c r="B649" s="4"/>
      <c r="F649" s="4"/>
    </row>
    <row r="650" spans="2:6" x14ac:dyDescent="0.2">
      <c r="B650" s="4"/>
      <c r="F650" s="4"/>
    </row>
    <row r="651" spans="2:6" x14ac:dyDescent="0.2">
      <c r="B651" s="4"/>
      <c r="F651" s="4"/>
    </row>
    <row r="652" spans="2:6" x14ac:dyDescent="0.2">
      <c r="B652" s="4"/>
      <c r="F652" s="4"/>
    </row>
    <row r="653" spans="2:6" x14ac:dyDescent="0.2">
      <c r="B653" s="4"/>
      <c r="F653" s="4"/>
    </row>
    <row r="654" spans="2:6" x14ac:dyDescent="0.2">
      <c r="B654" s="4"/>
      <c r="F654" s="4"/>
    </row>
    <row r="655" spans="2:6" x14ac:dyDescent="0.2">
      <c r="B655" s="4"/>
      <c r="F655" s="4"/>
    </row>
    <row r="656" spans="2:6" x14ac:dyDescent="0.2">
      <c r="B656" s="4"/>
      <c r="F656" s="4"/>
    </row>
    <row r="657" spans="2:6" x14ac:dyDescent="0.2">
      <c r="B657" s="4"/>
      <c r="F657" s="4"/>
    </row>
    <row r="658" spans="2:6" x14ac:dyDescent="0.2">
      <c r="B658" s="4"/>
      <c r="F658" s="4"/>
    </row>
    <row r="659" spans="2:6" x14ac:dyDescent="0.2">
      <c r="B659" s="4"/>
      <c r="F659" s="4"/>
    </row>
    <row r="660" spans="2:6" x14ac:dyDescent="0.2">
      <c r="B660" s="4"/>
      <c r="F660" s="4"/>
    </row>
    <row r="661" spans="2:6" x14ac:dyDescent="0.2">
      <c r="B661" s="4"/>
      <c r="F661" s="4"/>
    </row>
    <row r="662" spans="2:6" x14ac:dyDescent="0.2">
      <c r="B662" s="4"/>
      <c r="F662" s="4"/>
    </row>
    <row r="663" spans="2:6" x14ac:dyDescent="0.2">
      <c r="B663" s="4"/>
      <c r="F663" s="4"/>
    </row>
    <row r="664" spans="2:6" x14ac:dyDescent="0.2">
      <c r="B664" s="4"/>
      <c r="F664" s="4"/>
    </row>
    <row r="665" spans="2:6" x14ac:dyDescent="0.2">
      <c r="B665" s="4"/>
      <c r="F665" s="4"/>
    </row>
    <row r="666" spans="2:6" x14ac:dyDescent="0.2">
      <c r="B666" s="4"/>
      <c r="F666" s="4"/>
    </row>
    <row r="667" spans="2:6" x14ac:dyDescent="0.2">
      <c r="B667" s="4"/>
      <c r="F667" s="4"/>
    </row>
    <row r="668" spans="2:6" x14ac:dyDescent="0.2">
      <c r="B668" s="4"/>
      <c r="F668" s="4"/>
    </row>
    <row r="669" spans="2:6" x14ac:dyDescent="0.2">
      <c r="B669" s="4"/>
      <c r="F669" s="4"/>
    </row>
    <row r="670" spans="2:6" x14ac:dyDescent="0.2">
      <c r="B670" s="4"/>
      <c r="F670" s="4"/>
    </row>
    <row r="671" spans="2:6" x14ac:dyDescent="0.2">
      <c r="B671" s="4"/>
      <c r="F671" s="4"/>
    </row>
    <row r="672" spans="2:6" x14ac:dyDescent="0.2">
      <c r="B672" s="4"/>
      <c r="F672" s="4"/>
    </row>
    <row r="673" spans="2:6" x14ac:dyDescent="0.2">
      <c r="B673" s="4"/>
      <c r="F673" s="4"/>
    </row>
    <row r="674" spans="2:6" x14ac:dyDescent="0.2">
      <c r="B674" s="4"/>
      <c r="F674" s="4"/>
    </row>
    <row r="675" spans="2:6" x14ac:dyDescent="0.2">
      <c r="B675" s="4"/>
      <c r="F675" s="4"/>
    </row>
    <row r="676" spans="2:6" x14ac:dyDescent="0.2">
      <c r="B676" s="4"/>
      <c r="F676" s="4"/>
    </row>
    <row r="677" spans="2:6" x14ac:dyDescent="0.2">
      <c r="B677" s="4"/>
      <c r="F677" s="4"/>
    </row>
    <row r="678" spans="2:6" x14ac:dyDescent="0.2">
      <c r="B678" s="4"/>
      <c r="F678" s="4"/>
    </row>
    <row r="679" spans="2:6" x14ac:dyDescent="0.2">
      <c r="B679" s="4"/>
      <c r="F679" s="4"/>
    </row>
    <row r="680" spans="2:6" x14ac:dyDescent="0.2">
      <c r="B680" s="4"/>
      <c r="F680" s="4"/>
    </row>
    <row r="681" spans="2:6" x14ac:dyDescent="0.2">
      <c r="B681" s="4"/>
      <c r="F681" s="4"/>
    </row>
    <row r="682" spans="2:6" x14ac:dyDescent="0.2">
      <c r="B682" s="4"/>
      <c r="F682" s="4"/>
    </row>
    <row r="683" spans="2:6" x14ac:dyDescent="0.2">
      <c r="B683" s="4"/>
      <c r="F683" s="4"/>
    </row>
    <row r="684" spans="2:6" x14ac:dyDescent="0.2">
      <c r="B684" s="4"/>
      <c r="F684" s="4"/>
    </row>
    <row r="685" spans="2:6" x14ac:dyDescent="0.2">
      <c r="B685" s="4"/>
      <c r="F685" s="4"/>
    </row>
    <row r="686" spans="2:6" x14ac:dyDescent="0.2">
      <c r="B686" s="4"/>
      <c r="F686" s="4"/>
    </row>
    <row r="687" spans="2:6" x14ac:dyDescent="0.2">
      <c r="B687" s="4"/>
      <c r="F687" s="4"/>
    </row>
    <row r="688" spans="2:6" x14ac:dyDescent="0.2">
      <c r="B688" s="4"/>
      <c r="F688" s="4"/>
    </row>
    <row r="689" spans="2:6" x14ac:dyDescent="0.2">
      <c r="B689" s="4"/>
      <c r="F689" s="4"/>
    </row>
    <row r="690" spans="2:6" x14ac:dyDescent="0.2">
      <c r="B690" s="4"/>
      <c r="F690" s="4"/>
    </row>
    <row r="691" spans="2:6" x14ac:dyDescent="0.2">
      <c r="B691" s="4"/>
      <c r="F691" s="4"/>
    </row>
    <row r="692" spans="2:6" x14ac:dyDescent="0.2">
      <c r="B692" s="4"/>
      <c r="F692" s="4"/>
    </row>
    <row r="693" spans="2:6" x14ac:dyDescent="0.2">
      <c r="B693" s="4"/>
      <c r="F693" s="4"/>
    </row>
    <row r="694" spans="2:6" x14ac:dyDescent="0.2">
      <c r="B694" s="4"/>
      <c r="F694" s="4"/>
    </row>
    <row r="695" spans="2:6" x14ac:dyDescent="0.2">
      <c r="B695" s="4"/>
      <c r="F695" s="4"/>
    </row>
    <row r="696" spans="2:6" x14ac:dyDescent="0.2">
      <c r="B696" s="4"/>
      <c r="F696" s="4"/>
    </row>
    <row r="697" spans="2:6" x14ac:dyDescent="0.2">
      <c r="B697" s="4"/>
      <c r="F697" s="4"/>
    </row>
    <row r="698" spans="2:6" x14ac:dyDescent="0.2">
      <c r="B698" s="4"/>
      <c r="F698" s="4"/>
    </row>
    <row r="699" spans="2:6" x14ac:dyDescent="0.2">
      <c r="B699" s="4"/>
      <c r="F699" s="4"/>
    </row>
    <row r="700" spans="2:6" x14ac:dyDescent="0.2">
      <c r="B700" s="4"/>
      <c r="F700" s="4"/>
    </row>
    <row r="701" spans="2:6" x14ac:dyDescent="0.2">
      <c r="B701" s="4"/>
      <c r="F701" s="4"/>
    </row>
    <row r="702" spans="2:6" x14ac:dyDescent="0.2">
      <c r="B702" s="4"/>
      <c r="F702" s="4"/>
    </row>
    <row r="703" spans="2:6" x14ac:dyDescent="0.2">
      <c r="B703" s="4"/>
      <c r="F703" s="4"/>
    </row>
    <row r="704" spans="2:6" x14ac:dyDescent="0.2">
      <c r="B704" s="4"/>
      <c r="F704" s="4"/>
    </row>
    <row r="705" spans="2:6" x14ac:dyDescent="0.2">
      <c r="B705" s="4"/>
      <c r="F705" s="4"/>
    </row>
    <row r="706" spans="2:6" x14ac:dyDescent="0.2">
      <c r="B706" s="4"/>
      <c r="F706" s="4"/>
    </row>
    <row r="707" spans="2:6" x14ac:dyDescent="0.2">
      <c r="B707" s="4"/>
      <c r="F707" s="4"/>
    </row>
    <row r="708" spans="2:6" x14ac:dyDescent="0.2">
      <c r="B708" s="4"/>
      <c r="F708" s="4"/>
    </row>
    <row r="709" spans="2:6" x14ac:dyDescent="0.2">
      <c r="B709" s="4"/>
      <c r="F709" s="4"/>
    </row>
    <row r="710" spans="2:6" x14ac:dyDescent="0.2">
      <c r="B710" s="4"/>
      <c r="F710" s="4"/>
    </row>
    <row r="711" spans="2:6" x14ac:dyDescent="0.2">
      <c r="B711" s="4"/>
      <c r="F711" s="4"/>
    </row>
    <row r="712" spans="2:6" x14ac:dyDescent="0.2">
      <c r="B712" s="4"/>
      <c r="F712" s="4"/>
    </row>
    <row r="713" spans="2:6" x14ac:dyDescent="0.2">
      <c r="B713" s="4"/>
      <c r="F713" s="4"/>
    </row>
    <row r="714" spans="2:6" x14ac:dyDescent="0.2">
      <c r="B714" s="4"/>
      <c r="F714" s="4"/>
    </row>
    <row r="715" spans="2:6" x14ac:dyDescent="0.2">
      <c r="B715" s="4"/>
      <c r="F715" s="4"/>
    </row>
    <row r="716" spans="2:6" x14ac:dyDescent="0.2">
      <c r="B716" s="4"/>
      <c r="F716" s="4"/>
    </row>
    <row r="717" spans="2:6" x14ac:dyDescent="0.2">
      <c r="B717" s="4"/>
      <c r="F717" s="4"/>
    </row>
    <row r="718" spans="2:6" x14ac:dyDescent="0.2">
      <c r="B718" s="4"/>
      <c r="F718" s="4"/>
    </row>
    <row r="719" spans="2:6" x14ac:dyDescent="0.2">
      <c r="B719" s="4"/>
      <c r="F719" s="4"/>
    </row>
    <row r="720" spans="2:6" x14ac:dyDescent="0.2">
      <c r="B720" s="4"/>
      <c r="F720" s="4"/>
    </row>
    <row r="721" spans="2:6" x14ac:dyDescent="0.2">
      <c r="B721" s="4"/>
      <c r="F721" s="4"/>
    </row>
    <row r="722" spans="2:6" x14ac:dyDescent="0.2">
      <c r="B722" s="4"/>
      <c r="F722" s="4"/>
    </row>
    <row r="723" spans="2:6" x14ac:dyDescent="0.2">
      <c r="B723" s="4"/>
      <c r="F723" s="4"/>
    </row>
    <row r="724" spans="2:6" x14ac:dyDescent="0.2">
      <c r="B724" s="4"/>
      <c r="F724" s="4"/>
    </row>
    <row r="725" spans="2:6" x14ac:dyDescent="0.2">
      <c r="B725" s="4"/>
      <c r="F725" s="4"/>
    </row>
    <row r="726" spans="2:6" x14ac:dyDescent="0.2">
      <c r="B726" s="4"/>
      <c r="F726" s="4"/>
    </row>
    <row r="727" spans="2:6" x14ac:dyDescent="0.2">
      <c r="B727" s="4"/>
      <c r="F727" s="4"/>
    </row>
    <row r="728" spans="2:6" x14ac:dyDescent="0.2">
      <c r="B728" s="4"/>
      <c r="F728" s="4"/>
    </row>
    <row r="729" spans="2:6" x14ac:dyDescent="0.2">
      <c r="B729" s="4"/>
      <c r="F729" s="4"/>
    </row>
    <row r="730" spans="2:6" x14ac:dyDescent="0.2">
      <c r="B730" s="4"/>
      <c r="F730" s="4"/>
    </row>
    <row r="731" spans="2:6" x14ac:dyDescent="0.2">
      <c r="B731" s="4"/>
      <c r="F731" s="4"/>
    </row>
    <row r="732" spans="2:6" x14ac:dyDescent="0.2">
      <c r="B732" s="4"/>
      <c r="F732" s="4"/>
    </row>
    <row r="733" spans="2:6" x14ac:dyDescent="0.2">
      <c r="B733" s="4"/>
      <c r="F733" s="4"/>
    </row>
    <row r="734" spans="2:6" x14ac:dyDescent="0.2">
      <c r="B734" s="4"/>
      <c r="F734" s="4"/>
    </row>
    <row r="735" spans="2:6" x14ac:dyDescent="0.2">
      <c r="B735" s="4"/>
      <c r="F735" s="4"/>
    </row>
    <row r="736" spans="2:6" x14ac:dyDescent="0.2">
      <c r="B736" s="4"/>
      <c r="F736" s="4"/>
    </row>
    <row r="737" spans="2:6" x14ac:dyDescent="0.2">
      <c r="B737" s="4"/>
      <c r="F737" s="4"/>
    </row>
    <row r="738" spans="2:6" x14ac:dyDescent="0.2">
      <c r="B738" s="4"/>
      <c r="F738" s="4"/>
    </row>
    <row r="739" spans="2:6" x14ac:dyDescent="0.2">
      <c r="B739" s="4"/>
      <c r="F739" s="4"/>
    </row>
    <row r="740" spans="2:6" x14ac:dyDescent="0.2">
      <c r="B740" s="4"/>
      <c r="F740" s="4"/>
    </row>
    <row r="741" spans="2:6" x14ac:dyDescent="0.2">
      <c r="B741" s="4"/>
      <c r="F741" s="4"/>
    </row>
    <row r="742" spans="2:6" x14ac:dyDescent="0.2">
      <c r="B742" s="4"/>
      <c r="F742" s="4"/>
    </row>
    <row r="743" spans="2:6" x14ac:dyDescent="0.2">
      <c r="B743" s="4"/>
      <c r="F743" s="4"/>
    </row>
    <row r="744" spans="2:6" x14ac:dyDescent="0.2">
      <c r="B744" s="4"/>
      <c r="F744" s="4"/>
    </row>
    <row r="745" spans="2:6" x14ac:dyDescent="0.2">
      <c r="B745" s="4"/>
      <c r="F745" s="4"/>
    </row>
    <row r="746" spans="2:6" x14ac:dyDescent="0.2">
      <c r="B746" s="4"/>
      <c r="F746" s="4"/>
    </row>
    <row r="747" spans="2:6" x14ac:dyDescent="0.2">
      <c r="B747" s="4"/>
      <c r="F747" s="4"/>
    </row>
    <row r="748" spans="2:6" x14ac:dyDescent="0.2">
      <c r="B748" s="4"/>
      <c r="F748" s="4"/>
    </row>
    <row r="749" spans="2:6" x14ac:dyDescent="0.2">
      <c r="B749" s="4"/>
      <c r="F749" s="4"/>
    </row>
    <row r="750" spans="2:6" x14ac:dyDescent="0.2">
      <c r="B750" s="4"/>
      <c r="F750" s="4"/>
    </row>
    <row r="751" spans="2:6" x14ac:dyDescent="0.2">
      <c r="B751" s="4"/>
      <c r="F751" s="4"/>
    </row>
    <row r="752" spans="2:6" x14ac:dyDescent="0.2">
      <c r="B752" s="4"/>
      <c r="F752" s="4"/>
    </row>
    <row r="753" spans="2:6" x14ac:dyDescent="0.2">
      <c r="B753" s="4"/>
      <c r="F753" s="4"/>
    </row>
    <row r="754" spans="2:6" x14ac:dyDescent="0.2">
      <c r="B754" s="4"/>
      <c r="F754" s="4"/>
    </row>
    <row r="755" spans="2:6" x14ac:dyDescent="0.2">
      <c r="B755" s="4"/>
      <c r="F755" s="4"/>
    </row>
    <row r="756" spans="2:6" x14ac:dyDescent="0.2">
      <c r="B756" s="4"/>
      <c r="F756" s="4"/>
    </row>
    <row r="757" spans="2:6" x14ac:dyDescent="0.2">
      <c r="B757" s="4"/>
      <c r="F757" s="4"/>
    </row>
    <row r="758" spans="2:6" x14ac:dyDescent="0.2">
      <c r="B758" s="4"/>
      <c r="F758" s="4"/>
    </row>
    <row r="759" spans="2:6" x14ac:dyDescent="0.2">
      <c r="B759" s="4"/>
      <c r="F759" s="4"/>
    </row>
    <row r="760" spans="2:6" x14ac:dyDescent="0.2">
      <c r="B760" s="4"/>
      <c r="F760" s="4"/>
    </row>
    <row r="761" spans="2:6" x14ac:dyDescent="0.2">
      <c r="B761" s="4"/>
      <c r="F761" s="4"/>
    </row>
    <row r="762" spans="2:6" x14ac:dyDescent="0.2">
      <c r="B762" s="4"/>
      <c r="F762" s="4"/>
    </row>
    <row r="763" spans="2:6" x14ac:dyDescent="0.2">
      <c r="B763" s="4"/>
      <c r="F763" s="4"/>
    </row>
    <row r="764" spans="2:6" x14ac:dyDescent="0.2">
      <c r="B764" s="4"/>
      <c r="F764" s="4"/>
    </row>
    <row r="765" spans="2:6" x14ac:dyDescent="0.2">
      <c r="B765" s="4"/>
      <c r="F765" s="4"/>
    </row>
    <row r="766" spans="2:6" x14ac:dyDescent="0.2">
      <c r="B766" s="4"/>
      <c r="F766" s="4"/>
    </row>
    <row r="767" spans="2:6" x14ac:dyDescent="0.2">
      <c r="B767" s="4"/>
      <c r="F767" s="4"/>
    </row>
    <row r="768" spans="2:6" x14ac:dyDescent="0.2">
      <c r="B768" s="4"/>
      <c r="F768" s="4"/>
    </row>
    <row r="769" spans="2:6" x14ac:dyDescent="0.2">
      <c r="B769" s="4"/>
      <c r="F769" s="4"/>
    </row>
    <row r="770" spans="2:6" x14ac:dyDescent="0.2">
      <c r="B770" s="4"/>
      <c r="F770" s="4"/>
    </row>
    <row r="771" spans="2:6" x14ac:dyDescent="0.2">
      <c r="B771" s="4"/>
      <c r="F771" s="4"/>
    </row>
    <row r="772" spans="2:6" x14ac:dyDescent="0.2">
      <c r="B772" s="4"/>
      <c r="F772" s="4"/>
    </row>
    <row r="773" spans="2:6" x14ac:dyDescent="0.2">
      <c r="B773" s="4"/>
      <c r="F773" s="4"/>
    </row>
    <row r="774" spans="2:6" x14ac:dyDescent="0.2">
      <c r="B774" s="4"/>
      <c r="F774" s="4"/>
    </row>
    <row r="775" spans="2:6" x14ac:dyDescent="0.2">
      <c r="B775" s="4"/>
      <c r="F775" s="4"/>
    </row>
    <row r="776" spans="2:6" x14ac:dyDescent="0.2">
      <c r="B776" s="4"/>
      <c r="F776" s="4"/>
    </row>
    <row r="777" spans="2:6" x14ac:dyDescent="0.2">
      <c r="B777" s="4"/>
      <c r="F777" s="4"/>
    </row>
    <row r="778" spans="2:6" x14ac:dyDescent="0.2">
      <c r="B778" s="4"/>
      <c r="F778" s="4"/>
    </row>
    <row r="779" spans="2:6" x14ac:dyDescent="0.2">
      <c r="B779" s="4"/>
      <c r="F779" s="4"/>
    </row>
    <row r="780" spans="2:6" x14ac:dyDescent="0.2">
      <c r="B780" s="4"/>
      <c r="F780" s="4"/>
    </row>
    <row r="781" spans="2:6" x14ac:dyDescent="0.2">
      <c r="B781" s="4"/>
      <c r="F781" s="4"/>
    </row>
    <row r="782" spans="2:6" x14ac:dyDescent="0.2">
      <c r="B782" s="4"/>
      <c r="F782" s="4"/>
    </row>
    <row r="783" spans="2:6" x14ac:dyDescent="0.2">
      <c r="B783" s="4"/>
      <c r="F783" s="4"/>
    </row>
    <row r="784" spans="2:6" x14ac:dyDescent="0.2">
      <c r="B784" s="4"/>
      <c r="F784" s="4"/>
    </row>
    <row r="785" spans="2:6" x14ac:dyDescent="0.2">
      <c r="B785" s="4"/>
      <c r="F785" s="4"/>
    </row>
    <row r="786" spans="2:6" x14ac:dyDescent="0.2">
      <c r="B786" s="4"/>
      <c r="F786" s="4"/>
    </row>
    <row r="787" spans="2:6" x14ac:dyDescent="0.2">
      <c r="B787" s="4"/>
      <c r="F787" s="4"/>
    </row>
    <row r="788" spans="2:6" x14ac:dyDescent="0.2">
      <c r="B788" s="4"/>
      <c r="F788" s="4"/>
    </row>
    <row r="789" spans="2:6" x14ac:dyDescent="0.2">
      <c r="B789" s="4"/>
      <c r="F789" s="4"/>
    </row>
    <row r="790" spans="2:6" x14ac:dyDescent="0.2">
      <c r="B790" s="4"/>
      <c r="F790" s="4"/>
    </row>
    <row r="791" spans="2:6" x14ac:dyDescent="0.2">
      <c r="B791" s="4"/>
      <c r="F791" s="4"/>
    </row>
    <row r="792" spans="2:6" x14ac:dyDescent="0.2">
      <c r="B792" s="4"/>
      <c r="F792" s="4"/>
    </row>
    <row r="793" spans="2:6" x14ac:dyDescent="0.2">
      <c r="B793" s="4"/>
      <c r="F793" s="4"/>
    </row>
    <row r="794" spans="2:6" x14ac:dyDescent="0.2">
      <c r="B794" s="4"/>
      <c r="F794" s="4"/>
    </row>
    <row r="795" spans="2:6" x14ac:dyDescent="0.2">
      <c r="B795" s="4"/>
      <c r="F795" s="4"/>
    </row>
    <row r="796" spans="2:6" x14ac:dyDescent="0.2">
      <c r="B796" s="4"/>
      <c r="F796" s="4"/>
    </row>
    <row r="797" spans="2:6" x14ac:dyDescent="0.2">
      <c r="B797" s="4"/>
      <c r="F797" s="4"/>
    </row>
  </sheetData>
  <phoneticPr fontId="8" type="noConversion"/>
  <hyperlinks>
    <hyperlink ref="P38" r:id="rId1" display="http://var.astro.cz/oejv/issues/oejv0060.pdf"/>
    <hyperlink ref="P39" r:id="rId2" display="http://var.astro.cz/oejv/issues/oejv0074.pdf"/>
    <hyperlink ref="P40" r:id="rId3" display="http://www.konkoly.hu/cgi-bin/IBVS?5577"/>
    <hyperlink ref="P41" r:id="rId4" display="http://www.konkoly.hu/cgi-bin/IBVS?5577"/>
    <hyperlink ref="P62" r:id="rId5" display="http://www.konkoly.hu/cgi-bin/IBVS?5670"/>
    <hyperlink ref="P42" r:id="rId6" display="http://www.konkoly.hu/cgi-bin/IBVS?5670"/>
    <hyperlink ref="P43" r:id="rId7" display="http://www.konkoly.hu/cgi-bin/IBVS?5636"/>
    <hyperlink ref="P44" r:id="rId8" display="http://www.aavso.org/sites/default/files/jaavso/v36n2/186.pdf"/>
    <hyperlink ref="P45" r:id="rId9" display="http://www.konkoly.hu/cgi-bin/IBVS?5894"/>
    <hyperlink ref="P65" r:id="rId10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2023-12-30T06:38:59Z</dcterms:modified>
</cp:coreProperties>
</file>