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DA4E5EC-E13D-4365-A638-BA9BF6AE5B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G21" i="1"/>
  <c r="H21" i="1"/>
  <c r="E21" i="1"/>
  <c r="F21" i="1"/>
  <c r="A21" i="1"/>
  <c r="H20" i="1"/>
  <c r="G11" i="1"/>
  <c r="E14" i="1"/>
  <c r="E15" i="1" s="1"/>
  <c r="C17" i="1"/>
  <c r="Q21" i="1"/>
  <c r="C12" i="1"/>
  <c r="C16" i="1" l="1"/>
  <c r="D18" i="1" s="1"/>
  <c r="C11" i="1"/>
  <c r="C15" i="1" l="1"/>
  <c r="O22" i="1"/>
  <c r="S22" i="1" s="1"/>
  <c r="O21" i="1"/>
  <c r="S21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<sst xmlns="http://schemas.openxmlformats.org/spreadsheetml/2006/main" count="55" uniqueCount="52">
  <si>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</si>
  <si>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</si>
  <si>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</si>
  <si>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</si>
  <si>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</si>
  <si>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</si>
  <si>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</si>
  <si>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</si>
  <si>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</si>
  <si>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</si>
  <si>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</si>
  <si>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</si>
  <si>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</si>
  <si>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</si>
  <si>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</si>
  <si>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</si>
  <si>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</si>
  <si>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</si>
  <si>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</si>
  <si>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</si>
  <si>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</si>
  <si>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</si>
  <si>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</si>
  <si>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</si>
  <si>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</si>
  <si>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</si>
  <si>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</si>
  <si>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</si>
  <si>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</si>
  <si>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</si>
  <si>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</si>
  <si>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</si>
  <si>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</si>
  <si>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</si>
  <si>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</si>
  <si>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</si>
  <si>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</si>
  <si>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</si>
  <si>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</si>
  <si>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</si>
  <si>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</si>
  <si>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</si>
  <si>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</si>
  <si>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G0434-3766</t>
  </si>
  <si>
    <t>G0434-3766_Oph.xls</t>
  </si>
  <si>
    <t>ECDSCT</t>
  </si>
  <si>
    <t>Oph</t>
  </si>
  <si>
    <t>VSX</t>
  </si>
  <si>
    <t>IBVS 5959</t>
  </si>
  <si>
    <t>I</t>
  </si>
  <si>
    <t>.0006</t>
  </si>
  <si>
    <t>V3712 Oph / GSC 0434-3766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</si>
</sst>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0434-3766 -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6523.5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BE-42EE-B78B-938B62F6DDD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6523.5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2.0159999803581741E-2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BE-42EE-B78B-938B62F6DDD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6523.5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BE-42EE-B78B-938B62F6DDD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6523.5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BE-42EE-B78B-938B62F6DDD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6523.5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BE-42EE-B78B-938B62F6DDD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6523.5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BE-42EE-B78B-938B62F6DDD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6523.5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BE-42EE-B78B-938B62F6DDD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6523.5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2.0159999803581741E-2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BE-42EE-B78B-938B62F6DDD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6523.5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8BE-42EE-B78B-938B62F6D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643152"/>
        <c:axId val="1"/>
      </c:scatterChart>
      <c:valAx>
        <c:axId val="460643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0643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F64C745-7EE1-B35B-3762-FE762D94FA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6.4257812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52082.237000000197</v>
      </c>
      <c r="D7" s="30" t="s">
        <v>47</v>
      </c>
    </row>
    <row r="8" spans="1:7" x14ac:dyDescent="0.2">
      <c r="A8" t="s">
        <v>3</v>
      </c>
      <c r="C8" s="8">
        <v>0.39444000000000001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3.0903655711783155E-6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60314.696731018514</v>
      </c>
    </row>
    <row r="15" spans="1:7" x14ac:dyDescent="0.2">
      <c r="A15" s="12" t="s">
        <v>17</v>
      </c>
      <c r="B15" s="10"/>
      <c r="C15" s="13">
        <f ca="1">(C7+C11)+(C8+C12)*INT(MAX(F21:F3533))</f>
        <v>54655.189278454818</v>
      </c>
      <c r="D15" s="14" t="s">
        <v>39</v>
      </c>
      <c r="E15" s="15">
        <f ca="1">ROUND(2*(E14-$C$7)/$C$8,0)/2+E13</f>
        <v>20872.5</v>
      </c>
    </row>
    <row r="16" spans="1:7" x14ac:dyDescent="0.2">
      <c r="A16" s="16" t="s">
        <v>4</v>
      </c>
      <c r="B16" s="10"/>
      <c r="C16" s="17">
        <f ca="1">+C8+C12</f>
        <v>0.39444309036557118</v>
      </c>
      <c r="D16" s="14" t="s">
        <v>40</v>
      </c>
      <c r="E16" s="24">
        <f ca="1">ROUND(2*(E14-$C$15)/$C$16,0)/2+E13</f>
        <v>14349</v>
      </c>
    </row>
    <row r="17" spans="1:19" ht="13.5" thickBot="1" x14ac:dyDescent="0.25">
      <c r="A17" s="14" t="s">
        <v>30</v>
      </c>
      <c r="B17" s="10"/>
      <c r="C17" s="10">
        <f>COUNT(C21:C2191)</f>
        <v>2</v>
      </c>
      <c r="D17" s="14" t="s">
        <v>34</v>
      </c>
      <c r="E17" s="18">
        <f ca="1">+$C$15+$C$16*E16-15018.5-$C$9/24</f>
        <v>45296.949015443737</v>
      </c>
    </row>
    <row r="18" spans="1:19" ht="14.25" thickTop="1" thickBot="1" x14ac:dyDescent="0.25">
      <c r="A18" s="16" t="s">
        <v>5</v>
      </c>
      <c r="B18" s="10"/>
      <c r="C18" s="19">
        <f ca="1">+C15</f>
        <v>54655.189278454818</v>
      </c>
      <c r="D18" s="20">
        <f ca="1">+C16</f>
        <v>0.39444309036557118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52082.237000000197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37063.737000000197</v>
      </c>
      <c r="S21">
        <f ca="1">+(O21-G21)^2</f>
        <v>0</v>
      </c>
    </row>
    <row r="22" spans="1:19" x14ac:dyDescent="0.2">
      <c r="A22" s="33" t="s">
        <v>48</v>
      </c>
      <c r="B22" s="34" t="s">
        <v>49</v>
      </c>
      <c r="C22" s="33">
        <v>54655.386500000001</v>
      </c>
      <c r="D22" s="33" t="s">
        <v>50</v>
      </c>
      <c r="E22">
        <f>+(C22-C$7)/C$8</f>
        <v>6523.5511104345478</v>
      </c>
      <c r="F22">
        <f>ROUND(2*E22,0)/2</f>
        <v>6523.5</v>
      </c>
      <c r="G22">
        <f>+C22-(C$7+F22*C$8)</f>
        <v>2.0159999803581741E-2</v>
      </c>
      <c r="I22">
        <f>+G22</f>
        <v>2.0159999803581741E-2</v>
      </c>
      <c r="O22">
        <f ca="1">+C$11+C$12*$F22</f>
        <v>2.0159999803581741E-2</v>
      </c>
      <c r="Q22" s="2">
        <f>+C22-15018.5</f>
        <v>39636.886500000001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2024-01-05T03:43:17Z</dcterms:modified>
</cp:coreProperties>
</file>