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C74B963-82D5-40FF-9CBA-1751D5A13E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8" i="1" l="1"/>
  <c r="F228" i="1" s="1"/>
  <c r="G228" i="1" s="1"/>
  <c r="K228" i="1" s="1"/>
  <c r="Q228" i="1"/>
  <c r="Q223" i="1"/>
  <c r="Q224" i="1"/>
  <c r="Q225" i="1"/>
  <c r="E226" i="1"/>
  <c r="F226" i="1" s="1"/>
  <c r="G226" i="1" s="1"/>
  <c r="K226" i="1" s="1"/>
  <c r="Q226" i="1"/>
  <c r="Q227" i="1"/>
  <c r="E224" i="1"/>
  <c r="F224" i="1" s="1"/>
  <c r="G224" i="1" s="1"/>
  <c r="K224" i="1" s="1"/>
  <c r="E223" i="1"/>
  <c r="F223" i="1" s="1"/>
  <c r="G223" i="1" s="1"/>
  <c r="K223" i="1" s="1"/>
  <c r="C9" i="1"/>
  <c r="D9" i="1"/>
  <c r="F16" i="1"/>
  <c r="F17" i="1" s="1"/>
  <c r="C17" i="1"/>
  <c r="Q21" i="1"/>
  <c r="Q22" i="1"/>
  <c r="E23" i="1"/>
  <c r="F23" i="1" s="1"/>
  <c r="G23" i="1" s="1"/>
  <c r="N23" i="1" s="1"/>
  <c r="Q23" i="1"/>
  <c r="E24" i="1"/>
  <c r="F24" i="1" s="1"/>
  <c r="G24" i="1" s="1"/>
  <c r="N24" i="1" s="1"/>
  <c r="Q24" i="1"/>
  <c r="E25" i="1"/>
  <c r="F25" i="1" s="1"/>
  <c r="G25" i="1" s="1"/>
  <c r="N25" i="1" s="1"/>
  <c r="Q25" i="1"/>
  <c r="E26" i="1"/>
  <c r="F26" i="1" s="1"/>
  <c r="G26" i="1" s="1"/>
  <c r="N26" i="1" s="1"/>
  <c r="Q26" i="1"/>
  <c r="Q27" i="1"/>
  <c r="E28" i="1"/>
  <c r="F28" i="1" s="1"/>
  <c r="G28" i="1" s="1"/>
  <c r="N28" i="1" s="1"/>
  <c r="Q28" i="1"/>
  <c r="E29" i="1"/>
  <c r="F29" i="1" s="1"/>
  <c r="G29" i="1" s="1"/>
  <c r="N29" i="1" s="1"/>
  <c r="Q29" i="1"/>
  <c r="E30" i="1"/>
  <c r="F30" i="1" s="1"/>
  <c r="G30" i="1" s="1"/>
  <c r="N30" i="1" s="1"/>
  <c r="Q30" i="1"/>
  <c r="E31" i="1"/>
  <c r="F31" i="1" s="1"/>
  <c r="G31" i="1" s="1"/>
  <c r="N31" i="1" s="1"/>
  <c r="Q31" i="1"/>
  <c r="Q32" i="1"/>
  <c r="Q33" i="1"/>
  <c r="E34" i="1"/>
  <c r="F34" i="1" s="1"/>
  <c r="G34" i="1" s="1"/>
  <c r="N34" i="1" s="1"/>
  <c r="Q34" i="1"/>
  <c r="E35" i="1"/>
  <c r="F35" i="1" s="1"/>
  <c r="G35" i="1" s="1"/>
  <c r="N35" i="1" s="1"/>
  <c r="Q35" i="1"/>
  <c r="E36" i="1"/>
  <c r="F36" i="1" s="1"/>
  <c r="G36" i="1" s="1"/>
  <c r="N36" i="1" s="1"/>
  <c r="Q36" i="1"/>
  <c r="E37" i="1"/>
  <c r="F37" i="1" s="1"/>
  <c r="G37" i="1" s="1"/>
  <c r="N37" i="1" s="1"/>
  <c r="Q37" i="1"/>
  <c r="Q38" i="1"/>
  <c r="E39" i="1"/>
  <c r="F39" i="1" s="1"/>
  <c r="G39" i="1" s="1"/>
  <c r="N39" i="1" s="1"/>
  <c r="Q39" i="1"/>
  <c r="E40" i="1"/>
  <c r="F40" i="1" s="1"/>
  <c r="G40" i="1" s="1"/>
  <c r="N40" i="1" s="1"/>
  <c r="Q40" i="1"/>
  <c r="E41" i="1"/>
  <c r="F41" i="1" s="1"/>
  <c r="G41" i="1" s="1"/>
  <c r="N41" i="1" s="1"/>
  <c r="Q41" i="1"/>
  <c r="E42" i="1"/>
  <c r="F42" i="1" s="1"/>
  <c r="G42" i="1" s="1"/>
  <c r="N42" i="1" s="1"/>
  <c r="Q42" i="1"/>
  <c r="Q43" i="1"/>
  <c r="Q44" i="1"/>
  <c r="E45" i="1"/>
  <c r="F45" i="1" s="1"/>
  <c r="G45" i="1" s="1"/>
  <c r="N45" i="1" s="1"/>
  <c r="Q45" i="1"/>
  <c r="E46" i="1"/>
  <c r="F46" i="1" s="1"/>
  <c r="G46" i="1" s="1"/>
  <c r="N46" i="1" s="1"/>
  <c r="Q46" i="1"/>
  <c r="Q47" i="1"/>
  <c r="E48" i="1"/>
  <c r="F48" i="1" s="1"/>
  <c r="G48" i="1" s="1"/>
  <c r="N48" i="1" s="1"/>
  <c r="Q48" i="1"/>
  <c r="Q49" i="1"/>
  <c r="Q50" i="1"/>
  <c r="E51" i="1"/>
  <c r="F51" i="1" s="1"/>
  <c r="G51" i="1" s="1"/>
  <c r="N51" i="1" s="1"/>
  <c r="Q51" i="1"/>
  <c r="E52" i="1"/>
  <c r="F52" i="1" s="1"/>
  <c r="G52" i="1" s="1"/>
  <c r="N52" i="1" s="1"/>
  <c r="Q52" i="1"/>
  <c r="E53" i="1"/>
  <c r="F53" i="1" s="1"/>
  <c r="G53" i="1" s="1"/>
  <c r="N53" i="1" s="1"/>
  <c r="Q53" i="1"/>
  <c r="E54" i="1"/>
  <c r="F54" i="1"/>
  <c r="G54" i="1" s="1"/>
  <c r="N54" i="1" s="1"/>
  <c r="Q54" i="1"/>
  <c r="E55" i="1"/>
  <c r="F55" i="1" s="1"/>
  <c r="G55" i="1" s="1"/>
  <c r="N55" i="1" s="1"/>
  <c r="Q55" i="1"/>
  <c r="E56" i="1"/>
  <c r="F56" i="1" s="1"/>
  <c r="G56" i="1" s="1"/>
  <c r="N56" i="1" s="1"/>
  <c r="Q56" i="1"/>
  <c r="E57" i="1"/>
  <c r="E148" i="2" s="1"/>
  <c r="Q57" i="1"/>
  <c r="E58" i="1"/>
  <c r="F58" i="1" s="1"/>
  <c r="G58" i="1" s="1"/>
  <c r="N58" i="1" s="1"/>
  <c r="Q58" i="1"/>
  <c r="E59" i="1"/>
  <c r="F59" i="1" s="1"/>
  <c r="G59" i="1" s="1"/>
  <c r="N59" i="1" s="1"/>
  <c r="Q59" i="1"/>
  <c r="Q60" i="1"/>
  <c r="E61" i="1"/>
  <c r="F61" i="1" s="1"/>
  <c r="G61" i="1" s="1"/>
  <c r="N61" i="1" s="1"/>
  <c r="Q61" i="1"/>
  <c r="E62" i="1"/>
  <c r="F62" i="1" s="1"/>
  <c r="G62" i="1" s="1"/>
  <c r="N62" i="1" s="1"/>
  <c r="Q62" i="1"/>
  <c r="E63" i="1"/>
  <c r="F63" i="1"/>
  <c r="G63" i="1" s="1"/>
  <c r="N63" i="1" s="1"/>
  <c r="Q63" i="1"/>
  <c r="E64" i="1"/>
  <c r="F64" i="1" s="1"/>
  <c r="G64" i="1" s="1"/>
  <c r="N64" i="1" s="1"/>
  <c r="Q64" i="1"/>
  <c r="E65" i="1"/>
  <c r="F65" i="1" s="1"/>
  <c r="G65" i="1" s="1"/>
  <c r="N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N68" i="1" s="1"/>
  <c r="Q68" i="1"/>
  <c r="E69" i="1"/>
  <c r="F69" i="1" s="1"/>
  <c r="G69" i="1" s="1"/>
  <c r="N69" i="1" s="1"/>
  <c r="Q69" i="1"/>
  <c r="E70" i="1"/>
  <c r="F70" i="1"/>
  <c r="G70" i="1" s="1"/>
  <c r="N70" i="1" s="1"/>
  <c r="Q70" i="1"/>
  <c r="E71" i="1"/>
  <c r="F71" i="1" s="1"/>
  <c r="G71" i="1" s="1"/>
  <c r="N71" i="1" s="1"/>
  <c r="Q71" i="1"/>
  <c r="E72" i="1"/>
  <c r="F72" i="1" s="1"/>
  <c r="G72" i="1" s="1"/>
  <c r="N72" i="1" s="1"/>
  <c r="Q72" i="1"/>
  <c r="E73" i="1"/>
  <c r="E162" i="2" s="1"/>
  <c r="Q73" i="1"/>
  <c r="E74" i="1"/>
  <c r="F74" i="1" s="1"/>
  <c r="G74" i="1" s="1"/>
  <c r="N74" i="1" s="1"/>
  <c r="Q74" i="1"/>
  <c r="E75" i="1"/>
  <c r="F75" i="1" s="1"/>
  <c r="G75" i="1" s="1"/>
  <c r="N75" i="1" s="1"/>
  <c r="Q75" i="1"/>
  <c r="E76" i="1"/>
  <c r="F76" i="1" s="1"/>
  <c r="G76" i="1" s="1"/>
  <c r="J76" i="1" s="1"/>
  <c r="Q76" i="1"/>
  <c r="E77" i="1"/>
  <c r="F77" i="1" s="1"/>
  <c r="G77" i="1" s="1"/>
  <c r="J77" i="1" s="1"/>
  <c r="Q77" i="1"/>
  <c r="E78" i="1"/>
  <c r="F78" i="1" s="1"/>
  <c r="G78" i="1" s="1"/>
  <c r="N78" i="1" s="1"/>
  <c r="Q78" i="1"/>
  <c r="E79" i="1"/>
  <c r="F79" i="1"/>
  <c r="G79" i="1" s="1"/>
  <c r="J79" i="1" s="1"/>
  <c r="Q79" i="1"/>
  <c r="E80" i="1"/>
  <c r="F80" i="1" s="1"/>
  <c r="G80" i="1" s="1"/>
  <c r="J80" i="1" s="1"/>
  <c r="Q80" i="1"/>
  <c r="E81" i="1"/>
  <c r="E17" i="2" s="1"/>
  <c r="Q81" i="1"/>
  <c r="E82" i="1"/>
  <c r="F82" i="1" s="1"/>
  <c r="G82" i="1" s="1"/>
  <c r="I82" i="1" s="1"/>
  <c r="Q82" i="1"/>
  <c r="E83" i="1"/>
  <c r="F83" i="1" s="1"/>
  <c r="G83" i="1" s="1"/>
  <c r="J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N87" i="1" s="1"/>
  <c r="Q87" i="1"/>
  <c r="E88" i="1"/>
  <c r="F88" i="1" s="1"/>
  <c r="G88" i="1" s="1"/>
  <c r="J88" i="1" s="1"/>
  <c r="Q88" i="1"/>
  <c r="E89" i="1"/>
  <c r="F89" i="1" s="1"/>
  <c r="Q89" i="1"/>
  <c r="E90" i="1"/>
  <c r="F90" i="1" s="1"/>
  <c r="G90" i="1" s="1"/>
  <c r="N90" i="1" s="1"/>
  <c r="Q90" i="1"/>
  <c r="E91" i="1"/>
  <c r="E24" i="2" s="1"/>
  <c r="Q91" i="1"/>
  <c r="E92" i="1"/>
  <c r="F92" i="1" s="1"/>
  <c r="G92" i="1" s="1"/>
  <c r="J92" i="1" s="1"/>
  <c r="Q92" i="1"/>
  <c r="E93" i="1"/>
  <c r="F93" i="1" s="1"/>
  <c r="G93" i="1" s="1"/>
  <c r="J93" i="1" s="1"/>
  <c r="Q93" i="1"/>
  <c r="E94" i="1"/>
  <c r="F94" i="1" s="1"/>
  <c r="G94" i="1" s="1"/>
  <c r="J94" i="1" s="1"/>
  <c r="Q94" i="1"/>
  <c r="E95" i="1"/>
  <c r="F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/>
  <c r="G98" i="1" s="1"/>
  <c r="J98" i="1" s="1"/>
  <c r="Q98" i="1"/>
  <c r="E99" i="1"/>
  <c r="F99" i="1" s="1"/>
  <c r="G99" i="1" s="1"/>
  <c r="J99" i="1" s="1"/>
  <c r="Q99" i="1"/>
  <c r="E100" i="1"/>
  <c r="F100" i="1" s="1"/>
  <c r="G100" i="1" s="1"/>
  <c r="I100" i="1" s="1"/>
  <c r="Q100" i="1"/>
  <c r="E101" i="1"/>
  <c r="E33" i="2" s="1"/>
  <c r="Q101" i="1"/>
  <c r="E102" i="1"/>
  <c r="F102" i="1" s="1"/>
  <c r="G102" i="1" s="1"/>
  <c r="J102" i="1" s="1"/>
  <c r="Q102" i="1"/>
  <c r="E103" i="1"/>
  <c r="F103" i="1" s="1"/>
  <c r="G103" i="1" s="1"/>
  <c r="I103" i="1" s="1"/>
  <c r="Q103" i="1"/>
  <c r="E104" i="1"/>
  <c r="E36" i="2" s="1"/>
  <c r="Q104" i="1"/>
  <c r="E105" i="1"/>
  <c r="F105" i="1" s="1"/>
  <c r="G105" i="1" s="1"/>
  <c r="I105" i="1" s="1"/>
  <c r="Q105" i="1"/>
  <c r="E106" i="1"/>
  <c r="F106" i="1" s="1"/>
  <c r="G106" i="1" s="1"/>
  <c r="N106" i="1" s="1"/>
  <c r="Q106" i="1"/>
  <c r="E107" i="1"/>
  <c r="F107" i="1"/>
  <c r="G107" i="1" s="1"/>
  <c r="J107" i="1" s="1"/>
  <c r="Q107" i="1"/>
  <c r="E108" i="1"/>
  <c r="F108" i="1" s="1"/>
  <c r="G108" i="1" s="1"/>
  <c r="I108" i="1" s="1"/>
  <c r="Q108" i="1"/>
  <c r="E109" i="1"/>
  <c r="E41" i="2" s="1"/>
  <c r="Q109" i="1"/>
  <c r="E110" i="1"/>
  <c r="F110" i="1"/>
  <c r="G110" i="1" s="1"/>
  <c r="J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J113" i="1" s="1"/>
  <c r="Q113" i="1"/>
  <c r="E114" i="1"/>
  <c r="F114" i="1"/>
  <c r="G114" i="1" s="1"/>
  <c r="J114" i="1" s="1"/>
  <c r="Q114" i="1"/>
  <c r="E115" i="1"/>
  <c r="F115" i="1" s="1"/>
  <c r="G115" i="1" s="1"/>
  <c r="J115" i="1" s="1"/>
  <c r="Q115" i="1"/>
  <c r="E116" i="1"/>
  <c r="F116" i="1" s="1"/>
  <c r="G116" i="1" s="1"/>
  <c r="J116" i="1" s="1"/>
  <c r="Q116" i="1"/>
  <c r="E117" i="1"/>
  <c r="E49" i="2" s="1"/>
  <c r="Q117" i="1"/>
  <c r="E118" i="1"/>
  <c r="F118" i="1" s="1"/>
  <c r="G118" i="1" s="1"/>
  <c r="J118" i="1" s="1"/>
  <c r="Q118" i="1"/>
  <c r="E119" i="1"/>
  <c r="F119" i="1" s="1"/>
  <c r="G119" i="1" s="1"/>
  <c r="J119" i="1" s="1"/>
  <c r="Q119" i="1"/>
  <c r="E120" i="1"/>
  <c r="E52" i="2" s="1"/>
  <c r="Q120" i="1"/>
  <c r="E121" i="1"/>
  <c r="F121" i="1" s="1"/>
  <c r="G121" i="1" s="1"/>
  <c r="J121" i="1" s="1"/>
  <c r="Q121" i="1"/>
  <c r="E122" i="1"/>
  <c r="F122" i="1" s="1"/>
  <c r="G122" i="1" s="1"/>
  <c r="H122" i="1" s="1"/>
  <c r="Q122" i="1"/>
  <c r="E123" i="1"/>
  <c r="F123" i="1"/>
  <c r="G123" i="1" s="1"/>
  <c r="J123" i="1" s="1"/>
  <c r="Q123" i="1"/>
  <c r="E124" i="1"/>
  <c r="F124" i="1" s="1"/>
  <c r="G124" i="1" s="1"/>
  <c r="J124" i="1" s="1"/>
  <c r="Q124" i="1"/>
  <c r="E125" i="1"/>
  <c r="E56" i="2" s="1"/>
  <c r="Q125" i="1"/>
  <c r="E126" i="1"/>
  <c r="F126" i="1" s="1"/>
  <c r="G126" i="1" s="1"/>
  <c r="J126" i="1" s="1"/>
  <c r="Q126" i="1"/>
  <c r="E127" i="1"/>
  <c r="F127" i="1" s="1"/>
  <c r="G127" i="1" s="1"/>
  <c r="J127" i="1" s="1"/>
  <c r="Q127" i="1"/>
  <c r="E128" i="1"/>
  <c r="F128" i="1" s="1"/>
  <c r="G128" i="1" s="1"/>
  <c r="N128" i="1" s="1"/>
  <c r="Q128" i="1"/>
  <c r="E129" i="1"/>
  <c r="F129" i="1" s="1"/>
  <c r="G129" i="1" s="1"/>
  <c r="J129" i="1" s="1"/>
  <c r="Q129" i="1"/>
  <c r="E130" i="1"/>
  <c r="F130" i="1"/>
  <c r="G130" i="1" s="1"/>
  <c r="J130" i="1" s="1"/>
  <c r="Q130" i="1"/>
  <c r="E131" i="1"/>
  <c r="F131" i="1" s="1"/>
  <c r="G131" i="1" s="1"/>
  <c r="J131" i="1" s="1"/>
  <c r="Q131" i="1"/>
  <c r="E132" i="1"/>
  <c r="F132" i="1" s="1"/>
  <c r="G132" i="1" s="1"/>
  <c r="I132" i="1" s="1"/>
  <c r="Q132" i="1"/>
  <c r="E133" i="1"/>
  <c r="E63" i="2" s="1"/>
  <c r="Q133" i="1"/>
  <c r="E134" i="1"/>
  <c r="F134" i="1" s="1"/>
  <c r="G134" i="1" s="1"/>
  <c r="J134" i="1" s="1"/>
  <c r="Q134" i="1"/>
  <c r="E135" i="1"/>
  <c r="F135" i="1" s="1"/>
  <c r="G135" i="1" s="1"/>
  <c r="N135" i="1" s="1"/>
  <c r="Q135" i="1"/>
  <c r="E136" i="1"/>
  <c r="E68" i="2" s="1"/>
  <c r="Q136" i="1"/>
  <c r="E137" i="1"/>
  <c r="F137" i="1" s="1"/>
  <c r="G137" i="1" s="1"/>
  <c r="J137" i="1" s="1"/>
  <c r="Q137" i="1"/>
  <c r="E138" i="1"/>
  <c r="F138" i="1" s="1"/>
  <c r="G138" i="1" s="1"/>
  <c r="J138" i="1" s="1"/>
  <c r="Q138" i="1"/>
  <c r="E139" i="1"/>
  <c r="F139" i="1"/>
  <c r="G139" i="1" s="1"/>
  <c r="J139" i="1" s="1"/>
  <c r="Q139" i="1"/>
  <c r="E140" i="1"/>
  <c r="F140" i="1" s="1"/>
  <c r="G140" i="1" s="1"/>
  <c r="I140" i="1" s="1"/>
  <c r="Q140" i="1"/>
  <c r="E141" i="1"/>
  <c r="E73" i="2" s="1"/>
  <c r="Q141" i="1"/>
  <c r="E142" i="1"/>
  <c r="F142" i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J145" i="1" s="1"/>
  <c r="Q145" i="1"/>
  <c r="E146" i="1"/>
  <c r="F146" i="1"/>
  <c r="G146" i="1" s="1"/>
  <c r="J146" i="1" s="1"/>
  <c r="Q146" i="1"/>
  <c r="E147" i="1"/>
  <c r="F147" i="1" s="1"/>
  <c r="G147" i="1" s="1"/>
  <c r="N147" i="1" s="1"/>
  <c r="Q147" i="1"/>
  <c r="E148" i="1"/>
  <c r="F148" i="1" s="1"/>
  <c r="G148" i="1" s="1"/>
  <c r="J148" i="1" s="1"/>
  <c r="Q148" i="1"/>
  <c r="E149" i="1"/>
  <c r="E79" i="2" s="1"/>
  <c r="Q149" i="1"/>
  <c r="E150" i="1"/>
  <c r="F150" i="1" s="1"/>
  <c r="G150" i="1" s="1"/>
  <c r="I150" i="1" s="1"/>
  <c r="Q150" i="1"/>
  <c r="E151" i="1"/>
  <c r="F151" i="1" s="1"/>
  <c r="G151" i="1" s="1"/>
  <c r="J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/>
  <c r="G155" i="1" s="1"/>
  <c r="J155" i="1" s="1"/>
  <c r="Q155" i="1"/>
  <c r="E156" i="1"/>
  <c r="F156" i="1" s="1"/>
  <c r="G156" i="1" s="1"/>
  <c r="J156" i="1" s="1"/>
  <c r="Q156" i="1"/>
  <c r="E157" i="1"/>
  <c r="E87" i="2" s="1"/>
  <c r="Q157" i="1"/>
  <c r="E158" i="1"/>
  <c r="F158" i="1" s="1"/>
  <c r="G158" i="1" s="1"/>
  <c r="J158" i="1" s="1"/>
  <c r="Q158" i="1"/>
  <c r="E159" i="1"/>
  <c r="F159" i="1" s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I161" i="1" s="1"/>
  <c r="Q161" i="1"/>
  <c r="E162" i="1"/>
  <c r="F162" i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E95" i="2" s="1"/>
  <c r="Q165" i="1"/>
  <c r="E166" i="1"/>
  <c r="F166" i="1" s="1"/>
  <c r="G166" i="1" s="1"/>
  <c r="N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N169" i="1" s="1"/>
  <c r="Q169" i="1"/>
  <c r="E170" i="1"/>
  <c r="F170" i="1" s="1"/>
  <c r="G170" i="1" s="1"/>
  <c r="N170" i="1" s="1"/>
  <c r="Q170" i="1"/>
  <c r="E171" i="1"/>
  <c r="F171" i="1"/>
  <c r="G171" i="1" s="1"/>
  <c r="J171" i="1" s="1"/>
  <c r="Q171" i="1"/>
  <c r="E172" i="1"/>
  <c r="F172" i="1" s="1"/>
  <c r="G172" i="1" s="1"/>
  <c r="N172" i="1" s="1"/>
  <c r="Q172" i="1"/>
  <c r="E173" i="1"/>
  <c r="E174" i="2" s="1"/>
  <c r="Q173" i="1"/>
  <c r="E174" i="1"/>
  <c r="F174" i="1"/>
  <c r="G174" i="1" s="1"/>
  <c r="N174" i="1" s="1"/>
  <c r="Q174" i="1"/>
  <c r="E175" i="1"/>
  <c r="F175" i="1" s="1"/>
  <c r="G175" i="1" s="1"/>
  <c r="N175" i="1" s="1"/>
  <c r="Q175" i="1"/>
  <c r="E176" i="1"/>
  <c r="F176" i="1" s="1"/>
  <c r="G176" i="1" s="1"/>
  <c r="N176" i="1" s="1"/>
  <c r="Q176" i="1"/>
  <c r="E177" i="1"/>
  <c r="F177" i="1" s="1"/>
  <c r="G177" i="1" s="1"/>
  <c r="N177" i="1" s="1"/>
  <c r="Q177" i="1"/>
  <c r="E178" i="1"/>
  <c r="E179" i="2" s="1"/>
  <c r="F178" i="1"/>
  <c r="G178" i="1" s="1"/>
  <c r="N178" i="1" s="1"/>
  <c r="Q178" i="1"/>
  <c r="E179" i="1"/>
  <c r="F179" i="1" s="1"/>
  <c r="G179" i="1" s="1"/>
  <c r="N179" i="1" s="1"/>
  <c r="Q179" i="1"/>
  <c r="E180" i="1"/>
  <c r="F180" i="1" s="1"/>
  <c r="G180" i="1" s="1"/>
  <c r="J180" i="1" s="1"/>
  <c r="Q180" i="1"/>
  <c r="E181" i="1"/>
  <c r="F181" i="1" s="1"/>
  <c r="G181" i="1" s="1"/>
  <c r="N181" i="1" s="1"/>
  <c r="Q181" i="1"/>
  <c r="E182" i="1"/>
  <c r="F182" i="1" s="1"/>
  <c r="G182" i="1" s="1"/>
  <c r="N182" i="1" s="1"/>
  <c r="Q182" i="1"/>
  <c r="E183" i="1"/>
  <c r="F183" i="1" s="1"/>
  <c r="G183" i="1" s="1"/>
  <c r="J183" i="1" s="1"/>
  <c r="Q183" i="1"/>
  <c r="E184" i="1"/>
  <c r="F184" i="1" s="1"/>
  <c r="G184" i="1" s="1"/>
  <c r="J184" i="1" s="1"/>
  <c r="Q184" i="1"/>
  <c r="E185" i="1"/>
  <c r="F185" i="1" s="1"/>
  <c r="G185" i="1" s="1"/>
  <c r="N185" i="1" s="1"/>
  <c r="Q185" i="1"/>
  <c r="E186" i="1"/>
  <c r="F186" i="1" s="1"/>
  <c r="G186" i="1" s="1"/>
  <c r="N186" i="1" s="1"/>
  <c r="Q186" i="1"/>
  <c r="E187" i="1"/>
  <c r="F187" i="1"/>
  <c r="G187" i="1" s="1"/>
  <c r="N187" i="1" s="1"/>
  <c r="Q187" i="1"/>
  <c r="E188" i="1"/>
  <c r="F188" i="1" s="1"/>
  <c r="G188" i="1" s="1"/>
  <c r="N188" i="1" s="1"/>
  <c r="Q188" i="1"/>
  <c r="E189" i="1"/>
  <c r="E187" i="2" s="1"/>
  <c r="Q189" i="1"/>
  <c r="E190" i="1"/>
  <c r="F190" i="1" s="1"/>
  <c r="G190" i="1" s="1"/>
  <c r="N190" i="1" s="1"/>
  <c r="Q190" i="1"/>
  <c r="E191" i="1"/>
  <c r="F191" i="1" s="1"/>
  <c r="G191" i="1" s="1"/>
  <c r="N191" i="1" s="1"/>
  <c r="Q191" i="1"/>
  <c r="E192" i="1"/>
  <c r="F192" i="1" s="1"/>
  <c r="G192" i="1" s="1"/>
  <c r="N192" i="1" s="1"/>
  <c r="Q192" i="1"/>
  <c r="E193" i="1"/>
  <c r="F193" i="1" s="1"/>
  <c r="G193" i="1" s="1"/>
  <c r="N193" i="1" s="1"/>
  <c r="Q193" i="1"/>
  <c r="E194" i="1"/>
  <c r="F194" i="1"/>
  <c r="G194" i="1" s="1"/>
  <c r="N194" i="1" s="1"/>
  <c r="Q194" i="1"/>
  <c r="E195" i="1"/>
  <c r="F195" i="1" s="1"/>
  <c r="G195" i="1" s="1"/>
  <c r="N195" i="1" s="1"/>
  <c r="Q195" i="1"/>
  <c r="E196" i="1"/>
  <c r="F196" i="1" s="1"/>
  <c r="G196" i="1" s="1"/>
  <c r="J196" i="1" s="1"/>
  <c r="Q196" i="1"/>
  <c r="E197" i="1"/>
  <c r="F197" i="1" s="1"/>
  <c r="G197" i="1" s="1"/>
  <c r="N197" i="1" s="1"/>
  <c r="Q197" i="1"/>
  <c r="E198" i="1"/>
  <c r="F198" i="1" s="1"/>
  <c r="G198" i="1" s="1"/>
  <c r="K198" i="1" s="1"/>
  <c r="Q198" i="1"/>
  <c r="E199" i="1"/>
  <c r="F199" i="1" s="1"/>
  <c r="G199" i="1" s="1"/>
  <c r="K199" i="1" s="1"/>
  <c r="Q199" i="1"/>
  <c r="E200" i="1"/>
  <c r="E197" i="2" s="1"/>
  <c r="Q200" i="1"/>
  <c r="E201" i="1"/>
  <c r="F201" i="1" s="1"/>
  <c r="G201" i="1" s="1"/>
  <c r="K201" i="1" s="1"/>
  <c r="Q201" i="1"/>
  <c r="E202" i="1"/>
  <c r="F202" i="1" s="1"/>
  <c r="G202" i="1" s="1"/>
  <c r="K202" i="1" s="1"/>
  <c r="Q202" i="1"/>
  <c r="E203" i="1"/>
  <c r="F203" i="1"/>
  <c r="G203" i="1" s="1"/>
  <c r="K203" i="1" s="1"/>
  <c r="Q203" i="1"/>
  <c r="E204" i="1"/>
  <c r="F204" i="1" s="1"/>
  <c r="G204" i="1" s="1"/>
  <c r="K204" i="1" s="1"/>
  <c r="Q204" i="1"/>
  <c r="E205" i="1"/>
  <c r="E104" i="2" s="1"/>
  <c r="Q205" i="1"/>
  <c r="E206" i="1"/>
  <c r="F206" i="1"/>
  <c r="G206" i="1" s="1"/>
  <c r="K206" i="1" s="1"/>
  <c r="Q206" i="1"/>
  <c r="E207" i="1"/>
  <c r="F207" i="1" s="1"/>
  <c r="G207" i="1" s="1"/>
  <c r="K207" i="1" s="1"/>
  <c r="Q207" i="1"/>
  <c r="E208" i="1"/>
  <c r="F208" i="1" s="1"/>
  <c r="G208" i="1" s="1"/>
  <c r="K208" i="1" s="1"/>
  <c r="Q208" i="1"/>
  <c r="E209" i="1"/>
  <c r="F209" i="1" s="1"/>
  <c r="G209" i="1" s="1"/>
  <c r="K209" i="1" s="1"/>
  <c r="Q209" i="1"/>
  <c r="E210" i="1"/>
  <c r="F210" i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E201" i="2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16" i="1"/>
  <c r="F216" i="1" s="1"/>
  <c r="G216" i="1" s="1"/>
  <c r="K216" i="1" s="1"/>
  <c r="Q216" i="1"/>
  <c r="E217" i="1"/>
  <c r="F217" i="1" s="1"/>
  <c r="G217" i="1" s="1"/>
  <c r="K217" i="1" s="1"/>
  <c r="Q217" i="1"/>
  <c r="E218" i="1"/>
  <c r="F218" i="1" s="1"/>
  <c r="G218" i="1" s="1"/>
  <c r="K218" i="1" s="1"/>
  <c r="Q218" i="1"/>
  <c r="E220" i="1"/>
  <c r="F220" i="1"/>
  <c r="G220" i="1" s="1"/>
  <c r="K220" i="1" s="1"/>
  <c r="Q220" i="1"/>
  <c r="E219" i="1"/>
  <c r="F219" i="1" s="1"/>
  <c r="G219" i="1" s="1"/>
  <c r="K219" i="1" s="1"/>
  <c r="Q219" i="1"/>
  <c r="E221" i="1"/>
  <c r="F221" i="1" s="1"/>
  <c r="G221" i="1" s="1"/>
  <c r="K221" i="1" s="1"/>
  <c r="Q221" i="1"/>
  <c r="E222" i="1"/>
  <c r="F222" i="1" s="1"/>
  <c r="G222" i="1" s="1"/>
  <c r="K222" i="1" s="1"/>
  <c r="Q222" i="1"/>
  <c r="A11" i="2"/>
  <c r="C11" i="2"/>
  <c r="E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E14" i="2"/>
  <c r="H14" i="2"/>
  <c r="A15" i="2"/>
  <c r="C15" i="2"/>
  <c r="E15" i="2"/>
  <c r="D15" i="2"/>
  <c r="G15" i="2"/>
  <c r="H15" i="2"/>
  <c r="B15" i="2"/>
  <c r="A16" i="2"/>
  <c r="D16" i="2"/>
  <c r="G16" i="2"/>
  <c r="C16" i="2"/>
  <c r="E16" i="2"/>
  <c r="H16" i="2"/>
  <c r="B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E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F23" i="2"/>
  <c r="D23" i="2"/>
  <c r="G23" i="2"/>
  <c r="C23" i="2"/>
  <c r="H23" i="2"/>
  <c r="B23" i="2"/>
  <c r="A24" i="2"/>
  <c r="F24" i="2"/>
  <c r="D24" i="2"/>
  <c r="G24" i="2"/>
  <c r="C24" i="2"/>
  <c r="H24" i="2"/>
  <c r="B24" i="2"/>
  <c r="A25" i="2"/>
  <c r="F25" i="2"/>
  <c r="D25" i="2"/>
  <c r="G25" i="2"/>
  <c r="C25" i="2"/>
  <c r="E25" i="2"/>
  <c r="H25" i="2"/>
  <c r="B25" i="2"/>
  <c r="A26" i="2"/>
  <c r="F26" i="2"/>
  <c r="D26" i="2"/>
  <c r="G26" i="2"/>
  <c r="C26" i="2"/>
  <c r="E26" i="2"/>
  <c r="H26" i="2"/>
  <c r="B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E42" i="2"/>
  <c r="H42" i="2"/>
  <c r="A43" i="2"/>
  <c r="C43" i="2"/>
  <c r="E43" i="2"/>
  <c r="D43" i="2"/>
  <c r="G43" i="2"/>
  <c r="H43" i="2"/>
  <c r="B43" i="2"/>
  <c r="A44" i="2"/>
  <c r="B44" i="2"/>
  <c r="D44" i="2"/>
  <c r="G44" i="2"/>
  <c r="C44" i="2"/>
  <c r="E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E46" i="2"/>
  <c r="H46" i="2"/>
  <c r="A47" i="2"/>
  <c r="C47" i="2"/>
  <c r="D47" i="2"/>
  <c r="G47" i="2"/>
  <c r="H47" i="2"/>
  <c r="B47" i="2"/>
  <c r="A48" i="2"/>
  <c r="B48" i="2"/>
  <c r="D48" i="2"/>
  <c r="G48" i="2"/>
  <c r="C48" i="2"/>
  <c r="E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B54" i="2"/>
  <c r="D54" i="2"/>
  <c r="G54" i="2"/>
  <c r="C54" i="2"/>
  <c r="E54" i="2"/>
  <c r="H54" i="2"/>
  <c r="A55" i="2"/>
  <c r="C55" i="2"/>
  <c r="E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E57" i="2"/>
  <c r="G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D60" i="2"/>
  <c r="G60" i="2"/>
  <c r="C60" i="2"/>
  <c r="E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E65" i="2"/>
  <c r="G65" i="2"/>
  <c r="H65" i="2"/>
  <c r="B65" i="2"/>
  <c r="A66" i="2"/>
  <c r="B66" i="2"/>
  <c r="D66" i="2"/>
  <c r="G66" i="2"/>
  <c r="C66" i="2"/>
  <c r="E66" i="2"/>
  <c r="H66" i="2"/>
  <c r="A67" i="2"/>
  <c r="C67" i="2"/>
  <c r="D67" i="2"/>
  <c r="G67" i="2"/>
  <c r="H67" i="2"/>
  <c r="B67" i="2"/>
  <c r="A68" i="2"/>
  <c r="B68" i="2"/>
  <c r="D68" i="2"/>
  <c r="G68" i="2"/>
  <c r="C68" i="2"/>
  <c r="H68" i="2"/>
  <c r="A69" i="2"/>
  <c r="C69" i="2"/>
  <c r="D69" i="2"/>
  <c r="E69" i="2"/>
  <c r="G69" i="2"/>
  <c r="H69" i="2"/>
  <c r="B69" i="2"/>
  <c r="A70" i="2"/>
  <c r="B70" i="2"/>
  <c r="D70" i="2"/>
  <c r="G70" i="2"/>
  <c r="C70" i="2"/>
  <c r="H70" i="2"/>
  <c r="A71" i="2"/>
  <c r="C71" i="2"/>
  <c r="E71" i="2"/>
  <c r="D71" i="2"/>
  <c r="G71" i="2"/>
  <c r="H71" i="2"/>
  <c r="B71" i="2"/>
  <c r="A72" i="2"/>
  <c r="B72" i="2"/>
  <c r="D72" i="2"/>
  <c r="G72" i="2"/>
  <c r="C72" i="2"/>
  <c r="E72" i="2"/>
  <c r="H72" i="2"/>
  <c r="A73" i="2"/>
  <c r="C73" i="2"/>
  <c r="D73" i="2"/>
  <c r="G73" i="2"/>
  <c r="H73" i="2"/>
  <c r="B73" i="2"/>
  <c r="A74" i="2"/>
  <c r="B74" i="2"/>
  <c r="D74" i="2"/>
  <c r="G74" i="2"/>
  <c r="C74" i="2"/>
  <c r="E74" i="2"/>
  <c r="H74" i="2"/>
  <c r="A75" i="2"/>
  <c r="C75" i="2"/>
  <c r="D75" i="2"/>
  <c r="G75" i="2"/>
  <c r="H75" i="2"/>
  <c r="B75" i="2"/>
  <c r="A76" i="2"/>
  <c r="B76" i="2"/>
  <c r="D76" i="2"/>
  <c r="G76" i="2"/>
  <c r="C76" i="2"/>
  <c r="E76" i="2"/>
  <c r="H76" i="2"/>
  <c r="A77" i="2"/>
  <c r="C77" i="2"/>
  <c r="D77" i="2"/>
  <c r="E77" i="2"/>
  <c r="G77" i="2"/>
  <c r="H77" i="2"/>
  <c r="B77" i="2"/>
  <c r="A78" i="2"/>
  <c r="B78" i="2"/>
  <c r="D78" i="2"/>
  <c r="G78" i="2"/>
  <c r="C78" i="2"/>
  <c r="E78" i="2"/>
  <c r="H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E83" i="2"/>
  <c r="D83" i="2"/>
  <c r="G83" i="2"/>
  <c r="H83" i="2"/>
  <c r="B83" i="2"/>
  <c r="A84" i="2"/>
  <c r="B84" i="2"/>
  <c r="D84" i="2"/>
  <c r="G84" i="2"/>
  <c r="C84" i="2"/>
  <c r="H84" i="2"/>
  <c r="A85" i="2"/>
  <c r="C85" i="2"/>
  <c r="E85" i="2"/>
  <c r="D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D87" i="2"/>
  <c r="G87" i="2"/>
  <c r="H87" i="2"/>
  <c r="A88" i="2"/>
  <c r="B88" i="2"/>
  <c r="C88" i="2"/>
  <c r="D88" i="2"/>
  <c r="G88" i="2"/>
  <c r="H88" i="2"/>
  <c r="A89" i="2"/>
  <c r="C89" i="2"/>
  <c r="D89" i="2"/>
  <c r="E89" i="2"/>
  <c r="G89" i="2"/>
  <c r="H89" i="2"/>
  <c r="B89" i="2"/>
  <c r="A90" i="2"/>
  <c r="B90" i="2"/>
  <c r="D90" i="2"/>
  <c r="G90" i="2"/>
  <c r="C90" i="2"/>
  <c r="H90" i="2"/>
  <c r="A91" i="2"/>
  <c r="D91" i="2"/>
  <c r="G91" i="2"/>
  <c r="C91" i="2"/>
  <c r="E91" i="2"/>
  <c r="H91" i="2"/>
  <c r="B91" i="2"/>
  <c r="A92" i="2"/>
  <c r="B92" i="2"/>
  <c r="D92" i="2"/>
  <c r="G92" i="2"/>
  <c r="C92" i="2"/>
  <c r="E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C97" i="2"/>
  <c r="D97" i="2"/>
  <c r="E97" i="2"/>
  <c r="G97" i="2"/>
  <c r="H97" i="2"/>
  <c r="B97" i="2"/>
  <c r="A98" i="2"/>
  <c r="B98" i="2"/>
  <c r="D98" i="2"/>
  <c r="G98" i="2"/>
  <c r="C98" i="2"/>
  <c r="E98" i="2"/>
  <c r="H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E101" i="2"/>
  <c r="G101" i="2"/>
  <c r="H101" i="2"/>
  <c r="B101" i="2"/>
  <c r="A102" i="2"/>
  <c r="B102" i="2"/>
  <c r="D102" i="2"/>
  <c r="G102" i="2"/>
  <c r="C102" i="2"/>
  <c r="H102" i="2"/>
  <c r="A103" i="2"/>
  <c r="B103" i="2"/>
  <c r="C103" i="2"/>
  <c r="D103" i="2"/>
  <c r="G103" i="2"/>
  <c r="H103" i="2"/>
  <c r="A104" i="2"/>
  <c r="B104" i="2"/>
  <c r="C104" i="2"/>
  <c r="D104" i="2"/>
  <c r="G104" i="2"/>
  <c r="H104" i="2"/>
  <c r="A105" i="2"/>
  <c r="C105" i="2"/>
  <c r="D105" i="2"/>
  <c r="E105" i="2"/>
  <c r="G105" i="2"/>
  <c r="H105" i="2"/>
  <c r="B105" i="2"/>
  <c r="A106" i="2"/>
  <c r="B106" i="2"/>
  <c r="D106" i="2"/>
  <c r="G106" i="2"/>
  <c r="C106" i="2"/>
  <c r="H106" i="2"/>
  <c r="A107" i="2"/>
  <c r="D107" i="2"/>
  <c r="G107" i="2"/>
  <c r="C107" i="2"/>
  <c r="E107" i="2"/>
  <c r="H107" i="2"/>
  <c r="B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D110" i="2"/>
  <c r="G110" i="2"/>
  <c r="C110" i="2"/>
  <c r="E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E115" i="2"/>
  <c r="D115" i="2"/>
  <c r="G115" i="2"/>
  <c r="H115" i="2"/>
  <c r="B115" i="2"/>
  <c r="A116" i="2"/>
  <c r="D116" i="2"/>
  <c r="G116" i="2"/>
  <c r="C116" i="2"/>
  <c r="H116" i="2"/>
  <c r="B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B119" i="2"/>
  <c r="C119" i="2"/>
  <c r="D119" i="2"/>
  <c r="E119" i="2"/>
  <c r="G119" i="2"/>
  <c r="H119" i="2"/>
  <c r="A120" i="2"/>
  <c r="B120" i="2"/>
  <c r="D120" i="2"/>
  <c r="G120" i="2"/>
  <c r="C120" i="2"/>
  <c r="E120" i="2"/>
  <c r="H120" i="2"/>
  <c r="A121" i="2"/>
  <c r="C121" i="2"/>
  <c r="E121" i="2"/>
  <c r="D121" i="2"/>
  <c r="G121" i="2"/>
  <c r="H121" i="2"/>
  <c r="B121" i="2"/>
  <c r="A122" i="2"/>
  <c r="B122" i="2"/>
  <c r="D122" i="2"/>
  <c r="G122" i="2"/>
  <c r="C122" i="2"/>
  <c r="E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C125" i="2"/>
  <c r="D125" i="2"/>
  <c r="G125" i="2"/>
  <c r="H125" i="2"/>
  <c r="B125" i="2"/>
  <c r="A126" i="2"/>
  <c r="B126" i="2"/>
  <c r="D126" i="2"/>
  <c r="G126" i="2"/>
  <c r="C126" i="2"/>
  <c r="E126" i="2"/>
  <c r="H126" i="2"/>
  <c r="A127" i="2"/>
  <c r="C127" i="2"/>
  <c r="D127" i="2"/>
  <c r="E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D131" i="2"/>
  <c r="G131" i="2"/>
  <c r="C131" i="2"/>
  <c r="E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D134" i="2"/>
  <c r="G134" i="2"/>
  <c r="C134" i="2"/>
  <c r="H134" i="2"/>
  <c r="A135" i="2"/>
  <c r="B135" i="2"/>
  <c r="C135" i="2"/>
  <c r="D135" i="2"/>
  <c r="G135" i="2"/>
  <c r="H135" i="2"/>
  <c r="A136" i="2"/>
  <c r="C136" i="2"/>
  <c r="E136" i="2"/>
  <c r="D136" i="2"/>
  <c r="G136" i="2"/>
  <c r="H136" i="2"/>
  <c r="B136" i="2"/>
  <c r="A137" i="2"/>
  <c r="C137" i="2"/>
  <c r="E137" i="2"/>
  <c r="D137" i="2"/>
  <c r="G137" i="2"/>
  <c r="H137" i="2"/>
  <c r="B137" i="2"/>
  <c r="A138" i="2"/>
  <c r="B138" i="2"/>
  <c r="D138" i="2"/>
  <c r="G138" i="2"/>
  <c r="C138" i="2"/>
  <c r="H138" i="2"/>
  <c r="A139" i="2"/>
  <c r="D139" i="2"/>
  <c r="G139" i="2"/>
  <c r="C139" i="2"/>
  <c r="E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E142" i="2"/>
  <c r="H142" i="2"/>
  <c r="A143" i="2"/>
  <c r="B143" i="2"/>
  <c r="C143" i="2"/>
  <c r="D143" i="2"/>
  <c r="E143" i="2"/>
  <c r="G143" i="2"/>
  <c r="H143" i="2"/>
  <c r="A144" i="2"/>
  <c r="D144" i="2"/>
  <c r="G144" i="2"/>
  <c r="C144" i="2"/>
  <c r="E144" i="2"/>
  <c r="H144" i="2"/>
  <c r="B144" i="2"/>
  <c r="A145" i="2"/>
  <c r="C145" i="2"/>
  <c r="E145" i="2"/>
  <c r="D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C147" i="2"/>
  <c r="D147" i="2"/>
  <c r="G147" i="2"/>
  <c r="H147" i="2"/>
  <c r="A148" i="2"/>
  <c r="B148" i="2"/>
  <c r="D148" i="2"/>
  <c r="G148" i="2"/>
  <c r="C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E150" i="2"/>
  <c r="G150" i="2"/>
  <c r="H150" i="2"/>
  <c r="A151" i="2"/>
  <c r="D151" i="2"/>
  <c r="G151" i="2"/>
  <c r="C151" i="2"/>
  <c r="H151" i="2"/>
  <c r="B151" i="2"/>
  <c r="A152" i="2"/>
  <c r="B152" i="2"/>
  <c r="D152" i="2"/>
  <c r="G152" i="2"/>
  <c r="C152" i="2"/>
  <c r="E152" i="2"/>
  <c r="H152" i="2"/>
  <c r="A153" i="2"/>
  <c r="C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C155" i="2"/>
  <c r="D155" i="2"/>
  <c r="G155" i="2"/>
  <c r="H155" i="2"/>
  <c r="A156" i="2"/>
  <c r="B156" i="2"/>
  <c r="D156" i="2"/>
  <c r="G156" i="2"/>
  <c r="C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E158" i="2"/>
  <c r="G158" i="2"/>
  <c r="H158" i="2"/>
  <c r="A159" i="2"/>
  <c r="D159" i="2"/>
  <c r="G159" i="2"/>
  <c r="C159" i="2"/>
  <c r="E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D162" i="2"/>
  <c r="G162" i="2"/>
  <c r="C162" i="2"/>
  <c r="H162" i="2"/>
  <c r="B162" i="2"/>
  <c r="A163" i="2"/>
  <c r="B163" i="2"/>
  <c r="C163" i="2"/>
  <c r="D163" i="2"/>
  <c r="G163" i="2"/>
  <c r="H163" i="2"/>
  <c r="A164" i="2"/>
  <c r="B164" i="2"/>
  <c r="D164" i="2"/>
  <c r="G164" i="2"/>
  <c r="C164" i="2"/>
  <c r="H164" i="2"/>
  <c r="A165" i="2"/>
  <c r="C165" i="2"/>
  <c r="E165" i="2"/>
  <c r="D165" i="2"/>
  <c r="G165" i="2"/>
  <c r="H165" i="2"/>
  <c r="B165" i="2"/>
  <c r="A166" i="2"/>
  <c r="B166" i="2"/>
  <c r="C166" i="2"/>
  <c r="D166" i="2"/>
  <c r="G166" i="2"/>
  <c r="H166" i="2"/>
  <c r="A167" i="2"/>
  <c r="C167" i="2"/>
  <c r="F167" i="2"/>
  <c r="D167" i="2"/>
  <c r="G167" i="2"/>
  <c r="H167" i="2"/>
  <c r="B167" i="2"/>
  <c r="A168" i="2"/>
  <c r="D168" i="2"/>
  <c r="G168" i="2"/>
  <c r="C168" i="2"/>
  <c r="E168" i="2"/>
  <c r="H168" i="2"/>
  <c r="B168" i="2"/>
  <c r="A169" i="2"/>
  <c r="D169" i="2"/>
  <c r="G169" i="2"/>
  <c r="C169" i="2"/>
  <c r="H169" i="2"/>
  <c r="B169" i="2"/>
  <c r="A170" i="2"/>
  <c r="C170" i="2"/>
  <c r="D170" i="2"/>
  <c r="G170" i="2"/>
  <c r="H170" i="2"/>
  <c r="B170" i="2"/>
  <c r="A171" i="2"/>
  <c r="D171" i="2"/>
  <c r="G171" i="2"/>
  <c r="C171" i="2"/>
  <c r="E171" i="2"/>
  <c r="H171" i="2"/>
  <c r="B171" i="2"/>
  <c r="A172" i="2"/>
  <c r="B172" i="2"/>
  <c r="C172" i="2"/>
  <c r="D172" i="2"/>
  <c r="E172" i="2"/>
  <c r="G172" i="2"/>
  <c r="H172" i="2"/>
  <c r="A173" i="2"/>
  <c r="B173" i="2"/>
  <c r="C173" i="2"/>
  <c r="D173" i="2"/>
  <c r="G173" i="2"/>
  <c r="H173" i="2"/>
  <c r="A174" i="2"/>
  <c r="C174" i="2"/>
  <c r="D174" i="2"/>
  <c r="G174" i="2"/>
  <c r="H174" i="2"/>
  <c r="B174" i="2"/>
  <c r="A175" i="2"/>
  <c r="B175" i="2"/>
  <c r="C175" i="2"/>
  <c r="D175" i="2"/>
  <c r="E175" i="2"/>
  <c r="G175" i="2"/>
  <c r="H175" i="2"/>
  <c r="A176" i="2"/>
  <c r="D176" i="2"/>
  <c r="G176" i="2"/>
  <c r="C176" i="2"/>
  <c r="E176" i="2"/>
  <c r="H176" i="2"/>
  <c r="B176" i="2"/>
  <c r="A177" i="2"/>
  <c r="D177" i="2"/>
  <c r="G177" i="2"/>
  <c r="C177" i="2"/>
  <c r="E177" i="2"/>
  <c r="H177" i="2"/>
  <c r="B177" i="2"/>
  <c r="A178" i="2"/>
  <c r="C178" i="2"/>
  <c r="E178" i="2"/>
  <c r="D178" i="2"/>
  <c r="G178" i="2"/>
  <c r="H178" i="2"/>
  <c r="B178" i="2"/>
  <c r="A179" i="2"/>
  <c r="D179" i="2"/>
  <c r="G179" i="2"/>
  <c r="C179" i="2"/>
  <c r="H179" i="2"/>
  <c r="B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H181" i="2"/>
  <c r="A182" i="2"/>
  <c r="C182" i="2"/>
  <c r="D182" i="2"/>
  <c r="G182" i="2"/>
  <c r="H182" i="2"/>
  <c r="B182" i="2"/>
  <c r="A183" i="2"/>
  <c r="B183" i="2"/>
  <c r="C183" i="2"/>
  <c r="D183" i="2"/>
  <c r="G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E185" i="2"/>
  <c r="H185" i="2"/>
  <c r="B185" i="2"/>
  <c r="A186" i="2"/>
  <c r="C186" i="2"/>
  <c r="E186" i="2"/>
  <c r="D186" i="2"/>
  <c r="G186" i="2"/>
  <c r="H186" i="2"/>
  <c r="B186" i="2"/>
  <c r="A187" i="2"/>
  <c r="D187" i="2"/>
  <c r="G187" i="2"/>
  <c r="C187" i="2"/>
  <c r="H187" i="2"/>
  <c r="B187" i="2"/>
  <c r="A188" i="2"/>
  <c r="B188" i="2"/>
  <c r="C188" i="2"/>
  <c r="D188" i="2"/>
  <c r="G188" i="2"/>
  <c r="H188" i="2"/>
  <c r="A189" i="2"/>
  <c r="B189" i="2"/>
  <c r="D189" i="2"/>
  <c r="G189" i="2"/>
  <c r="C189" i="2"/>
  <c r="E189" i="2"/>
  <c r="H189" i="2"/>
  <c r="A190" i="2"/>
  <c r="C190" i="2"/>
  <c r="D190" i="2"/>
  <c r="G190" i="2"/>
  <c r="H190" i="2"/>
  <c r="B190" i="2"/>
  <c r="A191" i="2"/>
  <c r="B191" i="2"/>
  <c r="C191" i="2"/>
  <c r="D191" i="2"/>
  <c r="E191" i="2"/>
  <c r="G191" i="2"/>
  <c r="H191" i="2"/>
  <c r="A192" i="2"/>
  <c r="D192" i="2"/>
  <c r="G192" i="2"/>
  <c r="C192" i="2"/>
  <c r="E192" i="2"/>
  <c r="H192" i="2"/>
  <c r="B192" i="2"/>
  <c r="A193" i="2"/>
  <c r="B193" i="2"/>
  <c r="D193" i="2"/>
  <c r="G193" i="2"/>
  <c r="C193" i="2"/>
  <c r="H193" i="2"/>
  <c r="A194" i="2"/>
  <c r="C194" i="2"/>
  <c r="D194" i="2"/>
  <c r="G194" i="2"/>
  <c r="H194" i="2"/>
  <c r="B194" i="2"/>
  <c r="A195" i="2"/>
  <c r="D195" i="2"/>
  <c r="G195" i="2"/>
  <c r="C195" i="2"/>
  <c r="E195" i="2"/>
  <c r="H195" i="2"/>
  <c r="B195" i="2"/>
  <c r="A196" i="2"/>
  <c r="B196" i="2"/>
  <c r="C196" i="2"/>
  <c r="D196" i="2"/>
  <c r="E196" i="2"/>
  <c r="G196" i="2"/>
  <c r="H196" i="2"/>
  <c r="A197" i="2"/>
  <c r="B197" i="2"/>
  <c r="D197" i="2"/>
  <c r="G197" i="2"/>
  <c r="C197" i="2"/>
  <c r="H197" i="2"/>
  <c r="A198" i="2"/>
  <c r="C198" i="2"/>
  <c r="E198" i="2"/>
  <c r="D198" i="2"/>
  <c r="G198" i="2"/>
  <c r="H198" i="2"/>
  <c r="B198" i="2"/>
  <c r="A199" i="2"/>
  <c r="C199" i="2"/>
  <c r="D199" i="2"/>
  <c r="G199" i="2"/>
  <c r="H199" i="2"/>
  <c r="B199" i="2"/>
  <c r="A200" i="2"/>
  <c r="D200" i="2"/>
  <c r="G200" i="2"/>
  <c r="C200" i="2"/>
  <c r="E200" i="2"/>
  <c r="H200" i="2"/>
  <c r="B200" i="2"/>
  <c r="A201" i="2"/>
  <c r="B201" i="2"/>
  <c r="D201" i="2"/>
  <c r="G201" i="2"/>
  <c r="C201" i="2"/>
  <c r="H201" i="2"/>
  <c r="A202" i="2"/>
  <c r="C202" i="2"/>
  <c r="E202" i="2"/>
  <c r="D202" i="2"/>
  <c r="G202" i="2"/>
  <c r="H202" i="2"/>
  <c r="B202" i="2"/>
  <c r="E173" i="2" l="1"/>
  <c r="E155" i="2"/>
  <c r="E125" i="2"/>
  <c r="E103" i="2"/>
  <c r="E51" i="2"/>
  <c r="E40" i="2"/>
  <c r="E18" i="2"/>
  <c r="F200" i="1"/>
  <c r="G200" i="1" s="1"/>
  <c r="K200" i="1" s="1"/>
  <c r="F136" i="1"/>
  <c r="G136" i="1" s="1"/>
  <c r="J136" i="1" s="1"/>
  <c r="F104" i="1"/>
  <c r="G104" i="1" s="1"/>
  <c r="J104" i="1" s="1"/>
  <c r="E133" i="2"/>
  <c r="E47" i="2"/>
  <c r="E188" i="2"/>
  <c r="E169" i="2"/>
  <c r="E100" i="2"/>
  <c r="E80" i="2"/>
  <c r="E27" i="2"/>
  <c r="E164" i="2"/>
  <c r="E111" i="2"/>
  <c r="E94" i="2"/>
  <c r="E13" i="2"/>
  <c r="E182" i="2"/>
  <c r="E130" i="2"/>
  <c r="E99" i="2"/>
  <c r="E82" i="2"/>
  <c r="E67" i="2"/>
  <c r="E50" i="2"/>
  <c r="E29" i="2"/>
  <c r="F120" i="1"/>
  <c r="G120" i="1" s="1"/>
  <c r="J120" i="1" s="1"/>
  <c r="E88" i="2"/>
  <c r="E81" i="2"/>
  <c r="E193" i="2"/>
  <c r="E190" i="2"/>
  <c r="E96" i="2"/>
  <c r="E84" i="2"/>
  <c r="E64" i="2"/>
  <c r="E35" i="2"/>
  <c r="E32" i="2"/>
  <c r="E23" i="2"/>
  <c r="E21" i="2"/>
  <c r="E166" i="2"/>
  <c r="E147" i="2"/>
  <c r="E62" i="2"/>
  <c r="E53" i="2"/>
  <c r="E31" i="2"/>
  <c r="E183" i="2"/>
  <c r="E153" i="2"/>
  <c r="E117" i="2"/>
  <c r="E70" i="2"/>
  <c r="E34" i="2"/>
  <c r="E50" i="1"/>
  <c r="E47" i="1"/>
  <c r="E44" i="1"/>
  <c r="E33" i="1"/>
  <c r="F33" i="1" s="1"/>
  <c r="G33" i="1" s="1"/>
  <c r="N33" i="1" s="1"/>
  <c r="E27" i="1"/>
  <c r="E22" i="1"/>
  <c r="E225" i="1"/>
  <c r="F225" i="1" s="1"/>
  <c r="G225" i="1" s="1"/>
  <c r="K225" i="1" s="1"/>
  <c r="E106" i="2"/>
  <c r="E90" i="2"/>
  <c r="E75" i="2"/>
  <c r="E167" i="2"/>
  <c r="E28" i="2"/>
  <c r="E60" i="1"/>
  <c r="E49" i="1"/>
  <c r="F49" i="1" s="1"/>
  <c r="G49" i="1" s="1"/>
  <c r="N49" i="1" s="1"/>
  <c r="E43" i="1"/>
  <c r="E38" i="1"/>
  <c r="E32" i="1"/>
  <c r="E21" i="1"/>
  <c r="E227" i="1"/>
  <c r="F227" i="1" s="1"/>
  <c r="G227" i="1" s="1"/>
  <c r="K227" i="1" s="1"/>
  <c r="E170" i="2"/>
  <c r="E114" i="2"/>
  <c r="E199" i="2"/>
  <c r="E102" i="2"/>
  <c r="E93" i="2"/>
  <c r="E20" i="2"/>
  <c r="E12" i="2"/>
  <c r="E194" i="2"/>
  <c r="E181" i="2"/>
  <c r="E163" i="2"/>
  <c r="E156" i="2"/>
  <c r="E132" i="2"/>
  <c r="E116" i="2"/>
  <c r="F213" i="1"/>
  <c r="G213" i="1" s="1"/>
  <c r="K213" i="1" s="1"/>
  <c r="F205" i="1"/>
  <c r="G205" i="1" s="1"/>
  <c r="K205" i="1" s="1"/>
  <c r="F189" i="1"/>
  <c r="G189" i="1" s="1"/>
  <c r="N189" i="1" s="1"/>
  <c r="F173" i="1"/>
  <c r="G173" i="1" s="1"/>
  <c r="N173" i="1" s="1"/>
  <c r="F165" i="1"/>
  <c r="G165" i="1" s="1"/>
  <c r="I165" i="1" s="1"/>
  <c r="F157" i="1"/>
  <c r="G157" i="1" s="1"/>
  <c r="J157" i="1" s="1"/>
  <c r="F149" i="1"/>
  <c r="G149" i="1" s="1"/>
  <c r="I149" i="1" s="1"/>
  <c r="F141" i="1"/>
  <c r="G141" i="1" s="1"/>
  <c r="I141" i="1" s="1"/>
  <c r="F133" i="1"/>
  <c r="G133" i="1" s="1"/>
  <c r="N133" i="1" s="1"/>
  <c r="F125" i="1"/>
  <c r="G125" i="1" s="1"/>
  <c r="N125" i="1" s="1"/>
  <c r="F117" i="1"/>
  <c r="G117" i="1" s="1"/>
  <c r="J117" i="1" s="1"/>
  <c r="F109" i="1"/>
  <c r="G109" i="1" s="1"/>
  <c r="F101" i="1"/>
  <c r="G101" i="1" s="1"/>
  <c r="J101" i="1" s="1"/>
  <c r="F91" i="1"/>
  <c r="G91" i="1" s="1"/>
  <c r="J91" i="1" s="1"/>
  <c r="F81" i="1"/>
  <c r="G81" i="1" s="1"/>
  <c r="J81" i="1" s="1"/>
  <c r="F73" i="1"/>
  <c r="G73" i="1" s="1"/>
  <c r="N73" i="1" s="1"/>
  <c r="F57" i="1"/>
  <c r="G57" i="1" s="1"/>
  <c r="N57" i="1" s="1"/>
  <c r="C12" i="1"/>
  <c r="C11" i="1"/>
  <c r="E124" i="2" l="1"/>
  <c r="E140" i="2"/>
  <c r="O228" i="1"/>
  <c r="E113" i="2"/>
  <c r="F22" i="1"/>
  <c r="G22" i="1" s="1"/>
  <c r="N22" i="1" s="1"/>
  <c r="E135" i="2"/>
  <c r="F44" i="1"/>
  <c r="G44" i="1" s="1"/>
  <c r="N44" i="1" s="1"/>
  <c r="F21" i="1"/>
  <c r="G21" i="1" s="1"/>
  <c r="N21" i="1" s="1"/>
  <c r="E112" i="2"/>
  <c r="F47" i="1"/>
  <c r="G47" i="1" s="1"/>
  <c r="N47" i="1" s="1"/>
  <c r="E138" i="2"/>
  <c r="F27" i="1"/>
  <c r="G27" i="1" s="1"/>
  <c r="N27" i="1" s="1"/>
  <c r="E118" i="2"/>
  <c r="F32" i="1"/>
  <c r="G32" i="1" s="1"/>
  <c r="N32" i="1" s="1"/>
  <c r="E123" i="2"/>
  <c r="E141" i="2"/>
  <c r="F50" i="1"/>
  <c r="G50" i="1" s="1"/>
  <c r="N50" i="1" s="1"/>
  <c r="E151" i="2"/>
  <c r="F60" i="1"/>
  <c r="G60" i="1" s="1"/>
  <c r="N60" i="1" s="1"/>
  <c r="E129" i="2"/>
  <c r="F38" i="1"/>
  <c r="G38" i="1" s="1"/>
  <c r="N38" i="1" s="1"/>
  <c r="F43" i="1"/>
  <c r="G43" i="1" s="1"/>
  <c r="N43" i="1" s="1"/>
  <c r="E134" i="2"/>
  <c r="O227" i="1"/>
  <c r="O29" i="1"/>
  <c r="O221" i="1"/>
  <c r="O212" i="1"/>
  <c r="O46" i="1"/>
  <c r="O63" i="1"/>
  <c r="O69" i="1"/>
  <c r="O182" i="1"/>
  <c r="O44" i="1"/>
  <c r="O87" i="1"/>
  <c r="O24" i="1"/>
  <c r="O175" i="1"/>
  <c r="O75" i="1"/>
  <c r="O31" i="1"/>
  <c r="O36" i="1"/>
  <c r="O197" i="1"/>
  <c r="O209" i="1"/>
  <c r="O201" i="1"/>
  <c r="O57" i="1"/>
  <c r="O26" i="1"/>
  <c r="O189" i="1"/>
  <c r="O128" i="1"/>
  <c r="O53" i="1"/>
  <c r="O192" i="1"/>
  <c r="O191" i="1"/>
  <c r="O183" i="1"/>
  <c r="O203" i="1"/>
  <c r="O186" i="1"/>
  <c r="O61" i="1"/>
  <c r="O164" i="1"/>
  <c r="O226" i="1"/>
  <c r="O198" i="1"/>
  <c r="O165" i="1"/>
  <c r="O170" i="1"/>
  <c r="O220" i="1"/>
  <c r="O190" i="1"/>
  <c r="O188" i="1"/>
  <c r="O200" i="1"/>
  <c r="O160" i="1"/>
  <c r="O64" i="1"/>
  <c r="O163" i="1"/>
  <c r="O178" i="1"/>
  <c r="O56" i="1"/>
  <c r="O169" i="1"/>
  <c r="O50" i="1"/>
  <c r="O33" i="1"/>
  <c r="O224" i="1"/>
  <c r="O185" i="1"/>
  <c r="O211" i="1"/>
  <c r="O72" i="1"/>
  <c r="O45" i="1"/>
  <c r="O59" i="1"/>
  <c r="O210" i="1"/>
  <c r="O67" i="1"/>
  <c r="O207" i="1"/>
  <c r="O208" i="1"/>
  <c r="O55" i="1"/>
  <c r="O161" i="1"/>
  <c r="O62" i="1"/>
  <c r="O68" i="1"/>
  <c r="O172" i="1"/>
  <c r="O147" i="1"/>
  <c r="O181" i="1"/>
  <c r="O225" i="1"/>
  <c r="O173" i="1"/>
  <c r="O215" i="1"/>
  <c r="O34" i="1"/>
  <c r="O195" i="1"/>
  <c r="O187" i="1"/>
  <c r="O199" i="1"/>
  <c r="O54" i="1"/>
  <c r="O174" i="1"/>
  <c r="O162" i="1"/>
  <c r="O58" i="1"/>
  <c r="O52" i="1"/>
  <c r="O168" i="1"/>
  <c r="O25" i="1"/>
  <c r="O177" i="1"/>
  <c r="O213" i="1"/>
  <c r="O166" i="1"/>
  <c r="O223" i="1"/>
  <c r="O222" i="1"/>
  <c r="O78" i="1"/>
  <c r="O30" i="1"/>
  <c r="O65" i="1"/>
  <c r="O171" i="1"/>
  <c r="O205" i="1"/>
  <c r="O66" i="1"/>
  <c r="O184" i="1"/>
  <c r="O60" i="1"/>
  <c r="O180" i="1"/>
  <c r="O167" i="1"/>
  <c r="O47" i="1"/>
  <c r="O216" i="1"/>
  <c r="O71" i="1"/>
  <c r="O206" i="1"/>
  <c r="O37" i="1"/>
  <c r="O73" i="1"/>
  <c r="O51" i="1"/>
  <c r="O42" i="1"/>
  <c r="O41" i="1"/>
  <c r="O204" i="1"/>
  <c r="O218" i="1"/>
  <c r="O27" i="1"/>
  <c r="O214" i="1"/>
  <c r="O90" i="1"/>
  <c r="O48" i="1"/>
  <c r="O202" i="1"/>
  <c r="O196" i="1"/>
  <c r="O193" i="1"/>
  <c r="O28" i="1"/>
  <c r="O39" i="1"/>
  <c r="O176" i="1"/>
  <c r="O194" i="1"/>
  <c r="O179" i="1"/>
  <c r="O35" i="1"/>
  <c r="O40" i="1"/>
  <c r="O217" i="1"/>
  <c r="O49" i="1"/>
  <c r="O70" i="1"/>
  <c r="O219" i="1"/>
  <c r="O23" i="1"/>
  <c r="O74" i="1"/>
  <c r="C16" i="1"/>
  <c r="D18" i="1" s="1"/>
  <c r="J109" i="1"/>
  <c r="C15" i="1" l="1"/>
  <c r="C18" i="1" s="1"/>
  <c r="O21" i="1"/>
  <c r="O43" i="1"/>
  <c r="O32" i="1"/>
  <c r="O22" i="1"/>
  <c r="O38" i="1"/>
  <c r="F18" i="1" l="1"/>
  <c r="F19" i="1" s="1"/>
</calcChain>
</file>

<file path=xl/sharedStrings.xml><?xml version="1.0" encoding="utf-8"?>
<sst xmlns="http://schemas.openxmlformats.org/spreadsheetml/2006/main" count="1999" uniqueCount="733">
  <si>
    <t>FL Ori / GSC 4755-1282 / HD 293808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</si>
  <si>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</si>
  <si>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</si>
  <si>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</si>
  <si>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</si>
  <si>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</si>
  <si>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</si>
  <si>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</si>
  <si>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</si>
  <si>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</si>
  <si>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</si>
  <si>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</si>
  <si>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</si>
  <si>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</si>
  <si>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</si>
  <si>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</si>
  <si>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</si>
  <si>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</si>
  <si>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</si>
  <si>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</si>
  <si>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</si>
  <si>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</si>
  <si>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</si>
  <si>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</si>
  <si>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</si>
  <si>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</si>
  <si>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</si>
  <si>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</si>
  <si>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</si>
  <si>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</si>
  <si>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</si>
  <si>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</si>
  <si>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</si>
  <si>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</si>
  <si>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</si>
  <si>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</si>
  <si>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</si>
  <si>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</si>
  <si>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</si>
  <si>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</si>
  <si>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</si>
  <si>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</si>
  <si>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</si>
  <si>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AAC 2.78 </t>
  </si>
  <si>
    <t>I</t>
  </si>
  <si>
    <t> AA 27.157 </t>
  </si>
  <si>
    <t> AC 39.4 </t>
  </si>
  <si>
    <t> AJ 64.261 </t>
  </si>
  <si>
    <t> AJ 64.262 </t>
  </si>
  <si>
    <t> AAC 4.81 </t>
  </si>
  <si>
    <t> AAC 4.114 </t>
  </si>
  <si>
    <t> AAC 5.11 </t>
  </si>
  <si>
    <t> AAC 5.191 </t>
  </si>
  <si>
    <t> AAC 5.194 </t>
  </si>
  <si>
    <t>IBVS 0221</t>
  </si>
  <si>
    <t> AVSJ 5.37 </t>
  </si>
  <si>
    <t> AVSJ 6.31 </t>
  </si>
  <si>
    <t> AVSJ 7.38 </t>
  </si>
  <si>
    <t>BBSAG Bull.21</t>
  </si>
  <si>
    <t>Locher K</t>
  </si>
  <si>
    <t>B</t>
  </si>
  <si>
    <t>Diethelm R</t>
  </si>
  <si>
    <t>BBSAG Bull.24</t>
  </si>
  <si>
    <t>BBSAG Bull.25</t>
  </si>
  <si>
    <t>Peter H</t>
  </si>
  <si>
    <t>AAVSO 2</t>
  </si>
  <si>
    <t>P. Atwood</t>
  </si>
  <si>
    <t>A</t>
  </si>
  <si>
    <t>BBSAG Bull.26</t>
  </si>
  <si>
    <t>v</t>
  </si>
  <si>
    <t>T. Cragg</t>
  </si>
  <si>
    <t>W. Farrar</t>
  </si>
  <si>
    <t> AN 301.327 </t>
  </si>
  <si>
    <t>BBSAG Bull.31</t>
  </si>
  <si>
    <t> BBS 31 </t>
  </si>
  <si>
    <t>BBSAG Bull.32</t>
  </si>
  <si>
    <t>BBSAG 42</t>
  </si>
  <si>
    <t>K</t>
  </si>
  <si>
    <t>M. Baldwin</t>
  </si>
  <si>
    <t>G. Samolyk</t>
  </si>
  <si>
    <t>BBSAG Bull.41</t>
  </si>
  <si>
    <t>BBSAG Bull.42</t>
  </si>
  <si>
    <t>BBSAG Bull.45</t>
  </si>
  <si>
    <t>G. Hanson</t>
  </si>
  <si>
    <t>BBSAG Bull.46</t>
  </si>
  <si>
    <t>E. Mayer</t>
  </si>
  <si>
    <t>BRNO 23</t>
  </si>
  <si>
    <t>BBSAG Bull.51</t>
  </si>
  <si>
    <t>BBSAG Bull.52</t>
  </si>
  <si>
    <t>M. Heifner</t>
  </si>
  <si>
    <t>BBSAG Bull.53</t>
  </si>
  <si>
    <t>BBSAG Bull.57</t>
  </si>
  <si>
    <t>BBSAG Bull.58</t>
  </si>
  <si>
    <t>BBSAG Bull.62</t>
  </si>
  <si>
    <t>BBSAG Bull.63</t>
  </si>
  <si>
    <t>Andrakakou M</t>
  </si>
  <si>
    <t>Elias D</t>
  </si>
  <si>
    <t>BBSAG Bull.64</t>
  </si>
  <si>
    <t>GCVS 4</t>
  </si>
  <si>
    <t>BBSAG Bull.68</t>
  </si>
  <si>
    <t>BRNO 26</t>
  </si>
  <si>
    <t>BBSAG Bull.71</t>
  </si>
  <si>
    <t>Mavrofridis G</t>
  </si>
  <si>
    <t> BRNO 26 </t>
  </si>
  <si>
    <t>BBSAG Bull.74</t>
  </si>
  <si>
    <t>BRNO 27</t>
  </si>
  <si>
    <t>BBSAG Bull.75</t>
  </si>
  <si>
    <t>Laternser M</t>
  </si>
  <si>
    <t>Brown A</t>
  </si>
  <si>
    <t>Schildknecht T</t>
  </si>
  <si>
    <t>BBSAG Bull.76</t>
  </si>
  <si>
    <t>BBSAG Bull.78</t>
  </si>
  <si>
    <t>BBSAG Bull.81</t>
  </si>
  <si>
    <t>BBSAG Bull.82</t>
  </si>
  <si>
    <t> BBS 83 </t>
  </si>
  <si>
    <t>BBSAG Bull.83</t>
  </si>
  <si>
    <t>phe</t>
  </si>
  <si>
    <t>BBSAG Bull.86</t>
  </si>
  <si>
    <t>R. Hill</t>
  </si>
  <si>
    <t>BBSAG Bull.90</t>
  </si>
  <si>
    <t>Kohl M</t>
  </si>
  <si>
    <t>BBSAG Bull.91</t>
  </si>
  <si>
    <t>BBSAG Bull.93</t>
  </si>
  <si>
    <t>BBSAG Bull.94</t>
  </si>
  <si>
    <t>BBSAG Bull.99</t>
  </si>
  <si>
    <t>VSB 47 </t>
  </si>
  <si>
    <t> AOEB 7 </t>
  </si>
  <si>
    <t>BBSAG Bull.110</t>
  </si>
  <si>
    <t>BBSAG Bull.114</t>
  </si>
  <si>
    <t>BBSAG Bull.117</t>
  </si>
  <si>
    <t>BBSAG 119</t>
  </si>
  <si>
    <t>K.Locher</t>
  </si>
  <si>
    <t> BBS 124 </t>
  </si>
  <si>
    <t>VSB 38 </t>
  </si>
  <si>
    <t> BBS 127 </t>
  </si>
  <si>
    <t> AOEB 12 </t>
  </si>
  <si>
    <t>IBVS 5438</t>
  </si>
  <si>
    <t>VSB 44 </t>
  </si>
  <si>
    <t>VSB 45 </t>
  </si>
  <si>
    <t> arXiv 1102.2742 </t>
  </si>
  <si>
    <t>IBVS 5814</t>
  </si>
  <si>
    <t>JAVSO..36..186</t>
  </si>
  <si>
    <t>IBVS 5871</t>
  </si>
  <si>
    <t>JAVSO..38...85</t>
  </si>
  <si>
    <t>JAVSO..38..183</t>
  </si>
  <si>
    <t>IBVS 5924</t>
  </si>
  <si>
    <t> JAAVSO 43-1 </t>
  </si>
  <si>
    <t>JAVSO 43, 77</t>
  </si>
  <si>
    <t>JAVSO..43…77</t>
  </si>
  <si>
    <t>JAVSO..44…69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</si>
  <si>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</si>
  <si>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</si>
  <si>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</si>
  <si>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</si>
  <si>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</si>
  <si>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</si>
  <si>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</si>
  <si>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</si>
  <si>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</si>
  <si>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</si>
  <si>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</si>
  <si>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2439442.909 </t>
  </si>
  <si>
    <t> 13.11.1966 09:48 </t>
  </si>
  <si>
    <t> -0.008 </t>
  </si>
  <si>
    <t>V </t>
  </si>
  <si>
    <t> M.Baldwin </t>
  </si>
  <si>
    <t>IBVS 221 </t>
  </si>
  <si>
    <t>2439495.640 </t>
  </si>
  <si>
    <t> 05.01.1967 03:21 </t>
  </si>
  <si>
    <t> -0.010 </t>
  </si>
  <si>
    <t>2442453.353 </t>
  </si>
  <si>
    <t> 09.02.1975 20:28 </t>
  </si>
  <si>
    <t> 0.001 </t>
  </si>
  <si>
    <t> K.Locher </t>
  </si>
  <si>
    <t> BBS 21 </t>
  </si>
  <si>
    <t>2442453.356 </t>
  </si>
  <si>
    <t> 09.02.1975 20:32 </t>
  </si>
  <si>
    <t> 0.004 </t>
  </si>
  <si>
    <t> R.Diethelm </t>
  </si>
  <si>
    <t>2442715.468 </t>
  </si>
  <si>
    <t> 29.10.1975 23:13 </t>
  </si>
  <si>
    <t> 0.002 </t>
  </si>
  <si>
    <t> BBS 24 </t>
  </si>
  <si>
    <t>2442774.406 </t>
  </si>
  <si>
    <t> 27.12.1975 21:44 </t>
  </si>
  <si>
    <t> 0.003 </t>
  </si>
  <si>
    <t> BBS 25 </t>
  </si>
  <si>
    <t>2442774.410 </t>
  </si>
  <si>
    <t> 27.12.1975 21:50 </t>
  </si>
  <si>
    <t> 0.007 </t>
  </si>
  <si>
    <t> H.Peter </t>
  </si>
  <si>
    <t>2442783.713 </t>
  </si>
  <si>
    <t> 06.01.1976 05:06 </t>
  </si>
  <si>
    <t> P.Atwood </t>
  </si>
  <si>
    <t> AOEB 2 </t>
  </si>
  <si>
    <t>2442785.256 </t>
  </si>
  <si>
    <t> 07.01.1976 18:08 </t>
  </si>
  <si>
    <t> -0.004 </t>
  </si>
  <si>
    <t> BBS 26 </t>
  </si>
  <si>
    <t>2442800.771 </t>
  </si>
  <si>
    <t> 23.01.1976 06:30 </t>
  </si>
  <si>
    <t>2442800.780 </t>
  </si>
  <si>
    <t> 23.01.1976 06:43 </t>
  </si>
  <si>
    <t> 0.010 </t>
  </si>
  <si>
    <t> T.Cragg </t>
  </si>
  <si>
    <t>2442828.686 </t>
  </si>
  <si>
    <t> 20.02.1976 04:27 </t>
  </si>
  <si>
    <t> -0.001 </t>
  </si>
  <si>
    <t> W.Farrar </t>
  </si>
  <si>
    <t>2443109.415 </t>
  </si>
  <si>
    <t> 26.11.1976 21:57 </t>
  </si>
  <si>
    <t>2443126.469 </t>
  </si>
  <si>
    <t> 13.12.1976 23:15 </t>
  </si>
  <si>
    <t> -0.005 </t>
  </si>
  <si>
    <t>2443140.441 </t>
  </si>
  <si>
    <t> 27.12.1976 22:35 </t>
  </si>
  <si>
    <t> 0.009 </t>
  </si>
  <si>
    <t>2443154.395 </t>
  </si>
  <si>
    <t> 10.01.1977 21:28 </t>
  </si>
  <si>
    <t> BBS 32 </t>
  </si>
  <si>
    <t>2443168.356 </t>
  </si>
  <si>
    <t> 24.01.1977 20:32 </t>
  </si>
  <si>
    <t> 0.006 </t>
  </si>
  <si>
    <t>2443512.671 </t>
  </si>
  <si>
    <t> 04.01.1978 04:06 </t>
  </si>
  <si>
    <t>2443571.607 </t>
  </si>
  <si>
    <t> 04.03.1978 02:34 </t>
  </si>
  <si>
    <t> 0.005 </t>
  </si>
  <si>
    <t> G.Samolyk </t>
  </si>
  <si>
    <t>2443852.330 </t>
  </si>
  <si>
    <t> 09.12.1978 19:55 </t>
  </si>
  <si>
    <t> BBS 41 </t>
  </si>
  <si>
    <t>2443869.382 </t>
  </si>
  <si>
    <t> 26.12.1978 21:10 </t>
  </si>
  <si>
    <t> -0.007 </t>
  </si>
  <si>
    <t>2443909.722 </t>
  </si>
  <si>
    <t> 05.02.1979 05:19 </t>
  </si>
  <si>
    <t> 0.008 </t>
  </si>
  <si>
    <t>2443942.289 </t>
  </si>
  <si>
    <t> 09.03.1979 18:56 </t>
  </si>
  <si>
    <t> BBS 42 </t>
  </si>
  <si>
    <t>2444134.610 </t>
  </si>
  <si>
    <t> 18.09.1979 02:38 </t>
  </si>
  <si>
    <t> BBS 45 </t>
  </si>
  <si>
    <t>2444286.601 </t>
  </si>
  <si>
    <t> 17.02.1980 02:25 </t>
  </si>
  <si>
    <t> G.Hanson </t>
  </si>
  <si>
    <t>2444294.359 </t>
  </si>
  <si>
    <t> 24.02.1980 20:36 </t>
  </si>
  <si>
    <t> BBS 46 </t>
  </si>
  <si>
    <t>2444317.623 </t>
  </si>
  <si>
    <t> 19.03.1980 02:57 </t>
  </si>
  <si>
    <t> E.Mayer </t>
  </si>
  <si>
    <t>2444416.871 </t>
  </si>
  <si>
    <t> 26.06.1980 08:54 </t>
  </si>
  <si>
    <t> J.Silhan </t>
  </si>
  <si>
    <t> BRNO 23 </t>
  </si>
  <si>
    <t>2444528.552 </t>
  </si>
  <si>
    <t> 16.10.1980 01:14 </t>
  </si>
  <si>
    <t> BBS 51 </t>
  </si>
  <si>
    <t>2444576.640 </t>
  </si>
  <si>
    <t> 03.12.1980 03:21 </t>
  </si>
  <si>
    <t>2444598.349 </t>
  </si>
  <si>
    <t> 24.12.1980 20:22 </t>
  </si>
  <si>
    <t> BBS 52 </t>
  </si>
  <si>
    <t>2444601.448 </t>
  </si>
  <si>
    <t> 27.12.1980 22:45 </t>
  </si>
  <si>
    <t>2444607.657 </t>
  </si>
  <si>
    <t> 03.01.1981 03:46 </t>
  </si>
  <si>
    <t> M.Heifner </t>
  </si>
  <si>
    <t>2444635.572 </t>
  </si>
  <si>
    <t> 31.01.1981 01:43 </t>
  </si>
  <si>
    <t>2444643.327 </t>
  </si>
  <si>
    <t> 07.02.1981 19:50 </t>
  </si>
  <si>
    <t> BBS 53 </t>
  </si>
  <si>
    <t>2444646.426 </t>
  </si>
  <si>
    <t> 10.02.1981 22:13 </t>
  </si>
  <si>
    <t>2444911.643 </t>
  </si>
  <si>
    <t> 03.11.1981 03:25 </t>
  </si>
  <si>
    <t> BBS 57 </t>
  </si>
  <si>
    <t>2444995.399 </t>
  </si>
  <si>
    <t> 25.01.1982 21:34 </t>
  </si>
  <si>
    <t> BBS 58 </t>
  </si>
  <si>
    <t>2445198.570 </t>
  </si>
  <si>
    <t> 17.08.1982 01:40 </t>
  </si>
  <si>
    <t> BBS 62 </t>
  </si>
  <si>
    <t>2445257.502 </t>
  </si>
  <si>
    <t> 15.10.1982 00:02 </t>
  </si>
  <si>
    <t> -0.006 </t>
  </si>
  <si>
    <t> M.Andrakakou </t>
  </si>
  <si>
    <t> BBS 63 </t>
  </si>
  <si>
    <t>2445257.503 </t>
  </si>
  <si>
    <t> 15.10.1982 00:04 </t>
  </si>
  <si>
    <t>2445257.506 </t>
  </si>
  <si>
    <t> 15.10.1982 00:08 </t>
  </si>
  <si>
    <t> -0.002 </t>
  </si>
  <si>
    <t> D.Elias </t>
  </si>
  <si>
    <t>2445333.505 </t>
  </si>
  <si>
    <t> 30.12.1982 00:07 </t>
  </si>
  <si>
    <t> -0.000 </t>
  </si>
  <si>
    <t> BBS 64 </t>
  </si>
  <si>
    <t>2445347.464 </t>
  </si>
  <si>
    <t> 12.01.1983 23:08 </t>
  </si>
  <si>
    <t> 0.000 </t>
  </si>
  <si>
    <t>2445564.606 </t>
  </si>
  <si>
    <t> 18.08.1983 02:32 </t>
  </si>
  <si>
    <t> BBS 68 </t>
  </si>
  <si>
    <t>2445623.539 </t>
  </si>
  <si>
    <t> 16.10.1983 00:56 </t>
  </si>
  <si>
    <t> V.Wagner </t>
  </si>
  <si>
    <t>2445679.371 </t>
  </si>
  <si>
    <t> 10.12.1983 20:54 </t>
  </si>
  <si>
    <t> G.Mavrofridis </t>
  </si>
  <si>
    <t> BBS 71 </t>
  </si>
  <si>
    <t>2445727.455 </t>
  </si>
  <si>
    <t> 27.01.1984 22:55 </t>
  </si>
  <si>
    <t>2445755.375 </t>
  </si>
  <si>
    <t> 24.02.1984 21:00 </t>
  </si>
  <si>
    <t>2446003.520 </t>
  </si>
  <si>
    <t> 30.10.1984 00:28 </t>
  </si>
  <si>
    <t> BBS 74 </t>
  </si>
  <si>
    <t>2446034.549 </t>
  </si>
  <si>
    <t> 30.11.1984 01:10 </t>
  </si>
  <si>
    <t>2446057.802 </t>
  </si>
  <si>
    <t> 23.12.1984 07:14 </t>
  </si>
  <si>
    <t>2446059.354 </t>
  </si>
  <si>
    <t> 24.12.1984 20:29 </t>
  </si>
  <si>
    <t> BRNO 27 </t>
  </si>
  <si>
    <t>2446090.372 </t>
  </si>
  <si>
    <t> 24.01.1985 20:55 </t>
  </si>
  <si>
    <t> J.Borovicka </t>
  </si>
  <si>
    <t> M.Laternser </t>
  </si>
  <si>
    <t> BBS 75 </t>
  </si>
  <si>
    <t> H.Zehnder </t>
  </si>
  <si>
    <t>2446090.374 </t>
  </si>
  <si>
    <t> 24.01.1985 20:58 </t>
  </si>
  <si>
    <t> A.Boller </t>
  </si>
  <si>
    <t>2446090.377 </t>
  </si>
  <si>
    <t> 24.01.1985 21:02 </t>
  </si>
  <si>
    <t> T.Schildknecht </t>
  </si>
  <si>
    <t>2446090.385 </t>
  </si>
  <si>
    <t> 24.01.1985 21:14 </t>
  </si>
  <si>
    <t> BBS 76 </t>
  </si>
  <si>
    <t>2446355.583 </t>
  </si>
  <si>
    <t> 17.10.1985 01:59 </t>
  </si>
  <si>
    <t> -0.012 </t>
  </si>
  <si>
    <t> BBS 78 </t>
  </si>
  <si>
    <t>2446409.872 </t>
  </si>
  <si>
    <t> 10.12.1985 08:55 </t>
  </si>
  <si>
    <t>2446420.728 </t>
  </si>
  <si>
    <t> 21.12.1985 05:28 </t>
  </si>
  <si>
    <t>2446445.550 </t>
  </si>
  <si>
    <t> 15.01.1986 01:12 </t>
  </si>
  <si>
    <t>2446479.657 </t>
  </si>
  <si>
    <t> 18.02.1986 03:46 </t>
  </si>
  <si>
    <t> -0.016 </t>
  </si>
  <si>
    <t>2446493.618 </t>
  </si>
  <si>
    <t> 04.03.1986 02:49 </t>
  </si>
  <si>
    <t> -0.014 </t>
  </si>
  <si>
    <t>2446718.513 </t>
  </si>
  <si>
    <t> 15.10.1986 00:18 </t>
  </si>
  <si>
    <t> -0.009 </t>
  </si>
  <si>
    <t> BBS 81 </t>
  </si>
  <si>
    <t>2446746.426 </t>
  </si>
  <si>
    <t> 11.11.1986 22:13 </t>
  </si>
  <si>
    <t> BBS 82 </t>
  </si>
  <si>
    <t>2446845.694 </t>
  </si>
  <si>
    <t> 19.02.1987 04:39 </t>
  </si>
  <si>
    <t>2447152.786 </t>
  </si>
  <si>
    <t> 23.12.1987 06:51 </t>
  </si>
  <si>
    <t>2447157.436 </t>
  </si>
  <si>
    <t> 27.12.1987 22:27 </t>
  </si>
  <si>
    <t> -0.011 </t>
  </si>
  <si>
    <t> BBS 86 </t>
  </si>
  <si>
    <t>2447180.702 </t>
  </si>
  <si>
    <t> 20.01.1988 04:50 </t>
  </si>
  <si>
    <t>2447183.796 </t>
  </si>
  <si>
    <t> 23.01.1988 07:06 </t>
  </si>
  <si>
    <t> -0.018 </t>
  </si>
  <si>
    <t> R.Hill </t>
  </si>
  <si>
    <t>2447211.725 </t>
  </si>
  <si>
    <t> 20.02.1988 05:24 </t>
  </si>
  <si>
    <t>2447450.573 </t>
  </si>
  <si>
    <t> 16.10.1988 01:45 </t>
  </si>
  <si>
    <t> M.Kohl </t>
  </si>
  <si>
    <t> BBS 90 </t>
  </si>
  <si>
    <t>2447565.344 </t>
  </si>
  <si>
    <t> 07.02.1989 20:15 </t>
  </si>
  <si>
    <t> BBS 91 </t>
  </si>
  <si>
    <t>2447886.408 </t>
  </si>
  <si>
    <t> 25.12.1989 21:47 </t>
  </si>
  <si>
    <t> BBS 93 </t>
  </si>
  <si>
    <t>2447914.326 </t>
  </si>
  <si>
    <t> 22.01.1990 19:49 </t>
  </si>
  <si>
    <t> BBS 94 </t>
  </si>
  <si>
    <t>2447923.626 </t>
  </si>
  <si>
    <t> 01.02.1990 03:01 </t>
  </si>
  <si>
    <t>2448587.445 </t>
  </si>
  <si>
    <t> 26.11.1991 22:40 </t>
  </si>
  <si>
    <t> BBS 99 </t>
  </si>
  <si>
    <t>2448638.633 </t>
  </si>
  <si>
    <t> 17.01.1992 03:11 </t>
  </si>
  <si>
    <t>2448683.609 </t>
  </si>
  <si>
    <t> 02.03.1992 02:36 </t>
  </si>
  <si>
    <t>2448683.614 </t>
  </si>
  <si>
    <t> 02.03.1992 02:44 </t>
  </si>
  <si>
    <t> 0.011 </t>
  </si>
  <si>
    <t>2448976.748 </t>
  </si>
  <si>
    <t> 20.12.1992 05:57 </t>
  </si>
  <si>
    <t> 0.012 </t>
  </si>
  <si>
    <t>2449018.626 </t>
  </si>
  <si>
    <t> 31.01.1993 03:01 </t>
  </si>
  <si>
    <t> 0.014 </t>
  </si>
  <si>
    <t>2449398.614 </t>
  </si>
  <si>
    <t> 15.02.1994 02:44 </t>
  </si>
  <si>
    <t>2449688.652 </t>
  </si>
  <si>
    <t> 02.12.1994 03:38 </t>
  </si>
  <si>
    <t> 0.020 </t>
  </si>
  <si>
    <t>2449992.636 </t>
  </si>
  <si>
    <t> 02.10.1995 03:15 </t>
  </si>
  <si>
    <t> BBS 110 </t>
  </si>
  <si>
    <t>2450487.402 </t>
  </si>
  <si>
    <t> 07.02.1997 21:38 </t>
  </si>
  <si>
    <t> BBS 114 </t>
  </si>
  <si>
    <t>2450864.284 </t>
  </si>
  <si>
    <t> 19.02.1998 18:48 </t>
  </si>
  <si>
    <t> 0.016 </t>
  </si>
  <si>
    <t> BBS 117 </t>
  </si>
  <si>
    <t>2451146.566 </t>
  </si>
  <si>
    <t> 29.11.1998 01:35 </t>
  </si>
  <si>
    <t> 0.021 </t>
  </si>
  <si>
    <t> BBS 119 </t>
  </si>
  <si>
    <t>2452635.508 </t>
  </si>
  <si>
    <t> 27.12.2002 00:11 </t>
  </si>
  <si>
    <t> 0.031 </t>
  </si>
  <si>
    <t> BBS 129 </t>
  </si>
  <si>
    <t>2454451.6986 </t>
  </si>
  <si>
    <t> 17.12.2007 04:45 </t>
  </si>
  <si>
    <t> 0.0348 </t>
  </si>
  <si>
    <t>C </t>
  </si>
  <si>
    <t> S.Dvorak </t>
  </si>
  <si>
    <t>IBVS 5814 </t>
  </si>
  <si>
    <t>2454499.7789 </t>
  </si>
  <si>
    <t> 03.02.2008 06:41 </t>
  </si>
  <si>
    <t> 0.0350 </t>
  </si>
  <si>
    <t>o</t>
  </si>
  <si>
    <t> J.Bialozynski </t>
  </si>
  <si>
    <t>JAAVSO 36(2);186 </t>
  </si>
  <si>
    <t>2454792.9083 </t>
  </si>
  <si>
    <t> 22.11.2008 09:47 </t>
  </si>
  <si>
    <t> 0.0309 </t>
  </si>
  <si>
    <t>IBVS 5871 </t>
  </si>
  <si>
    <t>2454904.5815 </t>
  </si>
  <si>
    <t> 14.03.2009 01:57 </t>
  </si>
  <si>
    <t> 0.0342 </t>
  </si>
  <si>
    <t>ns</t>
  </si>
  <si>
    <t> JAAVSO 38;85 </t>
  </si>
  <si>
    <t>2454904.5818 </t>
  </si>
  <si>
    <t> 0.0345 </t>
  </si>
  <si>
    <t> H.Gerner </t>
  </si>
  <si>
    <t>2455138.7785 </t>
  </si>
  <si>
    <t> 03.11.2009 06:41 </t>
  </si>
  <si>
    <t> 0.0346 </t>
  </si>
  <si>
    <t> JAAVSO 38;120 </t>
  </si>
  <si>
    <t>2455157.3903 </t>
  </si>
  <si>
    <t> 21.11.2009 21:22 </t>
  </si>
  <si>
    <t> 0.0347 </t>
  </si>
  <si>
    <t> N.Erkan et al. </t>
  </si>
  <si>
    <t>IBVS 5924 </t>
  </si>
  <si>
    <t>2455211.6745 </t>
  </si>
  <si>
    <t> 15.01.2010 04:11 </t>
  </si>
  <si>
    <t> 0.0349 </t>
  </si>
  <si>
    <t> R.Poklar </t>
  </si>
  <si>
    <t>2455239.5941 </t>
  </si>
  <si>
    <t> 12.02.2010 02:15 </t>
  </si>
  <si>
    <t> 0.0371 </t>
  </si>
  <si>
    <t> K.Menzies </t>
  </si>
  <si>
    <t>2427452.271 </t>
  </si>
  <si>
    <t> 14.01.1934 18:30 </t>
  </si>
  <si>
    <t> -0.090 </t>
  </si>
  <si>
    <t> S.Piotrowski </t>
  </si>
  <si>
    <t>2427751.605 </t>
  </si>
  <si>
    <t> 10.11.1934 02:31 </t>
  </si>
  <si>
    <t> -0.093 </t>
  </si>
  <si>
    <t>2429589.519 </t>
  </si>
  <si>
    <t> 22.11.1939 00:27 </t>
  </si>
  <si>
    <t> -0.080 </t>
  </si>
  <si>
    <t>P </t>
  </si>
  <si>
    <t> A.Soloviev </t>
  </si>
  <si>
    <t>2430022.169 </t>
  </si>
  <si>
    <t> 27.01.1941 16:03 </t>
  </si>
  <si>
    <t> -0.151 </t>
  </si>
  <si>
    <t>2430285.879 </t>
  </si>
  <si>
    <t> 18.10.1941 09:05 </t>
  </si>
  <si>
    <t> -0.106 </t>
  </si>
  <si>
    <t>F </t>
  </si>
  <si>
    <t> B.S.Whitney </t>
  </si>
  <si>
    <t>2430310.694 </t>
  </si>
  <si>
    <t> 12.11.1941 04:39 </t>
  </si>
  <si>
    <t>2430313.796 </t>
  </si>
  <si>
    <t> 15.11.1941 07:06 </t>
  </si>
  <si>
    <t>2430324.655 </t>
  </si>
  <si>
    <t> 26.11.1941 03:43 </t>
  </si>
  <si>
    <t> -0.104 </t>
  </si>
  <si>
    <t>2430352.576 </t>
  </si>
  <si>
    <t> 24.12.1941 01:49 </t>
  </si>
  <si>
    <t> -0.100 </t>
  </si>
  <si>
    <t>2430372.732 </t>
  </si>
  <si>
    <t> 13.01.1942 05:34 </t>
  </si>
  <si>
    <t> -0.107 </t>
  </si>
  <si>
    <t>2430400.649 </t>
  </si>
  <si>
    <t> 10.02.1942 03:34 </t>
  </si>
  <si>
    <t>2431847.728 </t>
  </si>
  <si>
    <t> 27.01.1946 05:28 </t>
  </si>
  <si>
    <t> -0.084 </t>
  </si>
  <si>
    <t>2431858.583 </t>
  </si>
  <si>
    <t> 07.02.1946 01:59 </t>
  </si>
  <si>
    <t> -0.086 </t>
  </si>
  <si>
    <t>2431861.689 </t>
  </si>
  <si>
    <t> 10.02.1946 04:32 </t>
  </si>
  <si>
    <t> -0.082 </t>
  </si>
  <si>
    <t>2431875.646 </t>
  </si>
  <si>
    <t> 24.02.1946 03:30 </t>
  </si>
  <si>
    <t>2431889.604 </t>
  </si>
  <si>
    <t> 10.03.1946 02:29 </t>
  </si>
  <si>
    <t> -0.085 </t>
  </si>
  <si>
    <t>2432140.866 </t>
  </si>
  <si>
    <t> 16.11.1946 08:47 </t>
  </si>
  <si>
    <t>2432151.720 </t>
  </si>
  <si>
    <t> 27.11.1946 05:16 </t>
  </si>
  <si>
    <t> -0.083 </t>
  </si>
  <si>
    <t>2432154.824 </t>
  </si>
  <si>
    <t> 30.11.1946 07:46 </t>
  </si>
  <si>
    <t> -0.081 </t>
  </si>
  <si>
    <t>2432176.539 </t>
  </si>
  <si>
    <t> 22.12.1946 00:56 </t>
  </si>
  <si>
    <t> -0.079 </t>
  </si>
  <si>
    <t>2432182.744 </t>
  </si>
  <si>
    <t> 28.12.1946 05:51 </t>
  </si>
  <si>
    <t> -0.078 </t>
  </si>
  <si>
    <t>2432207.560 </t>
  </si>
  <si>
    <t> 22.01.1947 01:26 </t>
  </si>
  <si>
    <t>2432210.660 </t>
  </si>
  <si>
    <t> 25.01.1947 03:50 </t>
  </si>
  <si>
    <t>2432497.592 </t>
  </si>
  <si>
    <t> 08.11.1947 02:12 </t>
  </si>
  <si>
    <t> -0.077 </t>
  </si>
  <si>
    <t> R.Szafraniec </t>
  </si>
  <si>
    <t>2432508.453 </t>
  </si>
  <si>
    <t> 18.11.1947 22:52 </t>
  </si>
  <si>
    <t> -0.073 </t>
  </si>
  <si>
    <t>2432517.755 </t>
  </si>
  <si>
    <t> 28.11.1947 06:07 </t>
  </si>
  <si>
    <t>2432517.761 </t>
  </si>
  <si>
    <t> 28.11.1947 06:15 </t>
  </si>
  <si>
    <t> -0.071 </t>
  </si>
  <si>
    <t>2432796.933 </t>
  </si>
  <si>
    <t> 02.09.1948 10:23 </t>
  </si>
  <si>
    <t> -0.074 </t>
  </si>
  <si>
    <t>2432860.532 </t>
  </si>
  <si>
    <t> 05.11.1948 00:46 </t>
  </si>
  <si>
    <t> -0.064 </t>
  </si>
  <si>
    <t>2432869.836 </t>
  </si>
  <si>
    <t> 14.11.1948 08:03 </t>
  </si>
  <si>
    <t> -0.066 </t>
  </si>
  <si>
    <t>2432888.444 </t>
  </si>
  <si>
    <t> 02.12.1948 22:39 </t>
  </si>
  <si>
    <t> -0.070 </t>
  </si>
  <si>
    <t>2432953.585 </t>
  </si>
  <si>
    <t> 06.02.1949 02:02 </t>
  </si>
  <si>
    <t>2433288.600 </t>
  </si>
  <si>
    <t> 07.01.1950 02:24 </t>
  </si>
  <si>
    <t>2433347.529 </t>
  </si>
  <si>
    <t> 07.03.1950 00:41 </t>
  </si>
  <si>
    <t> -0.072 </t>
  </si>
  <si>
    <t>2433651.519 </t>
  </si>
  <si>
    <t> 05.01.1951 00:27 </t>
  </si>
  <si>
    <t>2433654.623 </t>
  </si>
  <si>
    <t> 08.01.1951 02:57 </t>
  </si>
  <si>
    <t>2433690.295 </t>
  </si>
  <si>
    <t> 12.02.1951 19:04 </t>
  </si>
  <si>
    <t>2434079.588 </t>
  </si>
  <si>
    <t> 08.03.1952 02:06 </t>
  </si>
  <si>
    <t>2434419.246 </t>
  </si>
  <si>
    <t> 10.02.1953 17:54 </t>
  </si>
  <si>
    <t> -0.076 </t>
  </si>
  <si>
    <t>2434459.571 </t>
  </si>
  <si>
    <t> 23.03.1953 01:42 </t>
  </si>
  <si>
    <t>2434698.420 </t>
  </si>
  <si>
    <t> 16.11.1953 22:04 </t>
  </si>
  <si>
    <t>2434780.620 </t>
  </si>
  <si>
    <t> 07.02.1954 02:52 </t>
  </si>
  <si>
    <t>2435064.449 </t>
  </si>
  <si>
    <t> 17.11.1954 22:46 </t>
  </si>
  <si>
    <t>2436635.611 </t>
  </si>
  <si>
    <t> 08.03.1959 02:39 </t>
  </si>
  <si>
    <t> -0.049 </t>
  </si>
  <si>
    <t>2436649.568 </t>
  </si>
  <si>
    <t> 22.03.1959 01:37 </t>
  </si>
  <si>
    <t> -0.051 </t>
  </si>
  <si>
    <t>2440956.668 </t>
  </si>
  <si>
    <t> 05.01.1971 04:01 </t>
  </si>
  <si>
    <t>2440984.577 </t>
  </si>
  <si>
    <t> 02.02.1971 01:50 </t>
  </si>
  <si>
    <t>2441015.599 </t>
  </si>
  <si>
    <t> 05.03.1971 02:22 </t>
  </si>
  <si>
    <t> -0.003 </t>
  </si>
  <si>
    <t>2442079.566 </t>
  </si>
  <si>
    <t> 01.02.1974 01:35 </t>
  </si>
  <si>
    <t>2442096.626 </t>
  </si>
  <si>
    <t> 18.02.1974 03:01 </t>
  </si>
  <si>
    <t>2442414.576 </t>
  </si>
  <si>
    <t> 02.01.1975 01:49 </t>
  </si>
  <si>
    <t> E.Halbach </t>
  </si>
  <si>
    <t> G.Wedemayer </t>
  </si>
  <si>
    <t>2442445.598 </t>
  </si>
  <si>
    <t> 02.02.1975 02:21 </t>
  </si>
  <si>
    <t> K.Simmons </t>
  </si>
  <si>
    <t>2442713.915 </t>
  </si>
  <si>
    <t> 28.10.1975 09:57 </t>
  </si>
  <si>
    <t>2442833.339 </t>
  </si>
  <si>
    <t> 24.02.1976 20:08 </t>
  </si>
  <si>
    <t> M.Winiarski </t>
  </si>
  <si>
    <t>2443123.372 </t>
  </si>
  <si>
    <t> 10.12.1976 20:55 </t>
  </si>
  <si>
    <t>2445738.304 </t>
  </si>
  <si>
    <t> 07.02.1984 19:17 </t>
  </si>
  <si>
    <t>2446819.328 </t>
  </si>
  <si>
    <t> 23.01.1987 19:52 </t>
  </si>
  <si>
    <t>2449393.97 </t>
  </si>
  <si>
    <t> 10.02.1994 11:16 </t>
  </si>
  <si>
    <t> 0.02 </t>
  </si>
  <si>
    <t> K.Hirosawa </t>
  </si>
  <si>
    <t>2449750.687 </t>
  </si>
  <si>
    <t> 02.02.1995 04:29 </t>
  </si>
  <si>
    <t>2449778.606 </t>
  </si>
  <si>
    <t> 02.03.1995 02:32 </t>
  </si>
  <si>
    <t> 0.018 </t>
  </si>
  <si>
    <t>2450053.129 </t>
  </si>
  <si>
    <t> 01.12.1995 15:05 </t>
  </si>
  <si>
    <t> 0.019 </t>
  </si>
  <si>
    <t> S.Kiyota </t>
  </si>
  <si>
    <t>2450095.005 </t>
  </si>
  <si>
    <t> 12.01.1996 12:07 </t>
  </si>
  <si>
    <t> Y.Sekino </t>
  </si>
  <si>
    <t>2450096.557 </t>
  </si>
  <si>
    <t> 14.01.1996 01:22 </t>
  </si>
  <si>
    <t> M.Suarez </t>
  </si>
  <si>
    <t>2450096.558 </t>
  </si>
  <si>
    <t> 14.01.1996 01:23 </t>
  </si>
  <si>
    <t> I.Gomez </t>
  </si>
  <si>
    <t>2450102.758 </t>
  </si>
  <si>
    <t> 20.01.1996 06:11 </t>
  </si>
  <si>
    <t> 0.017 </t>
  </si>
  <si>
    <t>2450130.675 </t>
  </si>
  <si>
    <t> 17.02.1996 04:12 </t>
  </si>
  <si>
    <t>2450161.687 </t>
  </si>
  <si>
    <t> 19.03.1996 04:29 </t>
  </si>
  <si>
    <t>2450420.708 </t>
  </si>
  <si>
    <t> 03.12.1996 04:59 </t>
  </si>
  <si>
    <t>2450842.571 </t>
  </si>
  <si>
    <t> 29.01.1998 01:42 </t>
  </si>
  <si>
    <t>2450845.672 </t>
  </si>
  <si>
    <t> 01.02.1998 04:07 </t>
  </si>
  <si>
    <t>2451183.791 </t>
  </si>
  <si>
    <t> 05.01.1999 06:59 </t>
  </si>
  <si>
    <t> 0.023 </t>
  </si>
  <si>
    <t>2451847.604 </t>
  </si>
  <si>
    <t> 30.10.2000 02:29 </t>
  </si>
  <si>
    <t>2451895.6860 </t>
  </si>
  <si>
    <t> 17.12.2000 04:27 </t>
  </si>
  <si>
    <t> 0.0224 </t>
  </si>
  <si>
    <t>2451904.9918 </t>
  </si>
  <si>
    <t> 26.12.2000 11:48 </t>
  </si>
  <si>
    <t>E </t>
  </si>
  <si>
    <t>?</t>
  </si>
  <si>
    <t> Kiyota </t>
  </si>
  <si>
    <t>2451937.5614 </t>
  </si>
  <si>
    <t> 28.01.2001 01:28 </t>
  </si>
  <si>
    <t> 0.0216 </t>
  </si>
  <si>
    <t> A.Howell </t>
  </si>
  <si>
    <t>2451940.666 </t>
  </si>
  <si>
    <t> 31.01.2001 03:59 </t>
  </si>
  <si>
    <t> 0.024 </t>
  </si>
  <si>
    <t>2452224.489 </t>
  </si>
  <si>
    <t> 10.11.2001 23:44 </t>
  </si>
  <si>
    <t>2452244.6549 </t>
  </si>
  <si>
    <t> 01.12.2001 03:43 </t>
  </si>
  <si>
    <t> 0.0229 </t>
  </si>
  <si>
    <t>2452286.5315 </t>
  </si>
  <si>
    <t> 12.01.2002 00:45 </t>
  </si>
  <si>
    <t> 0.0232 </t>
  </si>
  <si>
    <t>2452585.8715 </t>
  </si>
  <si>
    <t> 07.11.2002 08:54 </t>
  </si>
  <si>
    <t> 0.0258 </t>
  </si>
  <si>
    <t>2452610.6873 </t>
  </si>
  <si>
    <t> 02.12.2002 04:29 </t>
  </si>
  <si>
    <t> 0.0261 </t>
  </si>
  <si>
    <t>2452669.6253 </t>
  </si>
  <si>
    <t> 30.01.2003 03:00 </t>
  </si>
  <si>
    <t> 0.0272 </t>
  </si>
  <si>
    <t>2453314.8359 </t>
  </si>
  <si>
    <t> 05.11.2004 08:03 </t>
  </si>
  <si>
    <t> 0.0339 </t>
  </si>
  <si>
    <t>2453732.0477 </t>
  </si>
  <si>
    <t> 27.12.2005 13:08 </t>
  </si>
  <si>
    <t>2453759.971 </t>
  </si>
  <si>
    <t> 24.01.2006 11:18 </t>
  </si>
  <si>
    <t> 0.040 </t>
  </si>
  <si>
    <t> K.Nagai et al. </t>
  </si>
  <si>
    <t>2453781.6787 </t>
  </si>
  <si>
    <t> 15.02.2006 04:17 </t>
  </si>
  <si>
    <t> 0.0344 </t>
  </si>
  <si>
    <t> V.Petriew </t>
  </si>
  <si>
    <t>2454085.6688 </t>
  </si>
  <si>
    <t> 16.12.2006 04:03 </t>
  </si>
  <si>
    <t>2454327.6181 </t>
  </si>
  <si>
    <t> 15.08.2007 02:50 </t>
  </si>
  <si>
    <t> 0.0320 </t>
  </si>
  <si>
    <t> P.Zasche (INTEGRAL/OMC) </t>
  </si>
  <si>
    <t>2456222.9134 </t>
  </si>
  <si>
    <t> 22.10.2012 09:55 </t>
  </si>
  <si>
    <t> 0.0407 </t>
  </si>
  <si>
    <t> J.A.Howell </t>
  </si>
  <si>
    <t>2457080.5979 </t>
  </si>
  <si>
    <t> 27.02.2015 02:20 </t>
  </si>
  <si>
    <t> 0.0383 </t>
  </si>
  <si>
    <t>JAVSO 49, 108</t>
  </si>
  <si>
    <t>JAVSO 49, 256</t>
  </si>
  <si>
    <t>VSB, 91</t>
  </si>
  <si>
    <t>JAVSO, 50, 133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</si>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</sst>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60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7" fontId="15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Ori - O-C Diagr.</a:t>
            </a:r>
          </a:p>
        </c:rich>
      </c:tx>
      <c:layout>
        <c:manualLayout>
          <c:xMode val="edge"/>
          <c:yMode val="edge"/>
          <c:x val="0.3780687397708674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618657937807"/>
          <c:y val="0.23584978088695488"/>
          <c:w val="0.80032733224222585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Active!$H$21:$H$222</c:f>
              <c:numCache>
                <c:formatCode>General</c:formatCode>
                <c:ptCount val="202"/>
                <c:pt idx="1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C-486C-8C56-7906AD70F8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Active!$I$21:$I$222</c:f>
              <c:numCache>
                <c:formatCode>General</c:formatCode>
                <c:ptCount val="202"/>
                <c:pt idx="61">
                  <c:v>4.063000000314787E-3</c:v>
                </c:pt>
                <c:pt idx="63">
                  <c:v>1.3820000021951273E-3</c:v>
                </c:pt>
                <c:pt idx="64">
                  <c:v>1.038200000039069E-2</c:v>
                </c:pt>
                <c:pt idx="65">
                  <c:v>-1.0959999999613501E-3</c:v>
                </c:pt>
                <c:pt idx="75">
                  <c:v>5.6929999991552904E-3</c:v>
                </c:pt>
                <c:pt idx="76">
                  <c:v>4.7950000007404014E-3</c:v>
                </c:pt>
                <c:pt idx="79">
                  <c:v>8.1170000048587099E-3</c:v>
                </c:pt>
                <c:pt idx="82">
                  <c:v>1.1640000011539087E-3</c:v>
                </c:pt>
                <c:pt idx="84">
                  <c:v>3.7440000014612451E-3</c:v>
                </c:pt>
                <c:pt idx="87">
                  <c:v>8.58699999662349E-3</c:v>
                </c:pt>
                <c:pt idx="90">
                  <c:v>6.1669999995501712E-3</c:v>
                </c:pt>
                <c:pt idx="91">
                  <c:v>3.6889999973936938E-3</c:v>
                </c:pt>
                <c:pt idx="111">
                  <c:v>-6.7179999969084747E-3</c:v>
                </c:pt>
                <c:pt idx="119">
                  <c:v>-7.1349999998346902E-3</c:v>
                </c:pt>
                <c:pt idx="120">
                  <c:v>-7.9320000004372559E-3</c:v>
                </c:pt>
                <c:pt idx="121">
                  <c:v>-1.4679999949294142E-3</c:v>
                </c:pt>
                <c:pt idx="122">
                  <c:v>-1.5830000003916211E-2</c:v>
                </c:pt>
                <c:pt idx="123">
                  <c:v>-1.3568999995186459E-2</c:v>
                </c:pt>
                <c:pt idx="128">
                  <c:v>-7.9859999968903139E-3</c:v>
                </c:pt>
                <c:pt idx="129">
                  <c:v>-8.2439999969210476E-3</c:v>
                </c:pt>
                <c:pt idx="131">
                  <c:v>-9.722000002511777E-3</c:v>
                </c:pt>
                <c:pt idx="132">
                  <c:v>-1.7663999999058433E-2</c:v>
                </c:pt>
                <c:pt idx="133">
                  <c:v>-6.1419999983627349E-3</c:v>
                </c:pt>
                <c:pt idx="138">
                  <c:v>-8.3100000483682379E-4</c:v>
                </c:pt>
                <c:pt idx="140">
                  <c:v>8.5380000018631108E-3</c:v>
                </c:pt>
                <c:pt idx="141">
                  <c:v>6.3789999985601753E-3</c:v>
                </c:pt>
                <c:pt idx="142">
                  <c:v>1.1379000003216788E-2</c:v>
                </c:pt>
                <c:pt idx="143">
                  <c:v>1.1859999998705462E-2</c:v>
                </c:pt>
                <c:pt idx="144">
                  <c:v>1.3642999998410232E-2</c:v>
                </c:pt>
                <c:pt idx="146">
                  <c:v>1.3747999997576699E-2</c:v>
                </c:pt>
                <c:pt idx="147">
                  <c:v>2.017100000375649E-2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C-486C-8C56-7906AD70F85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Active!$J$21:$J$222</c:f>
              <c:numCache>
                <c:formatCode>General</c:formatCode>
                <c:ptCount val="202"/>
                <c:pt idx="55">
                  <c:v>8.8600000162841752E-4</c:v>
                </c:pt>
                <c:pt idx="56">
                  <c:v>3.8859999986016192E-3</c:v>
                </c:pt>
                <c:pt idx="58">
                  <c:v>1.7870000010589138E-3</c:v>
                </c:pt>
                <c:pt idx="59">
                  <c:v>2.8890000030514784E-3</c:v>
                </c:pt>
                <c:pt idx="60">
                  <c:v>6.8890000038663857E-3</c:v>
                </c:pt>
                <c:pt idx="62">
                  <c:v>-3.9079999987734482E-3</c:v>
                </c:pt>
                <c:pt idx="67">
                  <c:v>2.153000001271721E-3</c:v>
                </c:pt>
                <c:pt idx="70">
                  <c:v>-4.5280000049388036E-3</c:v>
                </c:pt>
                <c:pt idx="71">
                  <c:v>8.7330000023939647E-3</c:v>
                </c:pt>
                <c:pt idx="72">
                  <c:v>3.9939999987836927E-3</c:v>
                </c:pt>
                <c:pt idx="73">
                  <c:v>6.2550000002374873E-3</c:v>
                </c:pt>
                <c:pt idx="77">
                  <c:v>2.0440000007511117E-3</c:v>
                </c:pt>
                <c:pt idx="78">
                  <c:v>-6.6369999985909089E-3</c:v>
                </c:pt>
                <c:pt idx="80">
                  <c:v>4.7259999992093071E-3</c:v>
                </c:pt>
                <c:pt idx="81">
                  <c:v>5.3219999972498044E-3</c:v>
                </c:pt>
                <c:pt idx="83">
                  <c:v>4.3089999962830916E-3</c:v>
                </c:pt>
                <c:pt idx="86">
                  <c:v>6.8800000008195639E-4</c:v>
                </c:pt>
                <c:pt idx="88">
                  <c:v>3.9930000057211146E-3</c:v>
                </c:pt>
                <c:pt idx="89">
                  <c:v>1.0509999992791563E-3</c:v>
                </c:pt>
                <c:pt idx="92">
                  <c:v>3.8339999955496751E-3</c:v>
                </c:pt>
                <c:pt idx="93">
                  <c:v>8.9199999638367444E-4</c:v>
                </c:pt>
                <c:pt idx="94">
                  <c:v>1.8509999936213717E-3</c:v>
                </c:pt>
                <c:pt idx="95">
                  <c:v>5.4170000003068708E-3</c:v>
                </c:pt>
                <c:pt idx="96">
                  <c:v>-7.8400000347755849E-4</c:v>
                </c:pt>
                <c:pt idx="97">
                  <c:v>-5.6820000027073547E-3</c:v>
                </c:pt>
                <c:pt idx="98">
                  <c:v>-4.6820000061416067E-3</c:v>
                </c:pt>
                <c:pt idx="99">
                  <c:v>-1.6820000018924475E-3</c:v>
                </c:pt>
                <c:pt idx="100">
                  <c:v>-2.6100000104634091E-4</c:v>
                </c:pt>
                <c:pt idx="102">
                  <c:v>0</c:v>
                </c:pt>
                <c:pt idx="103">
                  <c:v>6.0599999997066334E-3</c:v>
                </c:pt>
                <c:pt idx="105">
                  <c:v>-7.9399999958695844E-4</c:v>
                </c:pt>
                <c:pt idx="106">
                  <c:v>3.1050000034156255E-3</c:v>
                </c:pt>
                <c:pt idx="108">
                  <c:v>5.6269999986398034E-3</c:v>
                </c:pt>
                <c:pt idx="109">
                  <c:v>-4.7330000015790574E-3</c:v>
                </c:pt>
                <c:pt idx="110">
                  <c:v>4.8469999965163879E-3</c:v>
                </c:pt>
                <c:pt idx="113">
                  <c:v>-7.1089999983087182E-3</c:v>
                </c:pt>
                <c:pt idx="115">
                  <c:v>-5.1089999979012646E-3</c:v>
                </c:pt>
                <c:pt idx="116">
                  <c:v>-2.1090000009280629E-3</c:v>
                </c:pt>
                <c:pt idx="117">
                  <c:v>5.8910000007017516E-3</c:v>
                </c:pt>
                <c:pt idx="118">
                  <c:v>-1.2150000002293382E-2</c:v>
                </c:pt>
                <c:pt idx="124">
                  <c:v>-9.3639999977312982E-3</c:v>
                </c:pt>
                <c:pt idx="125">
                  <c:v>-1.3842000000295229E-2</c:v>
                </c:pt>
                <c:pt idx="127">
                  <c:v>-6.9789999979548156E-3</c:v>
                </c:pt>
                <c:pt idx="130">
                  <c:v>-1.1157000000821427E-2</c:v>
                </c:pt>
                <c:pt idx="134">
                  <c:v>-7.6760000010835938E-3</c:v>
                </c:pt>
                <c:pt idx="135">
                  <c:v>-8.5300000064307824E-3</c:v>
                </c:pt>
                <c:pt idx="136">
                  <c:v>4.4730000008712523E-3</c:v>
                </c:pt>
                <c:pt idx="137">
                  <c:v>4.9950000029639341E-3</c:v>
                </c:pt>
                <c:pt idx="139">
                  <c:v>2.5810000006458722E-3</c:v>
                </c:pt>
                <c:pt idx="150">
                  <c:v>1.3854999997420236E-2</c:v>
                </c:pt>
                <c:pt idx="159">
                  <c:v>2.0106000003579538E-2</c:v>
                </c:pt>
                <c:pt idx="162">
                  <c:v>1.6152999996847939E-2</c:v>
                </c:pt>
                <c:pt idx="163">
                  <c:v>2.1431000001030043E-2</c:v>
                </c:pt>
                <c:pt idx="175">
                  <c:v>3.1270999999833293E-2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C-486C-8C56-7906AD70F85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  <c:pt idx="202">
                  <c:v>8885</c:v>
                </c:pt>
                <c:pt idx="203">
                  <c:v>8993</c:v>
                </c:pt>
                <c:pt idx="204">
                  <c:v>9127</c:v>
                </c:pt>
                <c:pt idx="205">
                  <c:v>9139</c:v>
                </c:pt>
                <c:pt idx="206">
                  <c:v>9198</c:v>
                </c:pt>
                <c:pt idx="207">
                  <c:v>9443</c:v>
                </c:pt>
              </c:numCache>
            </c:numRef>
          </c:xVal>
          <c:yVal>
            <c:numRef>
              <c:f>Active!$K$21:$K$300</c:f>
              <c:numCache>
                <c:formatCode>General</c:formatCode>
                <c:ptCount val="280"/>
                <c:pt idx="45">
                  <c:v>-8.4029999998165295E-3</c:v>
                </c:pt>
                <c:pt idx="46">
                  <c:v>-1.0416999997687526E-2</c:v>
                </c:pt>
                <c:pt idx="177">
                  <c:v>3.3873000000312459E-2</c:v>
                </c:pt>
                <c:pt idx="178">
                  <c:v>3.4474000000045635E-2</c:v>
                </c:pt>
                <c:pt idx="179">
                  <c:v>4.0295999999216292E-2</c:v>
                </c:pt>
                <c:pt idx="180">
                  <c:v>3.4401999997498933E-2</c:v>
                </c:pt>
                <c:pt idx="181">
                  <c:v>3.4185999997134786E-2</c:v>
                </c:pt>
                <c:pt idx="182">
                  <c:v>3.2010000002628658E-2</c:v>
                </c:pt>
                <c:pt idx="183">
                  <c:v>3.4830000004149042E-2</c:v>
                </c:pt>
                <c:pt idx="184">
                  <c:v>3.5028999998758081E-2</c:v>
                </c:pt>
                <c:pt idx="185">
                  <c:v>3.0910000001313165E-2</c:v>
                </c:pt>
                <c:pt idx="186">
                  <c:v>3.4198000001197215E-2</c:v>
                </c:pt>
                <c:pt idx="187">
                  <c:v>3.4498000000894535E-2</c:v>
                </c:pt>
                <c:pt idx="188">
                  <c:v>3.457699999853503E-2</c:v>
                </c:pt>
                <c:pt idx="189">
                  <c:v>3.4724999997706618E-2</c:v>
                </c:pt>
                <c:pt idx="190">
                  <c:v>3.493999999773223E-2</c:v>
                </c:pt>
                <c:pt idx="191">
                  <c:v>3.7062000003061257E-2</c:v>
                </c:pt>
                <c:pt idx="192">
                  <c:v>4.0747999999439344E-2</c:v>
                </c:pt>
                <c:pt idx="193">
                  <c:v>4.0747999999439344E-2</c:v>
                </c:pt>
                <c:pt idx="194">
                  <c:v>3.8285000002360903E-2</c:v>
                </c:pt>
                <c:pt idx="195">
                  <c:v>3.8285000002360903E-2</c:v>
                </c:pt>
                <c:pt idx="196">
                  <c:v>3.8285000002360903E-2</c:v>
                </c:pt>
                <c:pt idx="197">
                  <c:v>4.0662999999767635E-2</c:v>
                </c:pt>
                <c:pt idx="198">
                  <c:v>4.2298000000300817E-2</c:v>
                </c:pt>
                <c:pt idx="199">
                  <c:v>4.2539999994914979E-2</c:v>
                </c:pt>
                <c:pt idx="200">
                  <c:v>4.2167999999946915E-2</c:v>
                </c:pt>
                <c:pt idx="201">
                  <c:v>4.14119999986724E-2</c:v>
                </c:pt>
                <c:pt idx="202">
                  <c:v>4.1364999997313134E-2</c:v>
                </c:pt>
                <c:pt idx="203">
                  <c:v>4.0296999999554828E-2</c:v>
                </c:pt>
                <c:pt idx="204">
                  <c:v>4.2683000036049634E-2</c:v>
                </c:pt>
                <c:pt idx="205">
                  <c:v>4.2230999999446794E-2</c:v>
                </c:pt>
                <c:pt idx="206">
                  <c:v>4.1942000003473368E-2</c:v>
                </c:pt>
                <c:pt idx="207">
                  <c:v>3.9247000000614207E-2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C-486C-8C56-7906AD70F85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Active!$L$21:$L$222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C-486C-8C56-7906AD70F8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Active!$M$21:$M$222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C-486C-8C56-7906AD70F8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Active!$N$21:$N$222</c:f>
              <c:numCache>
                <c:formatCode>General</c:formatCode>
                <c:ptCount val="202"/>
                <c:pt idx="0">
                  <c:v>-8.9601999996375525E-2</c:v>
                </c:pt>
                <c:pt idx="1">
                  <c:v>-9.30049999988114E-2</c:v>
                </c:pt>
                <c:pt idx="2">
                  <c:v>-7.963999999628868E-2</c:v>
                </c:pt>
                <c:pt idx="3">
                  <c:v>-0.15054899999813642</c:v>
                </c:pt>
                <c:pt idx="4">
                  <c:v>-0.1056189999981143</c:v>
                </c:pt>
                <c:pt idx="5">
                  <c:v>-0.10615499999767053</c:v>
                </c:pt>
                <c:pt idx="6">
                  <c:v>-0.10609699999986333</c:v>
                </c:pt>
                <c:pt idx="7">
                  <c:v>-0.10389399999985471</c:v>
                </c:pt>
                <c:pt idx="8">
                  <c:v>-0.10037199999715085</c:v>
                </c:pt>
                <c:pt idx="9">
                  <c:v>-0.10699499999827822</c:v>
                </c:pt>
                <c:pt idx="10">
                  <c:v>-0.10747300000002724</c:v>
                </c:pt>
                <c:pt idx="11">
                  <c:v>-8.4416000001510838E-2</c:v>
                </c:pt>
                <c:pt idx="12">
                  <c:v>-8.6213000002317131E-2</c:v>
                </c:pt>
                <c:pt idx="13">
                  <c:v>-8.2155000000057044E-2</c:v>
                </c:pt>
                <c:pt idx="14">
                  <c:v>-8.3893999995780177E-2</c:v>
                </c:pt>
                <c:pt idx="15">
                  <c:v>-8.4632999998575542E-2</c:v>
                </c:pt>
                <c:pt idx="16">
                  <c:v>-7.99349999979313E-2</c:v>
                </c:pt>
                <c:pt idx="17">
                  <c:v>-8.273199999530334E-2</c:v>
                </c:pt>
                <c:pt idx="18">
                  <c:v>-8.0673999997088686E-2</c:v>
                </c:pt>
                <c:pt idx="19">
                  <c:v>-7.9267999997682637E-2</c:v>
                </c:pt>
                <c:pt idx="20">
                  <c:v>-7.8152000001864508E-2</c:v>
                </c:pt>
                <c:pt idx="21">
                  <c:v>-7.7687999997579027E-2</c:v>
                </c:pt>
                <c:pt idx="22">
                  <c:v>-7.9629999996541301E-2</c:v>
                </c:pt>
                <c:pt idx="23">
                  <c:v>-7.7264999996259576E-2</c:v>
                </c:pt>
                <c:pt idx="24">
                  <c:v>-7.3061999995843507E-2</c:v>
                </c:pt>
                <c:pt idx="25">
                  <c:v>-7.6887999999598833E-2</c:v>
                </c:pt>
                <c:pt idx="26">
                  <c:v>-7.0888000002014451E-2</c:v>
                </c:pt>
                <c:pt idx="27">
                  <c:v>-7.366800000454532E-2</c:v>
                </c:pt>
                <c:pt idx="28">
                  <c:v>-6.447900000057416E-2</c:v>
                </c:pt>
                <c:pt idx="29">
                  <c:v>-6.6304999993008096E-2</c:v>
                </c:pt>
                <c:pt idx="30">
                  <c:v>-6.9956999999703839E-2</c:v>
                </c:pt>
                <c:pt idx="31">
                  <c:v>-6.9738999998662621E-2</c:v>
                </c:pt>
                <c:pt idx="32">
                  <c:v>-6.4474999999220017E-2</c:v>
                </c:pt>
                <c:pt idx="33">
                  <c:v>-7.2372999995423015E-2</c:v>
                </c:pt>
                <c:pt idx="34">
                  <c:v>-7.2689000000536907E-2</c:v>
                </c:pt>
                <c:pt idx="35">
                  <c:v>-7.0631000002322253E-2</c:v>
                </c:pt>
                <c:pt idx="36">
                  <c:v>-7.0963999998639338E-2</c:v>
                </c:pt>
                <c:pt idx="37">
                  <c:v>-7.1684999995341059E-2</c:v>
                </c:pt>
                <c:pt idx="38">
                  <c:v>-7.6333999997586943E-2</c:v>
                </c:pt>
                <c:pt idx="39">
                  <c:v>-7.6579999993555248E-2</c:v>
                </c:pt>
                <c:pt idx="40">
                  <c:v>-7.7113999999710359E-2</c:v>
                </c:pt>
                <c:pt idx="41">
                  <c:v>-7.8577000000223052E-2</c:v>
                </c:pt>
                <c:pt idx="42">
                  <c:v>-7.7270000001590233E-2</c:v>
                </c:pt>
                <c:pt idx="43">
                  <c:v>-4.8893000006501097E-2</c:v>
                </c:pt>
                <c:pt idx="44">
                  <c:v>-5.0631999998586252E-2</c:v>
                </c:pt>
                <c:pt idx="47">
                  <c:v>2.9009999998379499E-3</c:v>
                </c:pt>
                <c:pt idx="48">
                  <c:v>-5.5770000035408884E-3</c:v>
                </c:pt>
                <c:pt idx="49">
                  <c:v>-2.9969999959575944E-3</c:v>
                </c:pt>
                <c:pt idx="50">
                  <c:v>-2.1029999988968484E-3</c:v>
                </c:pt>
                <c:pt idx="51">
                  <c:v>-2.7840000038850121E-3</c:v>
                </c:pt>
                <c:pt idx="52">
                  <c:v>-1.8389999968349002E-3</c:v>
                </c:pt>
                <c:pt idx="53">
                  <c:v>-1.8389999968349002E-3</c:v>
                </c:pt>
                <c:pt idx="54">
                  <c:v>7.4099999619647861E-4</c:v>
                </c:pt>
                <c:pt idx="57">
                  <c:v>-2.4200000189011917E-4</c:v>
                </c:pt>
                <c:pt idx="66">
                  <c:v>-1.0089999996125698E-3</c:v>
                </c:pt>
                <c:pt idx="69">
                  <c:v>4.1400000191060826E-4</c:v>
                </c:pt>
                <c:pt idx="85">
                  <c:v>-1.0399999999208376E-2</c:v>
                </c:pt>
                <c:pt idx="104">
                  <c:v>2.1619999970425852E-3</c:v>
                </c:pt>
                <c:pt idx="107">
                  <c:v>-4.6920000022510067E-3</c:v>
                </c:pt>
                <c:pt idx="112">
                  <c:v>-5.6889999978011474E-3</c:v>
                </c:pt>
                <c:pt idx="114">
                  <c:v>-7.1089999983087182E-3</c:v>
                </c:pt>
                <c:pt idx="126">
                  <c:v>-7.4789999998756684E-3</c:v>
                </c:pt>
                <c:pt idx="145">
                  <c:v>2.2661000002699438E-2</c:v>
                </c:pt>
                <c:pt idx="148">
                  <c:v>1.6330999998899642E-2</c:v>
                </c:pt>
                <c:pt idx="149">
                  <c:v>1.7852999997558072E-2</c:v>
                </c:pt>
                <c:pt idx="151">
                  <c:v>1.8986000002769288E-2</c:v>
                </c:pt>
                <c:pt idx="152">
                  <c:v>1.8768999994790647E-2</c:v>
                </c:pt>
                <c:pt idx="153">
                  <c:v>1.9798000001173932E-2</c:v>
                </c:pt>
                <c:pt idx="154">
                  <c:v>2.079799999773968E-2</c:v>
                </c:pt>
                <c:pt idx="155">
                  <c:v>1.6913999999815132E-2</c:v>
                </c:pt>
                <c:pt idx="156">
                  <c:v>1.6436000005342066E-2</c:v>
                </c:pt>
                <c:pt idx="157">
                  <c:v>9.015999996336177E-3</c:v>
                </c:pt>
                <c:pt idx="158">
                  <c:v>1.7858999999589287E-2</c:v>
                </c:pt>
                <c:pt idx="160">
                  <c:v>1.6747000001487322E-2</c:v>
                </c:pt>
                <c:pt idx="161">
                  <c:v>1.5804999995452818E-2</c:v>
                </c:pt>
                <c:pt idx="164">
                  <c:v>2.3126999993110076E-2</c:v>
                </c:pt>
                <c:pt idx="165">
                  <c:v>2.0538999997370411E-2</c:v>
                </c:pt>
                <c:pt idx="166">
                  <c:v>2.2437999999965541E-2</c:v>
                </c:pt>
                <c:pt idx="167">
                  <c:v>2.2412000005715527E-2</c:v>
                </c:pt>
                <c:pt idx="168">
                  <c:v>2.1620999999868218E-2</c:v>
                </c:pt>
                <c:pt idx="169">
                  <c:v>2.4278999997477513E-2</c:v>
                </c:pt>
                <c:pt idx="170">
                  <c:v>1.9586000002163928E-2</c:v>
                </c:pt>
                <c:pt idx="171">
                  <c:v>2.2862999998324085E-2</c:v>
                </c:pt>
                <c:pt idx="172">
                  <c:v>2.3245999997016042E-2</c:v>
                </c:pt>
                <c:pt idx="173">
                  <c:v>2.5843000003078487E-2</c:v>
                </c:pt>
                <c:pt idx="174">
                  <c:v>2.6106999997864477E-2</c:v>
                </c:pt>
                <c:pt idx="176">
                  <c:v>2.7208999999857042E-2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C-486C-8C56-7906AD70F8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Active!$O$21:$O$222</c:f>
              <c:numCache>
                <c:formatCode>General</c:formatCode>
                <c:ptCount val="202"/>
                <c:pt idx="0">
                  <c:v>-6.6258380999456079E-2</c:v>
                </c:pt>
                <c:pt idx="1">
                  <c:v>-6.5193345096490496E-2</c:v>
                </c:pt>
                <c:pt idx="2">
                  <c:v>-5.8654135018696651E-2</c:v>
                </c:pt>
                <c:pt idx="3">
                  <c:v>-5.7114523532026201E-2</c:v>
                </c:pt>
                <c:pt idx="4">
                  <c:v>-5.6176409006097966E-2</c:v>
                </c:pt>
                <c:pt idx="5">
                  <c:v>-5.6088115874245892E-2</c:v>
                </c:pt>
                <c:pt idx="6">
                  <c:v>-5.6077079232764379E-2</c:v>
                </c:pt>
                <c:pt idx="7">
                  <c:v>-5.6038450987579105E-2</c:v>
                </c:pt>
                <c:pt idx="8">
                  <c:v>-5.5939121214245532E-2</c:v>
                </c:pt>
                <c:pt idx="9">
                  <c:v>-5.586738304461572E-2</c:v>
                </c:pt>
                <c:pt idx="10">
                  <c:v>-5.5768053271282148E-2</c:v>
                </c:pt>
                <c:pt idx="11">
                  <c:v>-5.061946002015838E-2</c:v>
                </c:pt>
                <c:pt idx="12">
                  <c:v>-5.0580831774973092E-2</c:v>
                </c:pt>
                <c:pt idx="13">
                  <c:v>-5.0569795133491593E-2</c:v>
                </c:pt>
                <c:pt idx="14">
                  <c:v>-5.0520130246824793E-2</c:v>
                </c:pt>
                <c:pt idx="15">
                  <c:v>-5.0470465360158007E-2</c:v>
                </c:pt>
                <c:pt idx="16">
                  <c:v>-4.9576497400155808E-2</c:v>
                </c:pt>
                <c:pt idx="17">
                  <c:v>-4.9537869154970535E-2</c:v>
                </c:pt>
                <c:pt idx="18">
                  <c:v>-4.9526832513489022E-2</c:v>
                </c:pt>
                <c:pt idx="19">
                  <c:v>-4.9449576023118461E-2</c:v>
                </c:pt>
                <c:pt idx="20">
                  <c:v>-4.9427502740155449E-2</c:v>
                </c:pt>
                <c:pt idx="21">
                  <c:v>-4.9339209608303375E-2</c:v>
                </c:pt>
                <c:pt idx="22">
                  <c:v>-4.9328172966821862E-2</c:v>
                </c:pt>
                <c:pt idx="23">
                  <c:v>-4.8307283629782316E-2</c:v>
                </c:pt>
                <c:pt idx="24">
                  <c:v>-4.8268655384597042E-2</c:v>
                </c:pt>
                <c:pt idx="25">
                  <c:v>-4.8235545460152518E-2</c:v>
                </c:pt>
                <c:pt idx="26">
                  <c:v>-4.8235545460152518E-2</c:v>
                </c:pt>
                <c:pt idx="27">
                  <c:v>-4.7242247726816747E-2</c:v>
                </c:pt>
                <c:pt idx="28">
                  <c:v>-4.7015996576445812E-2</c:v>
                </c:pt>
                <c:pt idx="29">
                  <c:v>-4.6982886652001288E-2</c:v>
                </c:pt>
                <c:pt idx="30">
                  <c:v>-4.6916666803112239E-2</c:v>
                </c:pt>
                <c:pt idx="31">
                  <c:v>-4.6684897332000555E-2</c:v>
                </c:pt>
                <c:pt idx="32">
                  <c:v>-4.5492940051997624E-2</c:v>
                </c:pt>
                <c:pt idx="33">
                  <c:v>-4.5283243863848965E-2</c:v>
                </c:pt>
                <c:pt idx="34">
                  <c:v>-4.420165299866112E-2</c:v>
                </c:pt>
                <c:pt idx="35">
                  <c:v>-4.4190616357179607E-2</c:v>
                </c:pt>
                <c:pt idx="36">
                  <c:v>-4.4063694980142259E-2</c:v>
                </c:pt>
                <c:pt idx="37">
                  <c:v>-4.2678596474212932E-2</c:v>
                </c:pt>
                <c:pt idx="38">
                  <c:v>-4.1470084231987739E-2</c:v>
                </c:pt>
                <c:pt idx="39">
                  <c:v>-4.1326607892728129E-2</c:v>
                </c:pt>
                <c:pt idx="40">
                  <c:v>-4.0476786498651968E-2</c:v>
                </c:pt>
                <c:pt idx="41">
                  <c:v>-4.0184315499391984E-2</c:v>
                </c:pt>
                <c:pt idx="42">
                  <c:v>-3.9174462803833951E-2</c:v>
                </c:pt>
                <c:pt idx="43">
                  <c:v>-3.3584403893449834E-2</c:v>
                </c:pt>
                <c:pt idx="44">
                  <c:v>-3.353473900678304E-2</c:v>
                </c:pt>
                <c:pt idx="45">
                  <c:v>-2.3596243352684541E-2</c:v>
                </c:pt>
                <c:pt idx="46">
                  <c:v>-2.3408620447498894E-2</c:v>
                </c:pt>
                <c:pt idx="47">
                  <c:v>-1.8210362309708336E-2</c:v>
                </c:pt>
                <c:pt idx="48">
                  <c:v>-1.811103253637476E-2</c:v>
                </c:pt>
                <c:pt idx="49">
                  <c:v>-1.8000666121559671E-2</c:v>
                </c:pt>
                <c:pt idx="50">
                  <c:v>-1.4215098093402219E-2</c:v>
                </c:pt>
                <c:pt idx="51">
                  <c:v>-1.4154396565253921E-2</c:v>
                </c:pt>
                <c:pt idx="52">
                  <c:v>-1.3023140813399288E-2</c:v>
                </c:pt>
                <c:pt idx="53">
                  <c:v>-1.3023140813399288E-2</c:v>
                </c:pt>
                <c:pt idx="54">
                  <c:v>-1.2912774398584202E-2</c:v>
                </c:pt>
                <c:pt idx="57">
                  <c:v>-1.1958104910433708E-2</c:v>
                </c:pt>
                <c:pt idx="66">
                  <c:v>-1.1533194213395626E-2</c:v>
                </c:pt>
                <c:pt idx="69">
                  <c:v>-1.0501268234874571E-2</c:v>
                </c:pt>
                <c:pt idx="107">
                  <c:v>-1.1973794659628106E-3</c:v>
                </c:pt>
                <c:pt idx="126">
                  <c:v>2.6488900903429407E-3</c:v>
                </c:pt>
                <c:pt idx="139">
                  <c:v>8.9397757348028493E-3</c:v>
                </c:pt>
                <c:pt idx="140">
                  <c:v>9.1218803192477417E-3</c:v>
                </c:pt>
                <c:pt idx="141">
                  <c:v>9.2819116207296173E-3</c:v>
                </c:pt>
                <c:pt idx="142">
                  <c:v>9.2819116207296173E-3</c:v>
                </c:pt>
                <c:pt idx="143">
                  <c:v>1.032487424073218E-2</c:v>
                </c:pt>
                <c:pt idx="144">
                  <c:v>1.0473868900732547E-2</c:v>
                </c:pt>
                <c:pt idx="145">
                  <c:v>1.1809302519995089E-2</c:v>
                </c:pt>
                <c:pt idx="146">
                  <c:v>1.1825857482217352E-2</c:v>
                </c:pt>
                <c:pt idx="147">
                  <c:v>1.2857783460738407E-2</c:v>
                </c:pt>
                <c:pt idx="148">
                  <c:v>1.3078516290368578E-2</c:v>
                </c:pt>
                <c:pt idx="149">
                  <c:v>1.3177846063702158E-2</c:v>
                </c:pt>
                <c:pt idx="150">
                  <c:v>1.3939374325926252E-2</c:v>
                </c:pt>
                <c:pt idx="151">
                  <c:v>1.4154588834815671E-2</c:v>
                </c:pt>
                <c:pt idx="152">
                  <c:v>1.4303583494816037E-2</c:v>
                </c:pt>
                <c:pt idx="153">
                  <c:v>1.430910181555679E-2</c:v>
                </c:pt>
                <c:pt idx="154">
                  <c:v>1.430910181555679E-2</c:v>
                </c:pt>
                <c:pt idx="155">
                  <c:v>1.4331175098519808E-2</c:v>
                </c:pt>
                <c:pt idx="156">
                  <c:v>1.4430504871853385E-2</c:v>
                </c:pt>
                <c:pt idx="157">
                  <c:v>1.4540871286668471E-2</c:v>
                </c:pt>
                <c:pt idx="158">
                  <c:v>1.546243085037444E-2</c:v>
                </c:pt>
                <c:pt idx="159">
                  <c:v>1.5699718642226874E-2</c:v>
                </c:pt>
                <c:pt idx="160">
                  <c:v>1.696341409185961E-2</c:v>
                </c:pt>
                <c:pt idx="161">
                  <c:v>1.6974450733341119E-2</c:v>
                </c:pt>
                <c:pt idx="162">
                  <c:v>1.7040670582230171E-2</c:v>
                </c:pt>
                <c:pt idx="163">
                  <c:v>1.8045004957047455E-2</c:v>
                </c:pt>
                <c:pt idx="164">
                  <c:v>1.8177444654825559E-2</c:v>
                </c:pt>
                <c:pt idx="165">
                  <c:v>2.0539285931868403E-2</c:v>
                </c:pt>
                <c:pt idx="166">
                  <c:v>2.0710353874831784E-2</c:v>
                </c:pt>
                <c:pt idx="167">
                  <c:v>2.0743463799276312E-2</c:v>
                </c:pt>
                <c:pt idx="168">
                  <c:v>2.0859348534832151E-2</c:v>
                </c:pt>
                <c:pt idx="169">
                  <c:v>2.087038517631366E-2</c:v>
                </c:pt>
                <c:pt idx="170">
                  <c:v>2.1880237871871697E-2</c:v>
                </c:pt>
                <c:pt idx="171">
                  <c:v>2.1951976041501505E-2</c:v>
                </c:pt>
                <c:pt idx="172">
                  <c:v>2.2100970701501872E-2</c:v>
                </c:pt>
                <c:pt idx="173">
                  <c:v>2.3166006604467451E-2</c:v>
                </c:pt>
                <c:pt idx="174">
                  <c:v>2.3254299736319518E-2</c:v>
                </c:pt>
                <c:pt idx="175">
                  <c:v>2.3342592868171589E-2</c:v>
                </c:pt>
                <c:pt idx="176">
                  <c:v>2.3463995924468184E-2</c:v>
                </c:pt>
                <c:pt idx="177">
                  <c:v>2.5759617352621975E-2</c:v>
                </c:pt>
                <c:pt idx="178">
                  <c:v>2.7244045631884883E-2</c:v>
                </c:pt>
                <c:pt idx="179">
                  <c:v>2.7343375405218463E-2</c:v>
                </c:pt>
                <c:pt idx="180">
                  <c:v>2.742063189558902E-2</c:v>
                </c:pt>
                <c:pt idx="181">
                  <c:v>2.8502222760776866E-2</c:v>
                </c:pt>
                <c:pt idx="182">
                  <c:v>2.9363080796334536E-2</c:v>
                </c:pt>
                <c:pt idx="183">
                  <c:v>2.9804546455594879E-2</c:v>
                </c:pt>
                <c:pt idx="184">
                  <c:v>2.9975614398558264E-2</c:v>
                </c:pt>
                <c:pt idx="185">
                  <c:v>3.1018577018560829E-2</c:v>
                </c:pt>
                <c:pt idx="186">
                  <c:v>3.1415896111895145E-2</c:v>
                </c:pt>
                <c:pt idx="187">
                  <c:v>3.1415896111895145E-2</c:v>
                </c:pt>
                <c:pt idx="188">
                  <c:v>3.2249162543749044E-2</c:v>
                </c:pt>
                <c:pt idx="189">
                  <c:v>3.2315382392638092E-2</c:v>
                </c:pt>
                <c:pt idx="190">
                  <c:v>3.2508523618564489E-2</c:v>
                </c:pt>
                <c:pt idx="191">
                  <c:v>3.2607853391898076E-2</c:v>
                </c:pt>
                <c:pt idx="192">
                  <c:v>3.6106468741536293E-2</c:v>
                </c:pt>
                <c:pt idx="193">
                  <c:v>3.6106468741536293E-2</c:v>
                </c:pt>
                <c:pt idx="194">
                  <c:v>3.9158100111173433E-2</c:v>
                </c:pt>
                <c:pt idx="195">
                  <c:v>3.9158100111173433E-2</c:v>
                </c:pt>
                <c:pt idx="196">
                  <c:v>3.9158100111173433E-2</c:v>
                </c:pt>
                <c:pt idx="197">
                  <c:v>4.0162434485990717E-2</c:v>
                </c:pt>
                <c:pt idx="198">
                  <c:v>4.3004369667479184E-2</c:v>
                </c:pt>
                <c:pt idx="199">
                  <c:v>4.4096997174148528E-2</c:v>
                </c:pt>
                <c:pt idx="200">
                  <c:v>4.4273583437852676E-2</c:v>
                </c:pt>
                <c:pt idx="201">
                  <c:v>4.5575907132670693E-2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EC-486C-8C56-7906AD70F85F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Active!$U$21:$U$222</c:f>
              <c:numCache>
                <c:formatCode>General</c:formatCode>
                <c:ptCount val="202"/>
                <c:pt idx="68">
                  <c:v>-9.9586000003910158E-2</c:v>
                </c:pt>
                <c:pt idx="74">
                  <c:v>0.23050299999886192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CEC-486C-8C56-7906AD70F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90184"/>
        <c:axId val="1"/>
      </c:scatterChart>
      <c:valAx>
        <c:axId val="420290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1162029459903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7315875613748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290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569558101473"/>
          <c:y val="0.9088076726258274"/>
          <c:w val="0.7839607201309328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FL Ori - O-C Diagr.</a:t>
            </a:r>
          </a:p>
        </c:rich>
      </c:tx>
      <c:layout>
        <c:manualLayout>
          <c:xMode val="edge"/>
          <c:yMode val="edge"/>
          <c:x val="0.37745166658089302"/>
          <c:y val="3.154574132492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9107911924136"/>
          <c:y val="0.23659305993690852"/>
          <c:w val="0.80392285143939479"/>
          <c:h val="0.564668769716088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Active!$H$21:$H$222</c:f>
              <c:numCache>
                <c:formatCode>General</c:formatCode>
                <c:ptCount val="202"/>
                <c:pt idx="1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68-4A11-840C-CEAF202A5E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Active!$I$21:$I$222</c:f>
              <c:numCache>
                <c:formatCode>General</c:formatCode>
                <c:ptCount val="202"/>
                <c:pt idx="61">
                  <c:v>4.063000000314787E-3</c:v>
                </c:pt>
                <c:pt idx="63">
                  <c:v>1.3820000021951273E-3</c:v>
                </c:pt>
                <c:pt idx="64">
                  <c:v>1.038200000039069E-2</c:v>
                </c:pt>
                <c:pt idx="65">
                  <c:v>-1.0959999999613501E-3</c:v>
                </c:pt>
                <c:pt idx="75">
                  <c:v>5.6929999991552904E-3</c:v>
                </c:pt>
                <c:pt idx="76">
                  <c:v>4.7950000007404014E-3</c:v>
                </c:pt>
                <c:pt idx="79">
                  <c:v>8.1170000048587099E-3</c:v>
                </c:pt>
                <c:pt idx="82">
                  <c:v>1.1640000011539087E-3</c:v>
                </c:pt>
                <c:pt idx="84">
                  <c:v>3.7440000014612451E-3</c:v>
                </c:pt>
                <c:pt idx="87">
                  <c:v>8.58699999662349E-3</c:v>
                </c:pt>
                <c:pt idx="90">
                  <c:v>6.1669999995501712E-3</c:v>
                </c:pt>
                <c:pt idx="91">
                  <c:v>3.6889999973936938E-3</c:v>
                </c:pt>
                <c:pt idx="111">
                  <c:v>-6.7179999969084747E-3</c:v>
                </c:pt>
                <c:pt idx="119">
                  <c:v>-7.1349999998346902E-3</c:v>
                </c:pt>
                <c:pt idx="120">
                  <c:v>-7.9320000004372559E-3</c:v>
                </c:pt>
                <c:pt idx="121">
                  <c:v>-1.4679999949294142E-3</c:v>
                </c:pt>
                <c:pt idx="122">
                  <c:v>-1.5830000003916211E-2</c:v>
                </c:pt>
                <c:pt idx="123">
                  <c:v>-1.3568999995186459E-2</c:v>
                </c:pt>
                <c:pt idx="128">
                  <c:v>-7.9859999968903139E-3</c:v>
                </c:pt>
                <c:pt idx="129">
                  <c:v>-8.2439999969210476E-3</c:v>
                </c:pt>
                <c:pt idx="131">
                  <c:v>-9.722000002511777E-3</c:v>
                </c:pt>
                <c:pt idx="132">
                  <c:v>-1.7663999999058433E-2</c:v>
                </c:pt>
                <c:pt idx="133">
                  <c:v>-6.1419999983627349E-3</c:v>
                </c:pt>
                <c:pt idx="138">
                  <c:v>-8.3100000483682379E-4</c:v>
                </c:pt>
                <c:pt idx="140">
                  <c:v>8.5380000018631108E-3</c:v>
                </c:pt>
                <c:pt idx="141">
                  <c:v>6.3789999985601753E-3</c:v>
                </c:pt>
                <c:pt idx="142">
                  <c:v>1.1379000003216788E-2</c:v>
                </c:pt>
                <c:pt idx="143">
                  <c:v>1.1859999998705462E-2</c:v>
                </c:pt>
                <c:pt idx="144">
                  <c:v>1.3642999998410232E-2</c:v>
                </c:pt>
                <c:pt idx="146">
                  <c:v>1.3747999997576699E-2</c:v>
                </c:pt>
                <c:pt idx="147">
                  <c:v>2.017100000375649E-2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68-4A11-840C-CEAF202A5EB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Active!$J$21:$J$222</c:f>
              <c:numCache>
                <c:formatCode>General</c:formatCode>
                <c:ptCount val="202"/>
                <c:pt idx="55">
                  <c:v>8.8600000162841752E-4</c:v>
                </c:pt>
                <c:pt idx="56">
                  <c:v>3.8859999986016192E-3</c:v>
                </c:pt>
                <c:pt idx="58">
                  <c:v>1.7870000010589138E-3</c:v>
                </c:pt>
                <c:pt idx="59">
                  <c:v>2.8890000030514784E-3</c:v>
                </c:pt>
                <c:pt idx="60">
                  <c:v>6.8890000038663857E-3</c:v>
                </c:pt>
                <c:pt idx="62">
                  <c:v>-3.9079999987734482E-3</c:v>
                </c:pt>
                <c:pt idx="67">
                  <c:v>2.153000001271721E-3</c:v>
                </c:pt>
                <c:pt idx="70">
                  <c:v>-4.5280000049388036E-3</c:v>
                </c:pt>
                <c:pt idx="71">
                  <c:v>8.7330000023939647E-3</c:v>
                </c:pt>
                <c:pt idx="72">
                  <c:v>3.9939999987836927E-3</c:v>
                </c:pt>
                <c:pt idx="73">
                  <c:v>6.2550000002374873E-3</c:v>
                </c:pt>
                <c:pt idx="77">
                  <c:v>2.0440000007511117E-3</c:v>
                </c:pt>
                <c:pt idx="78">
                  <c:v>-6.6369999985909089E-3</c:v>
                </c:pt>
                <c:pt idx="80">
                  <c:v>4.7259999992093071E-3</c:v>
                </c:pt>
                <c:pt idx="81">
                  <c:v>5.3219999972498044E-3</c:v>
                </c:pt>
                <c:pt idx="83">
                  <c:v>4.3089999962830916E-3</c:v>
                </c:pt>
                <c:pt idx="86">
                  <c:v>6.8800000008195639E-4</c:v>
                </c:pt>
                <c:pt idx="88">
                  <c:v>3.9930000057211146E-3</c:v>
                </c:pt>
                <c:pt idx="89">
                  <c:v>1.0509999992791563E-3</c:v>
                </c:pt>
                <c:pt idx="92">
                  <c:v>3.8339999955496751E-3</c:v>
                </c:pt>
                <c:pt idx="93">
                  <c:v>8.9199999638367444E-4</c:v>
                </c:pt>
                <c:pt idx="94">
                  <c:v>1.8509999936213717E-3</c:v>
                </c:pt>
                <c:pt idx="95">
                  <c:v>5.4170000003068708E-3</c:v>
                </c:pt>
                <c:pt idx="96">
                  <c:v>-7.8400000347755849E-4</c:v>
                </c:pt>
                <c:pt idx="97">
                  <c:v>-5.6820000027073547E-3</c:v>
                </c:pt>
                <c:pt idx="98">
                  <c:v>-4.6820000061416067E-3</c:v>
                </c:pt>
                <c:pt idx="99">
                  <c:v>-1.6820000018924475E-3</c:v>
                </c:pt>
                <c:pt idx="100">
                  <c:v>-2.6100000104634091E-4</c:v>
                </c:pt>
                <c:pt idx="102">
                  <c:v>0</c:v>
                </c:pt>
                <c:pt idx="103">
                  <c:v>6.0599999997066334E-3</c:v>
                </c:pt>
                <c:pt idx="105">
                  <c:v>-7.9399999958695844E-4</c:v>
                </c:pt>
                <c:pt idx="106">
                  <c:v>3.1050000034156255E-3</c:v>
                </c:pt>
                <c:pt idx="108">
                  <c:v>5.6269999986398034E-3</c:v>
                </c:pt>
                <c:pt idx="109">
                  <c:v>-4.7330000015790574E-3</c:v>
                </c:pt>
                <c:pt idx="110">
                  <c:v>4.8469999965163879E-3</c:v>
                </c:pt>
                <c:pt idx="113">
                  <c:v>-7.1089999983087182E-3</c:v>
                </c:pt>
                <c:pt idx="115">
                  <c:v>-5.1089999979012646E-3</c:v>
                </c:pt>
                <c:pt idx="116">
                  <c:v>-2.1090000009280629E-3</c:v>
                </c:pt>
                <c:pt idx="117">
                  <c:v>5.8910000007017516E-3</c:v>
                </c:pt>
                <c:pt idx="118">
                  <c:v>-1.2150000002293382E-2</c:v>
                </c:pt>
                <c:pt idx="124">
                  <c:v>-9.3639999977312982E-3</c:v>
                </c:pt>
                <c:pt idx="125">
                  <c:v>-1.3842000000295229E-2</c:v>
                </c:pt>
                <c:pt idx="127">
                  <c:v>-6.9789999979548156E-3</c:v>
                </c:pt>
                <c:pt idx="130">
                  <c:v>-1.1157000000821427E-2</c:v>
                </c:pt>
                <c:pt idx="134">
                  <c:v>-7.6760000010835938E-3</c:v>
                </c:pt>
                <c:pt idx="135">
                  <c:v>-8.5300000064307824E-3</c:v>
                </c:pt>
                <c:pt idx="136">
                  <c:v>4.4730000008712523E-3</c:v>
                </c:pt>
                <c:pt idx="137">
                  <c:v>4.9950000029639341E-3</c:v>
                </c:pt>
                <c:pt idx="139">
                  <c:v>2.5810000006458722E-3</c:v>
                </c:pt>
                <c:pt idx="150">
                  <c:v>1.3854999997420236E-2</c:v>
                </c:pt>
                <c:pt idx="159">
                  <c:v>2.0106000003579538E-2</c:v>
                </c:pt>
                <c:pt idx="162">
                  <c:v>1.6152999996847939E-2</c:v>
                </c:pt>
                <c:pt idx="163">
                  <c:v>2.1431000001030043E-2</c:v>
                </c:pt>
                <c:pt idx="175">
                  <c:v>3.1270999999833293E-2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68-4A11-840C-CEAF202A5EB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Active!$F$21:$F$299</c:f>
              <c:numCache>
                <c:formatCode>General</c:formatCode>
                <c:ptCount val="279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  <c:pt idx="202">
                  <c:v>8885</c:v>
                </c:pt>
                <c:pt idx="203">
                  <c:v>8993</c:v>
                </c:pt>
                <c:pt idx="204">
                  <c:v>9127</c:v>
                </c:pt>
                <c:pt idx="205">
                  <c:v>9139</c:v>
                </c:pt>
                <c:pt idx="206">
                  <c:v>9198</c:v>
                </c:pt>
                <c:pt idx="207">
                  <c:v>9443</c:v>
                </c:pt>
              </c:numCache>
            </c:numRef>
          </c:xVal>
          <c:yVal>
            <c:numRef>
              <c:f>Active!$K$21:$K$299</c:f>
              <c:numCache>
                <c:formatCode>General</c:formatCode>
                <c:ptCount val="279"/>
                <c:pt idx="45">
                  <c:v>-8.4029999998165295E-3</c:v>
                </c:pt>
                <c:pt idx="46">
                  <c:v>-1.0416999997687526E-2</c:v>
                </c:pt>
                <c:pt idx="177">
                  <c:v>3.3873000000312459E-2</c:v>
                </c:pt>
                <c:pt idx="178">
                  <c:v>3.4474000000045635E-2</c:v>
                </c:pt>
                <c:pt idx="179">
                  <c:v>4.0295999999216292E-2</c:v>
                </c:pt>
                <c:pt idx="180">
                  <c:v>3.4401999997498933E-2</c:v>
                </c:pt>
                <c:pt idx="181">
                  <c:v>3.4185999997134786E-2</c:v>
                </c:pt>
                <c:pt idx="182">
                  <c:v>3.2010000002628658E-2</c:v>
                </c:pt>
                <c:pt idx="183">
                  <c:v>3.4830000004149042E-2</c:v>
                </c:pt>
                <c:pt idx="184">
                  <c:v>3.5028999998758081E-2</c:v>
                </c:pt>
                <c:pt idx="185">
                  <c:v>3.0910000001313165E-2</c:v>
                </c:pt>
                <c:pt idx="186">
                  <c:v>3.4198000001197215E-2</c:v>
                </c:pt>
                <c:pt idx="187">
                  <c:v>3.4498000000894535E-2</c:v>
                </c:pt>
                <c:pt idx="188">
                  <c:v>3.457699999853503E-2</c:v>
                </c:pt>
                <c:pt idx="189">
                  <c:v>3.4724999997706618E-2</c:v>
                </c:pt>
                <c:pt idx="190">
                  <c:v>3.493999999773223E-2</c:v>
                </c:pt>
                <c:pt idx="191">
                  <c:v>3.7062000003061257E-2</c:v>
                </c:pt>
                <c:pt idx="192">
                  <c:v>4.0747999999439344E-2</c:v>
                </c:pt>
                <c:pt idx="193">
                  <c:v>4.0747999999439344E-2</c:v>
                </c:pt>
                <c:pt idx="194">
                  <c:v>3.8285000002360903E-2</c:v>
                </c:pt>
                <c:pt idx="195">
                  <c:v>3.8285000002360903E-2</c:v>
                </c:pt>
                <c:pt idx="196">
                  <c:v>3.8285000002360903E-2</c:v>
                </c:pt>
                <c:pt idx="197">
                  <c:v>4.0662999999767635E-2</c:v>
                </c:pt>
                <c:pt idx="198">
                  <c:v>4.2298000000300817E-2</c:v>
                </c:pt>
                <c:pt idx="199">
                  <c:v>4.2539999994914979E-2</c:v>
                </c:pt>
                <c:pt idx="200">
                  <c:v>4.2167999999946915E-2</c:v>
                </c:pt>
                <c:pt idx="201">
                  <c:v>4.14119999986724E-2</c:v>
                </c:pt>
                <c:pt idx="202">
                  <c:v>4.1364999997313134E-2</c:v>
                </c:pt>
                <c:pt idx="203">
                  <c:v>4.0296999999554828E-2</c:v>
                </c:pt>
                <c:pt idx="204">
                  <c:v>4.2683000036049634E-2</c:v>
                </c:pt>
                <c:pt idx="205">
                  <c:v>4.2230999999446794E-2</c:v>
                </c:pt>
                <c:pt idx="206">
                  <c:v>4.1942000003473368E-2</c:v>
                </c:pt>
                <c:pt idx="207">
                  <c:v>3.9247000000614207E-2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68-4A11-840C-CEAF202A5EB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Active!$L$21:$L$222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68-4A11-840C-CEAF202A5E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Active!$M$21:$M$222</c:f>
              <c:numCache>
                <c:formatCode>General</c:formatCode>
                <c:ptCount val="20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68-4A11-840C-CEAF202A5E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Active!$N$21:$N$222</c:f>
              <c:numCache>
                <c:formatCode>General</c:formatCode>
                <c:ptCount val="202"/>
                <c:pt idx="0">
                  <c:v>-8.9601999996375525E-2</c:v>
                </c:pt>
                <c:pt idx="1">
                  <c:v>-9.30049999988114E-2</c:v>
                </c:pt>
                <c:pt idx="2">
                  <c:v>-7.963999999628868E-2</c:v>
                </c:pt>
                <c:pt idx="3">
                  <c:v>-0.15054899999813642</c:v>
                </c:pt>
                <c:pt idx="4">
                  <c:v>-0.1056189999981143</c:v>
                </c:pt>
                <c:pt idx="5">
                  <c:v>-0.10615499999767053</c:v>
                </c:pt>
                <c:pt idx="6">
                  <c:v>-0.10609699999986333</c:v>
                </c:pt>
                <c:pt idx="7">
                  <c:v>-0.10389399999985471</c:v>
                </c:pt>
                <c:pt idx="8">
                  <c:v>-0.10037199999715085</c:v>
                </c:pt>
                <c:pt idx="9">
                  <c:v>-0.10699499999827822</c:v>
                </c:pt>
                <c:pt idx="10">
                  <c:v>-0.10747300000002724</c:v>
                </c:pt>
                <c:pt idx="11">
                  <c:v>-8.4416000001510838E-2</c:v>
                </c:pt>
                <c:pt idx="12">
                  <c:v>-8.6213000002317131E-2</c:v>
                </c:pt>
                <c:pt idx="13">
                  <c:v>-8.2155000000057044E-2</c:v>
                </c:pt>
                <c:pt idx="14">
                  <c:v>-8.3893999995780177E-2</c:v>
                </c:pt>
                <c:pt idx="15">
                  <c:v>-8.4632999998575542E-2</c:v>
                </c:pt>
                <c:pt idx="16">
                  <c:v>-7.99349999979313E-2</c:v>
                </c:pt>
                <c:pt idx="17">
                  <c:v>-8.273199999530334E-2</c:v>
                </c:pt>
                <c:pt idx="18">
                  <c:v>-8.0673999997088686E-2</c:v>
                </c:pt>
                <c:pt idx="19">
                  <c:v>-7.9267999997682637E-2</c:v>
                </c:pt>
                <c:pt idx="20">
                  <c:v>-7.8152000001864508E-2</c:v>
                </c:pt>
                <c:pt idx="21">
                  <c:v>-7.7687999997579027E-2</c:v>
                </c:pt>
                <c:pt idx="22">
                  <c:v>-7.9629999996541301E-2</c:v>
                </c:pt>
                <c:pt idx="23">
                  <c:v>-7.7264999996259576E-2</c:v>
                </c:pt>
                <c:pt idx="24">
                  <c:v>-7.3061999995843507E-2</c:v>
                </c:pt>
                <c:pt idx="25">
                  <c:v>-7.6887999999598833E-2</c:v>
                </c:pt>
                <c:pt idx="26">
                  <c:v>-7.0888000002014451E-2</c:v>
                </c:pt>
                <c:pt idx="27">
                  <c:v>-7.366800000454532E-2</c:v>
                </c:pt>
                <c:pt idx="28">
                  <c:v>-6.447900000057416E-2</c:v>
                </c:pt>
                <c:pt idx="29">
                  <c:v>-6.6304999993008096E-2</c:v>
                </c:pt>
                <c:pt idx="30">
                  <c:v>-6.9956999999703839E-2</c:v>
                </c:pt>
                <c:pt idx="31">
                  <c:v>-6.9738999998662621E-2</c:v>
                </c:pt>
                <c:pt idx="32">
                  <c:v>-6.4474999999220017E-2</c:v>
                </c:pt>
                <c:pt idx="33">
                  <c:v>-7.2372999995423015E-2</c:v>
                </c:pt>
                <c:pt idx="34">
                  <c:v>-7.2689000000536907E-2</c:v>
                </c:pt>
                <c:pt idx="35">
                  <c:v>-7.0631000002322253E-2</c:v>
                </c:pt>
                <c:pt idx="36">
                  <c:v>-7.0963999998639338E-2</c:v>
                </c:pt>
                <c:pt idx="37">
                  <c:v>-7.1684999995341059E-2</c:v>
                </c:pt>
                <c:pt idx="38">
                  <c:v>-7.6333999997586943E-2</c:v>
                </c:pt>
                <c:pt idx="39">
                  <c:v>-7.6579999993555248E-2</c:v>
                </c:pt>
                <c:pt idx="40">
                  <c:v>-7.7113999999710359E-2</c:v>
                </c:pt>
                <c:pt idx="41">
                  <c:v>-7.8577000000223052E-2</c:v>
                </c:pt>
                <c:pt idx="42">
                  <c:v>-7.7270000001590233E-2</c:v>
                </c:pt>
                <c:pt idx="43">
                  <c:v>-4.8893000006501097E-2</c:v>
                </c:pt>
                <c:pt idx="44">
                  <c:v>-5.0631999998586252E-2</c:v>
                </c:pt>
                <c:pt idx="47">
                  <c:v>2.9009999998379499E-3</c:v>
                </c:pt>
                <c:pt idx="48">
                  <c:v>-5.5770000035408884E-3</c:v>
                </c:pt>
                <c:pt idx="49">
                  <c:v>-2.9969999959575944E-3</c:v>
                </c:pt>
                <c:pt idx="50">
                  <c:v>-2.1029999988968484E-3</c:v>
                </c:pt>
                <c:pt idx="51">
                  <c:v>-2.7840000038850121E-3</c:v>
                </c:pt>
                <c:pt idx="52">
                  <c:v>-1.8389999968349002E-3</c:v>
                </c:pt>
                <c:pt idx="53">
                  <c:v>-1.8389999968349002E-3</c:v>
                </c:pt>
                <c:pt idx="54">
                  <c:v>7.4099999619647861E-4</c:v>
                </c:pt>
                <c:pt idx="57">
                  <c:v>-2.4200000189011917E-4</c:v>
                </c:pt>
                <c:pt idx="66">
                  <c:v>-1.0089999996125698E-3</c:v>
                </c:pt>
                <c:pt idx="69">
                  <c:v>4.1400000191060826E-4</c:v>
                </c:pt>
                <c:pt idx="85">
                  <c:v>-1.0399999999208376E-2</c:v>
                </c:pt>
                <c:pt idx="104">
                  <c:v>2.1619999970425852E-3</c:v>
                </c:pt>
                <c:pt idx="107">
                  <c:v>-4.6920000022510067E-3</c:v>
                </c:pt>
                <c:pt idx="112">
                  <c:v>-5.6889999978011474E-3</c:v>
                </c:pt>
                <c:pt idx="114">
                  <c:v>-7.1089999983087182E-3</c:v>
                </c:pt>
                <c:pt idx="126">
                  <c:v>-7.4789999998756684E-3</c:v>
                </c:pt>
                <c:pt idx="145">
                  <c:v>2.2661000002699438E-2</c:v>
                </c:pt>
                <c:pt idx="148">
                  <c:v>1.6330999998899642E-2</c:v>
                </c:pt>
                <c:pt idx="149">
                  <c:v>1.7852999997558072E-2</c:v>
                </c:pt>
                <c:pt idx="151">
                  <c:v>1.8986000002769288E-2</c:v>
                </c:pt>
                <c:pt idx="152">
                  <c:v>1.8768999994790647E-2</c:v>
                </c:pt>
                <c:pt idx="153">
                  <c:v>1.9798000001173932E-2</c:v>
                </c:pt>
                <c:pt idx="154">
                  <c:v>2.079799999773968E-2</c:v>
                </c:pt>
                <c:pt idx="155">
                  <c:v>1.6913999999815132E-2</c:v>
                </c:pt>
                <c:pt idx="156">
                  <c:v>1.6436000005342066E-2</c:v>
                </c:pt>
                <c:pt idx="157">
                  <c:v>9.015999996336177E-3</c:v>
                </c:pt>
                <c:pt idx="158">
                  <c:v>1.7858999999589287E-2</c:v>
                </c:pt>
                <c:pt idx="160">
                  <c:v>1.6747000001487322E-2</c:v>
                </c:pt>
                <c:pt idx="161">
                  <c:v>1.5804999995452818E-2</c:v>
                </c:pt>
                <c:pt idx="164">
                  <c:v>2.3126999993110076E-2</c:v>
                </c:pt>
                <c:pt idx="165">
                  <c:v>2.0538999997370411E-2</c:v>
                </c:pt>
                <c:pt idx="166">
                  <c:v>2.2437999999965541E-2</c:v>
                </c:pt>
                <c:pt idx="167">
                  <c:v>2.2412000005715527E-2</c:v>
                </c:pt>
                <c:pt idx="168">
                  <c:v>2.1620999999868218E-2</c:v>
                </c:pt>
                <c:pt idx="169">
                  <c:v>2.4278999997477513E-2</c:v>
                </c:pt>
                <c:pt idx="170">
                  <c:v>1.9586000002163928E-2</c:v>
                </c:pt>
                <c:pt idx="171">
                  <c:v>2.2862999998324085E-2</c:v>
                </c:pt>
                <c:pt idx="172">
                  <c:v>2.3245999997016042E-2</c:v>
                </c:pt>
                <c:pt idx="173">
                  <c:v>2.5843000003078487E-2</c:v>
                </c:pt>
                <c:pt idx="174">
                  <c:v>2.6106999997864477E-2</c:v>
                </c:pt>
                <c:pt idx="176">
                  <c:v>2.7208999999857042E-2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68-4A11-840C-CEAF202A5E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Active!$O$21:$O$222</c:f>
              <c:numCache>
                <c:formatCode>General</c:formatCode>
                <c:ptCount val="202"/>
                <c:pt idx="0">
                  <c:v>-6.6258380999456079E-2</c:v>
                </c:pt>
                <c:pt idx="1">
                  <c:v>-6.5193345096490496E-2</c:v>
                </c:pt>
                <c:pt idx="2">
                  <c:v>-5.8654135018696651E-2</c:v>
                </c:pt>
                <c:pt idx="3">
                  <c:v>-5.7114523532026201E-2</c:v>
                </c:pt>
                <c:pt idx="4">
                  <c:v>-5.6176409006097966E-2</c:v>
                </c:pt>
                <c:pt idx="5">
                  <c:v>-5.6088115874245892E-2</c:v>
                </c:pt>
                <c:pt idx="6">
                  <c:v>-5.6077079232764379E-2</c:v>
                </c:pt>
                <c:pt idx="7">
                  <c:v>-5.6038450987579105E-2</c:v>
                </c:pt>
                <c:pt idx="8">
                  <c:v>-5.5939121214245532E-2</c:v>
                </c:pt>
                <c:pt idx="9">
                  <c:v>-5.586738304461572E-2</c:v>
                </c:pt>
                <c:pt idx="10">
                  <c:v>-5.5768053271282148E-2</c:v>
                </c:pt>
                <c:pt idx="11">
                  <c:v>-5.061946002015838E-2</c:v>
                </c:pt>
                <c:pt idx="12">
                  <c:v>-5.0580831774973092E-2</c:v>
                </c:pt>
                <c:pt idx="13">
                  <c:v>-5.0569795133491593E-2</c:v>
                </c:pt>
                <c:pt idx="14">
                  <c:v>-5.0520130246824793E-2</c:v>
                </c:pt>
                <c:pt idx="15">
                  <c:v>-5.0470465360158007E-2</c:v>
                </c:pt>
                <c:pt idx="16">
                  <c:v>-4.9576497400155808E-2</c:v>
                </c:pt>
                <c:pt idx="17">
                  <c:v>-4.9537869154970535E-2</c:v>
                </c:pt>
                <c:pt idx="18">
                  <c:v>-4.9526832513489022E-2</c:v>
                </c:pt>
                <c:pt idx="19">
                  <c:v>-4.9449576023118461E-2</c:v>
                </c:pt>
                <c:pt idx="20">
                  <c:v>-4.9427502740155449E-2</c:v>
                </c:pt>
                <c:pt idx="21">
                  <c:v>-4.9339209608303375E-2</c:v>
                </c:pt>
                <c:pt idx="22">
                  <c:v>-4.9328172966821862E-2</c:v>
                </c:pt>
                <c:pt idx="23">
                  <c:v>-4.8307283629782316E-2</c:v>
                </c:pt>
                <c:pt idx="24">
                  <c:v>-4.8268655384597042E-2</c:v>
                </c:pt>
                <c:pt idx="25">
                  <c:v>-4.8235545460152518E-2</c:v>
                </c:pt>
                <c:pt idx="26">
                  <c:v>-4.8235545460152518E-2</c:v>
                </c:pt>
                <c:pt idx="27">
                  <c:v>-4.7242247726816747E-2</c:v>
                </c:pt>
                <c:pt idx="28">
                  <c:v>-4.7015996576445812E-2</c:v>
                </c:pt>
                <c:pt idx="29">
                  <c:v>-4.6982886652001288E-2</c:v>
                </c:pt>
                <c:pt idx="30">
                  <c:v>-4.6916666803112239E-2</c:v>
                </c:pt>
                <c:pt idx="31">
                  <c:v>-4.6684897332000555E-2</c:v>
                </c:pt>
                <c:pt idx="32">
                  <c:v>-4.5492940051997624E-2</c:v>
                </c:pt>
                <c:pt idx="33">
                  <c:v>-4.5283243863848965E-2</c:v>
                </c:pt>
                <c:pt idx="34">
                  <c:v>-4.420165299866112E-2</c:v>
                </c:pt>
                <c:pt idx="35">
                  <c:v>-4.4190616357179607E-2</c:v>
                </c:pt>
                <c:pt idx="36">
                  <c:v>-4.4063694980142259E-2</c:v>
                </c:pt>
                <c:pt idx="37">
                  <c:v>-4.2678596474212932E-2</c:v>
                </c:pt>
                <c:pt idx="38">
                  <c:v>-4.1470084231987739E-2</c:v>
                </c:pt>
                <c:pt idx="39">
                  <c:v>-4.1326607892728129E-2</c:v>
                </c:pt>
                <c:pt idx="40">
                  <c:v>-4.0476786498651968E-2</c:v>
                </c:pt>
                <c:pt idx="41">
                  <c:v>-4.0184315499391984E-2</c:v>
                </c:pt>
                <c:pt idx="42">
                  <c:v>-3.9174462803833951E-2</c:v>
                </c:pt>
                <c:pt idx="43">
                  <c:v>-3.3584403893449834E-2</c:v>
                </c:pt>
                <c:pt idx="44">
                  <c:v>-3.353473900678304E-2</c:v>
                </c:pt>
                <c:pt idx="45">
                  <c:v>-2.3596243352684541E-2</c:v>
                </c:pt>
                <c:pt idx="46">
                  <c:v>-2.3408620447498894E-2</c:v>
                </c:pt>
                <c:pt idx="47">
                  <c:v>-1.8210362309708336E-2</c:v>
                </c:pt>
                <c:pt idx="48">
                  <c:v>-1.811103253637476E-2</c:v>
                </c:pt>
                <c:pt idx="49">
                  <c:v>-1.8000666121559671E-2</c:v>
                </c:pt>
                <c:pt idx="50">
                  <c:v>-1.4215098093402219E-2</c:v>
                </c:pt>
                <c:pt idx="51">
                  <c:v>-1.4154396565253921E-2</c:v>
                </c:pt>
                <c:pt idx="52">
                  <c:v>-1.3023140813399288E-2</c:v>
                </c:pt>
                <c:pt idx="53">
                  <c:v>-1.3023140813399288E-2</c:v>
                </c:pt>
                <c:pt idx="54">
                  <c:v>-1.2912774398584202E-2</c:v>
                </c:pt>
                <c:pt idx="57">
                  <c:v>-1.1958104910433708E-2</c:v>
                </c:pt>
                <c:pt idx="66">
                  <c:v>-1.1533194213395626E-2</c:v>
                </c:pt>
                <c:pt idx="69">
                  <c:v>-1.0501268234874571E-2</c:v>
                </c:pt>
                <c:pt idx="107">
                  <c:v>-1.1973794659628106E-3</c:v>
                </c:pt>
                <c:pt idx="126">
                  <c:v>2.6488900903429407E-3</c:v>
                </c:pt>
                <c:pt idx="139">
                  <c:v>8.9397757348028493E-3</c:v>
                </c:pt>
                <c:pt idx="140">
                  <c:v>9.1218803192477417E-3</c:v>
                </c:pt>
                <c:pt idx="141">
                  <c:v>9.2819116207296173E-3</c:v>
                </c:pt>
                <c:pt idx="142">
                  <c:v>9.2819116207296173E-3</c:v>
                </c:pt>
                <c:pt idx="143">
                  <c:v>1.032487424073218E-2</c:v>
                </c:pt>
                <c:pt idx="144">
                  <c:v>1.0473868900732547E-2</c:v>
                </c:pt>
                <c:pt idx="145">
                  <c:v>1.1809302519995089E-2</c:v>
                </c:pt>
                <c:pt idx="146">
                  <c:v>1.1825857482217352E-2</c:v>
                </c:pt>
                <c:pt idx="147">
                  <c:v>1.2857783460738407E-2</c:v>
                </c:pt>
                <c:pt idx="148">
                  <c:v>1.3078516290368578E-2</c:v>
                </c:pt>
                <c:pt idx="149">
                  <c:v>1.3177846063702158E-2</c:v>
                </c:pt>
                <c:pt idx="150">
                  <c:v>1.3939374325926252E-2</c:v>
                </c:pt>
                <c:pt idx="151">
                  <c:v>1.4154588834815671E-2</c:v>
                </c:pt>
                <c:pt idx="152">
                  <c:v>1.4303583494816037E-2</c:v>
                </c:pt>
                <c:pt idx="153">
                  <c:v>1.430910181555679E-2</c:v>
                </c:pt>
                <c:pt idx="154">
                  <c:v>1.430910181555679E-2</c:v>
                </c:pt>
                <c:pt idx="155">
                  <c:v>1.4331175098519808E-2</c:v>
                </c:pt>
                <c:pt idx="156">
                  <c:v>1.4430504871853385E-2</c:v>
                </c:pt>
                <c:pt idx="157">
                  <c:v>1.4540871286668471E-2</c:v>
                </c:pt>
                <c:pt idx="158">
                  <c:v>1.546243085037444E-2</c:v>
                </c:pt>
                <c:pt idx="159">
                  <c:v>1.5699718642226874E-2</c:v>
                </c:pt>
                <c:pt idx="160">
                  <c:v>1.696341409185961E-2</c:v>
                </c:pt>
                <c:pt idx="161">
                  <c:v>1.6974450733341119E-2</c:v>
                </c:pt>
                <c:pt idx="162">
                  <c:v>1.7040670582230171E-2</c:v>
                </c:pt>
                <c:pt idx="163">
                  <c:v>1.8045004957047455E-2</c:v>
                </c:pt>
                <c:pt idx="164">
                  <c:v>1.8177444654825559E-2</c:v>
                </c:pt>
                <c:pt idx="165">
                  <c:v>2.0539285931868403E-2</c:v>
                </c:pt>
                <c:pt idx="166">
                  <c:v>2.0710353874831784E-2</c:v>
                </c:pt>
                <c:pt idx="167">
                  <c:v>2.0743463799276312E-2</c:v>
                </c:pt>
                <c:pt idx="168">
                  <c:v>2.0859348534832151E-2</c:v>
                </c:pt>
                <c:pt idx="169">
                  <c:v>2.087038517631366E-2</c:v>
                </c:pt>
                <c:pt idx="170">
                  <c:v>2.1880237871871697E-2</c:v>
                </c:pt>
                <c:pt idx="171">
                  <c:v>2.1951976041501505E-2</c:v>
                </c:pt>
                <c:pt idx="172">
                  <c:v>2.2100970701501872E-2</c:v>
                </c:pt>
                <c:pt idx="173">
                  <c:v>2.3166006604467451E-2</c:v>
                </c:pt>
                <c:pt idx="174">
                  <c:v>2.3254299736319518E-2</c:v>
                </c:pt>
                <c:pt idx="175">
                  <c:v>2.3342592868171589E-2</c:v>
                </c:pt>
                <c:pt idx="176">
                  <c:v>2.3463995924468184E-2</c:v>
                </c:pt>
                <c:pt idx="177">
                  <c:v>2.5759617352621975E-2</c:v>
                </c:pt>
                <c:pt idx="178">
                  <c:v>2.7244045631884883E-2</c:v>
                </c:pt>
                <c:pt idx="179">
                  <c:v>2.7343375405218463E-2</c:v>
                </c:pt>
                <c:pt idx="180">
                  <c:v>2.742063189558902E-2</c:v>
                </c:pt>
                <c:pt idx="181">
                  <c:v>2.8502222760776866E-2</c:v>
                </c:pt>
                <c:pt idx="182">
                  <c:v>2.9363080796334536E-2</c:v>
                </c:pt>
                <c:pt idx="183">
                  <c:v>2.9804546455594879E-2</c:v>
                </c:pt>
                <c:pt idx="184">
                  <c:v>2.9975614398558264E-2</c:v>
                </c:pt>
                <c:pt idx="185">
                  <c:v>3.1018577018560829E-2</c:v>
                </c:pt>
                <c:pt idx="186">
                  <c:v>3.1415896111895145E-2</c:v>
                </c:pt>
                <c:pt idx="187">
                  <c:v>3.1415896111895145E-2</c:v>
                </c:pt>
                <c:pt idx="188">
                  <c:v>3.2249162543749044E-2</c:v>
                </c:pt>
                <c:pt idx="189">
                  <c:v>3.2315382392638092E-2</c:v>
                </c:pt>
                <c:pt idx="190">
                  <c:v>3.2508523618564489E-2</c:v>
                </c:pt>
                <c:pt idx="191">
                  <c:v>3.2607853391898076E-2</c:v>
                </c:pt>
                <c:pt idx="192">
                  <c:v>3.6106468741536293E-2</c:v>
                </c:pt>
                <c:pt idx="193">
                  <c:v>3.6106468741536293E-2</c:v>
                </c:pt>
                <c:pt idx="194">
                  <c:v>3.9158100111173433E-2</c:v>
                </c:pt>
                <c:pt idx="195">
                  <c:v>3.9158100111173433E-2</c:v>
                </c:pt>
                <c:pt idx="196">
                  <c:v>3.9158100111173433E-2</c:v>
                </c:pt>
                <c:pt idx="197">
                  <c:v>4.0162434485990717E-2</c:v>
                </c:pt>
                <c:pt idx="198">
                  <c:v>4.3004369667479184E-2</c:v>
                </c:pt>
                <c:pt idx="199">
                  <c:v>4.4096997174148528E-2</c:v>
                </c:pt>
                <c:pt idx="200">
                  <c:v>4.4273583437852676E-2</c:v>
                </c:pt>
                <c:pt idx="201">
                  <c:v>4.5575907132670693E-2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68-4A11-840C-CEAF202A5EB5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Active!$F$21:$F$222</c:f>
              <c:numCache>
                <c:formatCode>General</c:formatCode>
                <c:ptCount val="202"/>
                <c:pt idx="0">
                  <c:v>-11538</c:v>
                </c:pt>
                <c:pt idx="1">
                  <c:v>-11345</c:v>
                </c:pt>
                <c:pt idx="2">
                  <c:v>-10160</c:v>
                </c:pt>
                <c:pt idx="3">
                  <c:v>-9881</c:v>
                </c:pt>
                <c:pt idx="4">
                  <c:v>-9711</c:v>
                </c:pt>
                <c:pt idx="5">
                  <c:v>-9695</c:v>
                </c:pt>
                <c:pt idx="6">
                  <c:v>-9693</c:v>
                </c:pt>
                <c:pt idx="7">
                  <c:v>-9686</c:v>
                </c:pt>
                <c:pt idx="8">
                  <c:v>-9668</c:v>
                </c:pt>
                <c:pt idx="9">
                  <c:v>-9655</c:v>
                </c:pt>
                <c:pt idx="10">
                  <c:v>-9637</c:v>
                </c:pt>
                <c:pt idx="11">
                  <c:v>-8704</c:v>
                </c:pt>
                <c:pt idx="12">
                  <c:v>-8697</c:v>
                </c:pt>
                <c:pt idx="13">
                  <c:v>-8695</c:v>
                </c:pt>
                <c:pt idx="14">
                  <c:v>-8686</c:v>
                </c:pt>
                <c:pt idx="15">
                  <c:v>-8677</c:v>
                </c:pt>
                <c:pt idx="16">
                  <c:v>-8515</c:v>
                </c:pt>
                <c:pt idx="17">
                  <c:v>-8508</c:v>
                </c:pt>
                <c:pt idx="18">
                  <c:v>-8506</c:v>
                </c:pt>
                <c:pt idx="19">
                  <c:v>-8492</c:v>
                </c:pt>
                <c:pt idx="20">
                  <c:v>-8488</c:v>
                </c:pt>
                <c:pt idx="21">
                  <c:v>-8472</c:v>
                </c:pt>
                <c:pt idx="22">
                  <c:v>-8470</c:v>
                </c:pt>
                <c:pt idx="23">
                  <c:v>-8285</c:v>
                </c:pt>
                <c:pt idx="24">
                  <c:v>-8278</c:v>
                </c:pt>
                <c:pt idx="25">
                  <c:v>-8272</c:v>
                </c:pt>
                <c:pt idx="26">
                  <c:v>-8272</c:v>
                </c:pt>
                <c:pt idx="27">
                  <c:v>-8092</c:v>
                </c:pt>
                <c:pt idx="28">
                  <c:v>-8051</c:v>
                </c:pt>
                <c:pt idx="29">
                  <c:v>-8045</c:v>
                </c:pt>
                <c:pt idx="30">
                  <c:v>-8033</c:v>
                </c:pt>
                <c:pt idx="31">
                  <c:v>-7991</c:v>
                </c:pt>
                <c:pt idx="32">
                  <c:v>-7775</c:v>
                </c:pt>
                <c:pt idx="33">
                  <c:v>-7737</c:v>
                </c:pt>
                <c:pt idx="34">
                  <c:v>-7541</c:v>
                </c:pt>
                <c:pt idx="35">
                  <c:v>-7539</c:v>
                </c:pt>
                <c:pt idx="36">
                  <c:v>-7516</c:v>
                </c:pt>
                <c:pt idx="37">
                  <c:v>-7265</c:v>
                </c:pt>
                <c:pt idx="38">
                  <c:v>-7046</c:v>
                </c:pt>
                <c:pt idx="39">
                  <c:v>-7020</c:v>
                </c:pt>
                <c:pt idx="40">
                  <c:v>-6866</c:v>
                </c:pt>
                <c:pt idx="41">
                  <c:v>-6813</c:v>
                </c:pt>
                <c:pt idx="42">
                  <c:v>-6630</c:v>
                </c:pt>
                <c:pt idx="43">
                  <c:v>-5617</c:v>
                </c:pt>
                <c:pt idx="44">
                  <c:v>-5608</c:v>
                </c:pt>
                <c:pt idx="45">
                  <c:v>-3807</c:v>
                </c:pt>
                <c:pt idx="46">
                  <c:v>-3773</c:v>
                </c:pt>
                <c:pt idx="47">
                  <c:v>-2831</c:v>
                </c:pt>
                <c:pt idx="48">
                  <c:v>-2813</c:v>
                </c:pt>
                <c:pt idx="49">
                  <c:v>-2793</c:v>
                </c:pt>
                <c:pt idx="50">
                  <c:v>-2107</c:v>
                </c:pt>
                <c:pt idx="51">
                  <c:v>-2096</c:v>
                </c:pt>
                <c:pt idx="52">
                  <c:v>-1891</c:v>
                </c:pt>
                <c:pt idx="53">
                  <c:v>-1891</c:v>
                </c:pt>
                <c:pt idx="54">
                  <c:v>-1871</c:v>
                </c:pt>
                <c:pt idx="55">
                  <c:v>-1866</c:v>
                </c:pt>
                <c:pt idx="56">
                  <c:v>-1866</c:v>
                </c:pt>
                <c:pt idx="57">
                  <c:v>-1698</c:v>
                </c:pt>
                <c:pt idx="58">
                  <c:v>-1697</c:v>
                </c:pt>
                <c:pt idx="59">
                  <c:v>-1659</c:v>
                </c:pt>
                <c:pt idx="60">
                  <c:v>-1659</c:v>
                </c:pt>
                <c:pt idx="61">
                  <c:v>-1653</c:v>
                </c:pt>
                <c:pt idx="62">
                  <c:v>-1652</c:v>
                </c:pt>
                <c:pt idx="63">
                  <c:v>-1642</c:v>
                </c:pt>
                <c:pt idx="64">
                  <c:v>-1642</c:v>
                </c:pt>
                <c:pt idx="65">
                  <c:v>-1624</c:v>
                </c:pt>
                <c:pt idx="66">
                  <c:v>-1621</c:v>
                </c:pt>
                <c:pt idx="67">
                  <c:v>-1443</c:v>
                </c:pt>
                <c:pt idx="68">
                  <c:v>-1434</c:v>
                </c:pt>
                <c:pt idx="69">
                  <c:v>-1434</c:v>
                </c:pt>
                <c:pt idx="70">
                  <c:v>-1432</c:v>
                </c:pt>
                <c:pt idx="71">
                  <c:v>-1423</c:v>
                </c:pt>
                <c:pt idx="72">
                  <c:v>-1414</c:v>
                </c:pt>
                <c:pt idx="73">
                  <c:v>-1405</c:v>
                </c:pt>
                <c:pt idx="74">
                  <c:v>-1293</c:v>
                </c:pt>
                <c:pt idx="75">
                  <c:v>-1183</c:v>
                </c:pt>
                <c:pt idx="76">
                  <c:v>-1145</c:v>
                </c:pt>
                <c:pt idx="77">
                  <c:v>-964</c:v>
                </c:pt>
                <c:pt idx="78">
                  <c:v>-953</c:v>
                </c:pt>
                <c:pt idx="79">
                  <c:v>-927</c:v>
                </c:pt>
                <c:pt idx="80">
                  <c:v>-906</c:v>
                </c:pt>
                <c:pt idx="81">
                  <c:v>-782</c:v>
                </c:pt>
                <c:pt idx="82">
                  <c:v>-684</c:v>
                </c:pt>
                <c:pt idx="83">
                  <c:v>-679</c:v>
                </c:pt>
                <c:pt idx="84">
                  <c:v>-664</c:v>
                </c:pt>
                <c:pt idx="85">
                  <c:v>-600</c:v>
                </c:pt>
                <c:pt idx="86">
                  <c:v>-528</c:v>
                </c:pt>
                <c:pt idx="87">
                  <c:v>-497</c:v>
                </c:pt>
                <c:pt idx="88">
                  <c:v>-483</c:v>
                </c:pt>
                <c:pt idx="89">
                  <c:v>-481</c:v>
                </c:pt>
                <c:pt idx="90">
                  <c:v>-477</c:v>
                </c:pt>
                <c:pt idx="91">
                  <c:v>-459</c:v>
                </c:pt>
                <c:pt idx="92">
                  <c:v>-454</c:v>
                </c:pt>
                <c:pt idx="93">
                  <c:v>-452</c:v>
                </c:pt>
                <c:pt idx="94">
                  <c:v>-281</c:v>
                </c:pt>
                <c:pt idx="95">
                  <c:v>-227</c:v>
                </c:pt>
                <c:pt idx="96">
                  <c:v>-96</c:v>
                </c:pt>
                <c:pt idx="97">
                  <c:v>-58</c:v>
                </c:pt>
                <c:pt idx="98">
                  <c:v>-58</c:v>
                </c:pt>
                <c:pt idx="99">
                  <c:v>-58</c:v>
                </c:pt>
                <c:pt idx="100">
                  <c:v>-9</c:v>
                </c:pt>
                <c:pt idx="101">
                  <c:v>0</c:v>
                </c:pt>
                <c:pt idx="102">
                  <c:v>0</c:v>
                </c:pt>
                <c:pt idx="103">
                  <c:v>140</c:v>
                </c:pt>
                <c:pt idx="104">
                  <c:v>178</c:v>
                </c:pt>
                <c:pt idx="105">
                  <c:v>214</c:v>
                </c:pt>
                <c:pt idx="106">
                  <c:v>245</c:v>
                </c:pt>
                <c:pt idx="107">
                  <c:v>252</c:v>
                </c:pt>
                <c:pt idx="108">
                  <c:v>263</c:v>
                </c:pt>
                <c:pt idx="109">
                  <c:v>423</c:v>
                </c:pt>
                <c:pt idx="110">
                  <c:v>443</c:v>
                </c:pt>
                <c:pt idx="111">
                  <c:v>458</c:v>
                </c:pt>
                <c:pt idx="112">
                  <c:v>459</c:v>
                </c:pt>
                <c:pt idx="113">
                  <c:v>479</c:v>
                </c:pt>
                <c:pt idx="114">
                  <c:v>479</c:v>
                </c:pt>
                <c:pt idx="115">
                  <c:v>479</c:v>
                </c:pt>
                <c:pt idx="116">
                  <c:v>479</c:v>
                </c:pt>
                <c:pt idx="117">
                  <c:v>479</c:v>
                </c:pt>
                <c:pt idx="118">
                  <c:v>650</c:v>
                </c:pt>
                <c:pt idx="119">
                  <c:v>685</c:v>
                </c:pt>
                <c:pt idx="120">
                  <c:v>692</c:v>
                </c:pt>
                <c:pt idx="121">
                  <c:v>708</c:v>
                </c:pt>
                <c:pt idx="122">
                  <c:v>730</c:v>
                </c:pt>
                <c:pt idx="123">
                  <c:v>739</c:v>
                </c:pt>
                <c:pt idx="124">
                  <c:v>884</c:v>
                </c:pt>
                <c:pt idx="125">
                  <c:v>902</c:v>
                </c:pt>
                <c:pt idx="126">
                  <c:v>949</c:v>
                </c:pt>
                <c:pt idx="127">
                  <c:v>949</c:v>
                </c:pt>
                <c:pt idx="128">
                  <c:v>966</c:v>
                </c:pt>
                <c:pt idx="129">
                  <c:v>1164</c:v>
                </c:pt>
                <c:pt idx="130">
                  <c:v>1167</c:v>
                </c:pt>
                <c:pt idx="131">
                  <c:v>1182</c:v>
                </c:pt>
                <c:pt idx="132">
                  <c:v>1184</c:v>
                </c:pt>
                <c:pt idx="133">
                  <c:v>1202</c:v>
                </c:pt>
                <c:pt idx="134">
                  <c:v>1356</c:v>
                </c:pt>
                <c:pt idx="135">
                  <c:v>1430</c:v>
                </c:pt>
                <c:pt idx="136">
                  <c:v>1637</c:v>
                </c:pt>
                <c:pt idx="137">
                  <c:v>1655</c:v>
                </c:pt>
                <c:pt idx="138">
                  <c:v>1661</c:v>
                </c:pt>
                <c:pt idx="139">
                  <c:v>2089</c:v>
                </c:pt>
                <c:pt idx="140">
                  <c:v>2122</c:v>
                </c:pt>
                <c:pt idx="141">
                  <c:v>2151</c:v>
                </c:pt>
                <c:pt idx="142">
                  <c:v>2151</c:v>
                </c:pt>
                <c:pt idx="143">
                  <c:v>2340</c:v>
                </c:pt>
                <c:pt idx="144">
                  <c:v>2367</c:v>
                </c:pt>
                <c:pt idx="145">
                  <c:v>2609</c:v>
                </c:pt>
                <c:pt idx="146">
                  <c:v>2612</c:v>
                </c:pt>
                <c:pt idx="147">
                  <c:v>2799</c:v>
                </c:pt>
                <c:pt idx="148">
                  <c:v>2839</c:v>
                </c:pt>
                <c:pt idx="149">
                  <c:v>2857</c:v>
                </c:pt>
                <c:pt idx="150">
                  <c:v>2995</c:v>
                </c:pt>
                <c:pt idx="151">
                  <c:v>3034</c:v>
                </c:pt>
                <c:pt idx="152">
                  <c:v>3061</c:v>
                </c:pt>
                <c:pt idx="153">
                  <c:v>3062</c:v>
                </c:pt>
                <c:pt idx="154">
                  <c:v>3062</c:v>
                </c:pt>
                <c:pt idx="155">
                  <c:v>3066</c:v>
                </c:pt>
                <c:pt idx="156">
                  <c:v>3084</c:v>
                </c:pt>
                <c:pt idx="157">
                  <c:v>3104</c:v>
                </c:pt>
                <c:pt idx="158">
                  <c:v>3271</c:v>
                </c:pt>
                <c:pt idx="159">
                  <c:v>3314</c:v>
                </c:pt>
                <c:pt idx="160">
                  <c:v>3543</c:v>
                </c:pt>
                <c:pt idx="161">
                  <c:v>3545</c:v>
                </c:pt>
                <c:pt idx="162">
                  <c:v>3557</c:v>
                </c:pt>
                <c:pt idx="163">
                  <c:v>3739</c:v>
                </c:pt>
                <c:pt idx="164">
                  <c:v>3763</c:v>
                </c:pt>
                <c:pt idx="165">
                  <c:v>4191</c:v>
                </c:pt>
                <c:pt idx="166">
                  <c:v>4222</c:v>
                </c:pt>
                <c:pt idx="167">
                  <c:v>4228</c:v>
                </c:pt>
                <c:pt idx="168">
                  <c:v>4249</c:v>
                </c:pt>
                <c:pt idx="169">
                  <c:v>4251</c:v>
                </c:pt>
                <c:pt idx="170">
                  <c:v>4434</c:v>
                </c:pt>
                <c:pt idx="171">
                  <c:v>4447</c:v>
                </c:pt>
                <c:pt idx="172">
                  <c:v>4474</c:v>
                </c:pt>
                <c:pt idx="173">
                  <c:v>4667</c:v>
                </c:pt>
                <c:pt idx="174">
                  <c:v>4683</c:v>
                </c:pt>
                <c:pt idx="175">
                  <c:v>4699</c:v>
                </c:pt>
                <c:pt idx="176">
                  <c:v>4721</c:v>
                </c:pt>
                <c:pt idx="177">
                  <c:v>5137</c:v>
                </c:pt>
                <c:pt idx="178">
                  <c:v>5406</c:v>
                </c:pt>
                <c:pt idx="179">
                  <c:v>5424</c:v>
                </c:pt>
                <c:pt idx="180">
                  <c:v>5438</c:v>
                </c:pt>
                <c:pt idx="181">
                  <c:v>5634</c:v>
                </c:pt>
                <c:pt idx="182">
                  <c:v>5790</c:v>
                </c:pt>
                <c:pt idx="183">
                  <c:v>5870</c:v>
                </c:pt>
                <c:pt idx="184">
                  <c:v>5901</c:v>
                </c:pt>
                <c:pt idx="185">
                  <c:v>6090</c:v>
                </c:pt>
                <c:pt idx="186">
                  <c:v>6162</c:v>
                </c:pt>
                <c:pt idx="187">
                  <c:v>6162</c:v>
                </c:pt>
                <c:pt idx="188">
                  <c:v>6313</c:v>
                </c:pt>
                <c:pt idx="189">
                  <c:v>6325</c:v>
                </c:pt>
                <c:pt idx="190">
                  <c:v>6360</c:v>
                </c:pt>
                <c:pt idx="191">
                  <c:v>6378</c:v>
                </c:pt>
                <c:pt idx="192">
                  <c:v>7012</c:v>
                </c:pt>
                <c:pt idx="193">
                  <c:v>7012</c:v>
                </c:pt>
                <c:pt idx="194">
                  <c:v>7565</c:v>
                </c:pt>
                <c:pt idx="195">
                  <c:v>7565</c:v>
                </c:pt>
                <c:pt idx="196">
                  <c:v>7565</c:v>
                </c:pt>
                <c:pt idx="197">
                  <c:v>7747</c:v>
                </c:pt>
                <c:pt idx="198">
                  <c:v>8262</c:v>
                </c:pt>
                <c:pt idx="199">
                  <c:v>8460</c:v>
                </c:pt>
                <c:pt idx="200">
                  <c:v>8492</c:v>
                </c:pt>
                <c:pt idx="201">
                  <c:v>8728</c:v>
                </c:pt>
              </c:numCache>
            </c:numRef>
          </c:xVal>
          <c:yVal>
            <c:numRef>
              <c:f>Active!$U$21:$U$222</c:f>
              <c:numCache>
                <c:formatCode>General</c:formatCode>
                <c:ptCount val="202"/>
                <c:pt idx="68">
                  <c:v>-9.9586000003910158E-2</c:v>
                </c:pt>
                <c:pt idx="74">
                  <c:v>0.23050299999886192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68-4A11-840C-CEAF202A5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294776"/>
        <c:axId val="1"/>
      </c:scatterChart>
      <c:valAx>
        <c:axId val="42029477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4072701696609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87581699346407E-2"/>
              <c:y val="0.42271293375394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0294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52304736417751"/>
          <c:y val="0.90851735015772872"/>
          <c:w val="0.7826809393923799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16</xdr:col>
      <xdr:colOff>428625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100D03C7-D0BF-3B2A-7753-C50E066F65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542925</xdr:colOff>
      <xdr:row>0</xdr:row>
      <xdr:rowOff>0</xdr:rowOff>
    </xdr:from>
    <xdr:to>
      <xdr:col>25</xdr:col>
      <xdr:colOff>228600</xdr:colOff>
      <xdr:row>18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C4E2E91B-4C42-6C5C-A09A-85E0264BE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7.pdf" TargetMode="External"/><Relationship Id="rId3" Type="http://schemas.openxmlformats.org/officeDocument/2006/relationships/hyperlink" Target="http://www.konkoly.hu/cgi-bin/IBVS?5814" TargetMode="External"/><Relationship Id="rId7" Type="http://schemas.openxmlformats.org/officeDocument/2006/relationships/hyperlink" Target="http://vsolj.cetus-net.org/no47.pdf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221" TargetMode="External"/><Relationship Id="rId1" Type="http://schemas.openxmlformats.org/officeDocument/2006/relationships/hyperlink" Target="http://www.konkoly.hu/cgi-bin/IBVS?221" TargetMode="External"/><Relationship Id="rId6" Type="http://schemas.openxmlformats.org/officeDocument/2006/relationships/hyperlink" Target="http://www.konkoly.hu/cgi-bin/IBVS?5924" TargetMode="External"/><Relationship Id="rId11" Type="http://schemas.openxmlformats.org/officeDocument/2006/relationships/hyperlink" Target="http://vsolj.cetus-net.org/no44.pdf" TargetMode="External"/><Relationship Id="rId5" Type="http://schemas.openxmlformats.org/officeDocument/2006/relationships/hyperlink" Target="http://www.konkoly.hu/cgi-bin/IBVS?5871" TargetMode="External"/><Relationship Id="rId10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aavso.org/sites/default/files/jaavso/v36n2/186.pdf" TargetMode="External"/><Relationship Id="rId9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7"/>
  <sheetViews>
    <sheetView tabSelected="1" workbookViewId="0">
      <pane xSplit="13" ySplit="22" topLeftCell="N208" activePane="bottomRight" state="frozen"/>
      <selection pane="topRight" activeCell="N1" sqref="N1"/>
      <selection pane="bottomLeft" activeCell="A23" sqref="A23"/>
      <selection pane="bottomRight" activeCell="F11" sqref="F11:F12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3.2851562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s="5" customFormat="1" ht="12.95" customHeight="1" x14ac:dyDescent="0.2">
      <c r="A2" s="5" t="s">
        <v>1</v>
      </c>
      <c r="B2" s="26" t="s">
        <v>2</v>
      </c>
    </row>
    <row r="3" spans="1:6" s="5" customFormat="1" ht="12.95" customHeight="1" x14ac:dyDescent="0.2"/>
    <row r="4" spans="1:6" s="5" customFormat="1" ht="12.95" customHeight="1" x14ac:dyDescent="0.2">
      <c r="A4" s="27" t="s">
        <v>3</v>
      </c>
      <c r="C4" s="28">
        <v>45347.464</v>
      </c>
      <c r="D4" s="29">
        <v>1.5509710000000001</v>
      </c>
    </row>
    <row r="5" spans="1:6" s="5" customFormat="1" ht="12.95" customHeight="1" x14ac:dyDescent="0.2">
      <c r="A5" s="30" t="s">
        <v>4</v>
      </c>
      <c r="C5" s="31">
        <v>-9.5</v>
      </c>
      <c r="D5" s="5" t="s">
        <v>5</v>
      </c>
    </row>
    <row r="6" spans="1:6" s="5" customFormat="1" ht="12.95" customHeight="1" x14ac:dyDescent="0.2">
      <c r="A6" s="27" t="s">
        <v>6</v>
      </c>
    </row>
    <row r="7" spans="1:6" s="5" customFormat="1" ht="12.95" customHeight="1" x14ac:dyDescent="0.2">
      <c r="A7" s="5" t="s">
        <v>7</v>
      </c>
      <c r="C7" s="5">
        <v>45347.464</v>
      </c>
    </row>
    <row r="8" spans="1:6" s="5" customFormat="1" ht="12.95" customHeight="1" x14ac:dyDescent="0.2">
      <c r="A8" s="5" t="s">
        <v>8</v>
      </c>
      <c r="C8" s="5">
        <v>1.5509710000000001</v>
      </c>
    </row>
    <row r="9" spans="1:6" s="5" customFormat="1" ht="12.95" customHeight="1" x14ac:dyDescent="0.2">
      <c r="A9" s="32" t="s">
        <v>9</v>
      </c>
      <c r="B9" s="33">
        <v>102</v>
      </c>
      <c r="C9" s="34" t="str">
        <f>"F"&amp;B9</f>
        <v>F102</v>
      </c>
      <c r="D9" s="35" t="str">
        <f>"G"&amp;B9</f>
        <v>G102</v>
      </c>
    </row>
    <row r="10" spans="1:6" s="5" customFormat="1" ht="12.95" customHeight="1" x14ac:dyDescent="0.2">
      <c r="C10" s="36" t="s">
        <v>10</v>
      </c>
      <c r="D10" s="36" t="s">
        <v>11</v>
      </c>
    </row>
    <row r="11" spans="1:6" s="5" customFormat="1" ht="12.95" customHeight="1" x14ac:dyDescent="0.2">
      <c r="A11" s="5" t="s">
        <v>12</v>
      </c>
      <c r="C11" s="35">
        <f ca="1">INTERCEPT(INDIRECT($D$9):G989,INDIRECT($C$9):F989)</f>
        <v>-2.5879962926328957E-3</v>
      </c>
      <c r="D11" s="6"/>
    </row>
    <row r="12" spans="1:6" s="5" customFormat="1" ht="12.95" customHeight="1" x14ac:dyDescent="0.2">
      <c r="A12" s="5" t="s">
        <v>13</v>
      </c>
      <c r="C12" s="35">
        <f ca="1">SLOPE(INDIRECT($D$9):G989,INDIRECT($C$9):F989)</f>
        <v>5.5183207407543062E-6</v>
      </c>
      <c r="D12" s="6"/>
    </row>
    <row r="13" spans="1:6" s="5" customFormat="1" ht="12.95" customHeight="1" x14ac:dyDescent="0.2">
      <c r="A13" s="5" t="s">
        <v>14</v>
      </c>
      <c r="C13" s="6" t="s">
        <v>15</v>
      </c>
    </row>
    <row r="14" spans="1:6" s="5" customFormat="1" ht="12.95" customHeight="1" x14ac:dyDescent="0.2"/>
    <row r="15" spans="1:6" s="5" customFormat="1" ht="12.95" customHeight="1" x14ac:dyDescent="0.2">
      <c r="A15" s="27" t="s">
        <v>16</v>
      </c>
      <c r="C15" s="37">
        <f ca="1">(C7+C11)+(C8+C12)*INT(MAX(F21:F3530))</f>
        <v>59993.332674506462</v>
      </c>
      <c r="E15" s="32" t="s">
        <v>17</v>
      </c>
      <c r="F15" s="31">
        <v>1</v>
      </c>
    </row>
    <row r="16" spans="1:6" s="5" customFormat="1" ht="12.95" customHeight="1" x14ac:dyDescent="0.2">
      <c r="A16" s="27" t="s">
        <v>18</v>
      </c>
      <c r="C16" s="37">
        <f ca="1">+C8+C12</f>
        <v>1.5509765183207409</v>
      </c>
      <c r="E16" s="32" t="s">
        <v>19</v>
      </c>
      <c r="F16" s="35">
        <f ca="1">NOW()+15018.5+$C$5/24</f>
        <v>60309.691465509255</v>
      </c>
    </row>
    <row r="17" spans="1:21" s="5" customFormat="1" ht="12.95" customHeight="1" x14ac:dyDescent="0.2">
      <c r="A17" s="32" t="s">
        <v>20</v>
      </c>
      <c r="C17" s="5">
        <f>COUNT(C21:C2188)</f>
        <v>208</v>
      </c>
      <c r="E17" s="32" t="s">
        <v>21</v>
      </c>
      <c r="F17" s="35">
        <f ca="1">ROUND(2*(F16-$C$7)/$C$8,0)/2+F15</f>
        <v>9648</v>
      </c>
    </row>
    <row r="18" spans="1:21" s="5" customFormat="1" ht="12.95" customHeight="1" x14ac:dyDescent="0.2">
      <c r="A18" s="27" t="s">
        <v>22</v>
      </c>
      <c r="C18" s="28">
        <f ca="1">+C15</f>
        <v>59993.332674506462</v>
      </c>
      <c r="D18" s="29">
        <f ca="1">+C16</f>
        <v>1.5509765183207409</v>
      </c>
      <c r="E18" s="32" t="s">
        <v>23</v>
      </c>
      <c r="F18" s="35">
        <f ca="1">ROUND(2*(F16-$C$15)/$C$16,0)/2+F15</f>
        <v>205</v>
      </c>
    </row>
    <row r="19" spans="1:21" s="5" customFormat="1" ht="12.95" customHeight="1" x14ac:dyDescent="0.2">
      <c r="E19" s="32" t="s">
        <v>24</v>
      </c>
      <c r="F19" s="38">
        <f ca="1">+$C$15+$C$16*F18-15018.5-$C$5/24</f>
        <v>45293.17869409555</v>
      </c>
    </row>
    <row r="20" spans="1:21" s="5" customFormat="1" ht="12.95" customHeight="1" x14ac:dyDescent="0.2">
      <c r="A20" s="36" t="s">
        <v>25</v>
      </c>
      <c r="B20" s="36" t="s">
        <v>26</v>
      </c>
      <c r="C20" s="36" t="s">
        <v>27</v>
      </c>
      <c r="D20" s="36" t="s">
        <v>28</v>
      </c>
      <c r="E20" s="36" t="s">
        <v>29</v>
      </c>
      <c r="F20" s="36" t="s">
        <v>30</v>
      </c>
      <c r="G20" s="36" t="s">
        <v>31</v>
      </c>
      <c r="H20" s="39" t="s">
        <v>32</v>
      </c>
      <c r="I20" s="39" t="s">
        <v>33</v>
      </c>
      <c r="J20" s="39" t="s">
        <v>34</v>
      </c>
      <c r="K20" s="39" t="s">
        <v>35</v>
      </c>
      <c r="L20" s="39" t="s">
        <v>36</v>
      </c>
      <c r="M20" s="39" t="s">
        <v>37</v>
      </c>
      <c r="N20" s="39" t="s">
        <v>38</v>
      </c>
      <c r="O20" s="39" t="s">
        <v>39</v>
      </c>
      <c r="P20" s="39" t="s">
        <v>40</v>
      </c>
      <c r="Q20" s="36" t="s">
        <v>41</v>
      </c>
      <c r="U20" s="40" t="s">
        <v>42</v>
      </c>
    </row>
    <row r="21" spans="1:21" s="5" customFormat="1" ht="12.95" customHeight="1" x14ac:dyDescent="0.2">
      <c r="A21" s="41" t="s">
        <v>43</v>
      </c>
      <c r="B21" s="42" t="s">
        <v>44</v>
      </c>
      <c r="C21" s="43">
        <v>27452.271000000001</v>
      </c>
      <c r="D21" s="44"/>
      <c r="E21" s="5">
        <f t="shared" ref="E21:E84" si="0">+(C21-C$7)/C$8</f>
        <v>-11538.057771550853</v>
      </c>
      <c r="F21" s="5">
        <f t="shared" ref="F21:F84" si="1">ROUND(2*E21,0)/2</f>
        <v>-11538</v>
      </c>
      <c r="G21" s="5">
        <f t="shared" ref="G21:G52" si="2">+C21-(C$7+F21*C$8)</f>
        <v>-8.9601999996375525E-2</v>
      </c>
      <c r="N21" s="5">
        <f t="shared" ref="N21:N65" si="3">+G21</f>
        <v>-8.9601999996375525E-2</v>
      </c>
      <c r="O21" s="5">
        <f t="shared" ref="O21:O52" ca="1" si="4">+C$11+C$12*$F21</f>
        <v>-6.6258380999456079E-2</v>
      </c>
      <c r="Q21" s="45">
        <f t="shared" ref="Q21:Q84" si="5">+C21-15018.5</f>
        <v>12433.771000000001</v>
      </c>
    </row>
    <row r="22" spans="1:21" s="5" customFormat="1" ht="12.95" customHeight="1" x14ac:dyDescent="0.2">
      <c r="A22" s="41" t="s">
        <v>45</v>
      </c>
      <c r="B22" s="42" t="s">
        <v>44</v>
      </c>
      <c r="C22" s="43">
        <v>27751.605</v>
      </c>
      <c r="D22" s="44"/>
      <c r="E22" s="5">
        <f t="shared" si="0"/>
        <v>-11345.059965660221</v>
      </c>
      <c r="F22" s="5">
        <f t="shared" si="1"/>
        <v>-11345</v>
      </c>
      <c r="G22" s="5">
        <f t="shared" si="2"/>
        <v>-9.30049999988114E-2</v>
      </c>
      <c r="N22" s="5">
        <f t="shared" si="3"/>
        <v>-9.30049999988114E-2</v>
      </c>
      <c r="O22" s="5">
        <f t="shared" ca="1" si="4"/>
        <v>-6.5193345096490496E-2</v>
      </c>
      <c r="Q22" s="45">
        <f t="shared" si="5"/>
        <v>12733.105</v>
      </c>
    </row>
    <row r="23" spans="1:21" s="5" customFormat="1" ht="12.95" customHeight="1" x14ac:dyDescent="0.2">
      <c r="A23" s="41" t="s">
        <v>46</v>
      </c>
      <c r="B23" s="42" t="s">
        <v>44</v>
      </c>
      <c r="C23" s="43">
        <v>29589.519</v>
      </c>
      <c r="D23" s="44"/>
      <c r="E23" s="5">
        <f t="shared" si="0"/>
        <v>-10160.051348477824</v>
      </c>
      <c r="F23" s="5">
        <f t="shared" si="1"/>
        <v>-10160</v>
      </c>
      <c r="G23" s="5">
        <f t="shared" si="2"/>
        <v>-7.963999999628868E-2</v>
      </c>
      <c r="N23" s="5">
        <f t="shared" si="3"/>
        <v>-7.963999999628868E-2</v>
      </c>
      <c r="O23" s="5">
        <f t="shared" ca="1" si="4"/>
        <v>-5.8654135018696651E-2</v>
      </c>
      <c r="Q23" s="45">
        <f t="shared" si="5"/>
        <v>14571.019</v>
      </c>
    </row>
    <row r="24" spans="1:21" s="5" customFormat="1" ht="12.95" customHeight="1" x14ac:dyDescent="0.2">
      <c r="A24" s="41" t="s">
        <v>46</v>
      </c>
      <c r="B24" s="42" t="s">
        <v>44</v>
      </c>
      <c r="C24" s="43">
        <v>30022.169000000002</v>
      </c>
      <c r="D24" s="44"/>
      <c r="E24" s="5">
        <f t="shared" si="0"/>
        <v>-9881.097067578954</v>
      </c>
      <c r="F24" s="5">
        <f t="shared" si="1"/>
        <v>-9881</v>
      </c>
      <c r="G24" s="5">
        <f t="shared" si="2"/>
        <v>-0.15054899999813642</v>
      </c>
      <c r="N24" s="5">
        <f t="shared" si="3"/>
        <v>-0.15054899999813642</v>
      </c>
      <c r="O24" s="5">
        <f t="shared" ca="1" si="4"/>
        <v>-5.7114523532026201E-2</v>
      </c>
      <c r="Q24" s="45">
        <f t="shared" si="5"/>
        <v>15003.669000000002</v>
      </c>
    </row>
    <row r="25" spans="1:21" s="5" customFormat="1" ht="12.95" customHeight="1" x14ac:dyDescent="0.2">
      <c r="A25" s="41" t="s">
        <v>47</v>
      </c>
      <c r="B25" s="42" t="s">
        <v>44</v>
      </c>
      <c r="C25" s="43">
        <v>30285.879000000001</v>
      </c>
      <c r="D25" s="44"/>
      <c r="E25" s="5">
        <f t="shared" si="0"/>
        <v>-9711.0680986298248</v>
      </c>
      <c r="F25" s="5">
        <f t="shared" si="1"/>
        <v>-9711</v>
      </c>
      <c r="G25" s="5">
        <f t="shared" si="2"/>
        <v>-0.1056189999981143</v>
      </c>
      <c r="N25" s="5">
        <f t="shared" si="3"/>
        <v>-0.1056189999981143</v>
      </c>
      <c r="O25" s="5">
        <f t="shared" ca="1" si="4"/>
        <v>-5.6176409006097966E-2</v>
      </c>
      <c r="Q25" s="45">
        <f t="shared" si="5"/>
        <v>15267.379000000001</v>
      </c>
    </row>
    <row r="26" spans="1:21" s="5" customFormat="1" ht="12.95" customHeight="1" x14ac:dyDescent="0.2">
      <c r="A26" s="41" t="s">
        <v>47</v>
      </c>
      <c r="B26" s="42" t="s">
        <v>44</v>
      </c>
      <c r="C26" s="43">
        <v>30310.694</v>
      </c>
      <c r="D26" s="44"/>
      <c r="E26" s="5">
        <f t="shared" si="0"/>
        <v>-9695.0684442197817</v>
      </c>
      <c r="F26" s="5">
        <f t="shared" si="1"/>
        <v>-9695</v>
      </c>
      <c r="G26" s="5">
        <f t="shared" si="2"/>
        <v>-0.10615499999767053</v>
      </c>
      <c r="N26" s="5">
        <f t="shared" si="3"/>
        <v>-0.10615499999767053</v>
      </c>
      <c r="O26" s="5">
        <f t="shared" ca="1" si="4"/>
        <v>-5.6088115874245892E-2</v>
      </c>
      <c r="Q26" s="45">
        <f t="shared" si="5"/>
        <v>15292.194</v>
      </c>
    </row>
    <row r="27" spans="1:21" s="5" customFormat="1" ht="12.95" customHeight="1" x14ac:dyDescent="0.2">
      <c r="A27" s="41" t="s">
        <v>47</v>
      </c>
      <c r="B27" s="42" t="s">
        <v>44</v>
      </c>
      <c r="C27" s="43">
        <v>30313.795999999998</v>
      </c>
      <c r="D27" s="44"/>
      <c r="E27" s="5">
        <f t="shared" si="0"/>
        <v>-9693.0684068238552</v>
      </c>
      <c r="F27" s="5">
        <f t="shared" si="1"/>
        <v>-9693</v>
      </c>
      <c r="G27" s="5">
        <f t="shared" si="2"/>
        <v>-0.10609699999986333</v>
      </c>
      <c r="N27" s="5">
        <f t="shared" si="3"/>
        <v>-0.10609699999986333</v>
      </c>
      <c r="O27" s="5">
        <f t="shared" ca="1" si="4"/>
        <v>-5.6077079232764379E-2</v>
      </c>
      <c r="Q27" s="45">
        <f t="shared" si="5"/>
        <v>15295.295999999998</v>
      </c>
    </row>
    <row r="28" spans="1:21" s="5" customFormat="1" ht="12.95" customHeight="1" x14ac:dyDescent="0.2">
      <c r="A28" s="41" t="s">
        <v>47</v>
      </c>
      <c r="B28" s="42" t="s">
        <v>44</v>
      </c>
      <c r="C28" s="43">
        <v>30324.654999999999</v>
      </c>
      <c r="D28" s="44"/>
      <c r="E28" s="5">
        <f t="shared" si="0"/>
        <v>-9686.0669864233441</v>
      </c>
      <c r="F28" s="5">
        <f t="shared" si="1"/>
        <v>-9686</v>
      </c>
      <c r="G28" s="5">
        <f t="shared" si="2"/>
        <v>-0.10389399999985471</v>
      </c>
      <c r="N28" s="5">
        <f t="shared" si="3"/>
        <v>-0.10389399999985471</v>
      </c>
      <c r="O28" s="5">
        <f t="shared" ca="1" si="4"/>
        <v>-5.6038450987579105E-2</v>
      </c>
      <c r="Q28" s="45">
        <f t="shared" si="5"/>
        <v>15306.154999999999</v>
      </c>
    </row>
    <row r="29" spans="1:21" s="5" customFormat="1" ht="12.95" customHeight="1" x14ac:dyDescent="0.2">
      <c r="A29" s="41" t="s">
        <v>47</v>
      </c>
      <c r="B29" s="42" t="s">
        <v>44</v>
      </c>
      <c r="C29" s="43">
        <v>30352.576000000001</v>
      </c>
      <c r="D29" s="44"/>
      <c r="E29" s="5">
        <f t="shared" si="0"/>
        <v>-9668.0647155878469</v>
      </c>
      <c r="F29" s="5">
        <f t="shared" si="1"/>
        <v>-9668</v>
      </c>
      <c r="G29" s="5">
        <f t="shared" si="2"/>
        <v>-0.10037199999715085</v>
      </c>
      <c r="N29" s="5">
        <f t="shared" si="3"/>
        <v>-0.10037199999715085</v>
      </c>
      <c r="O29" s="5">
        <f t="shared" ca="1" si="4"/>
        <v>-5.5939121214245532E-2</v>
      </c>
      <c r="Q29" s="45">
        <f t="shared" si="5"/>
        <v>15334.076000000001</v>
      </c>
    </row>
    <row r="30" spans="1:21" s="5" customFormat="1" ht="12.95" customHeight="1" x14ac:dyDescent="0.2">
      <c r="A30" s="41" t="s">
        <v>47</v>
      </c>
      <c r="B30" s="42" t="s">
        <v>44</v>
      </c>
      <c r="C30" s="43">
        <v>30372.732</v>
      </c>
      <c r="D30" s="44"/>
      <c r="E30" s="5">
        <f t="shared" si="0"/>
        <v>-9655.0689858159822</v>
      </c>
      <c r="F30" s="5">
        <f t="shared" si="1"/>
        <v>-9655</v>
      </c>
      <c r="G30" s="5">
        <f t="shared" si="2"/>
        <v>-0.10699499999827822</v>
      </c>
      <c r="N30" s="5">
        <f t="shared" si="3"/>
        <v>-0.10699499999827822</v>
      </c>
      <c r="O30" s="5">
        <f t="shared" ca="1" si="4"/>
        <v>-5.586738304461572E-2</v>
      </c>
      <c r="Q30" s="45">
        <f t="shared" si="5"/>
        <v>15354.232</v>
      </c>
    </row>
    <row r="31" spans="1:21" s="5" customFormat="1" ht="12.95" customHeight="1" x14ac:dyDescent="0.2">
      <c r="A31" s="41" t="s">
        <v>48</v>
      </c>
      <c r="B31" s="42" t="s">
        <v>44</v>
      </c>
      <c r="C31" s="43">
        <v>30400.649000000001</v>
      </c>
      <c r="D31" s="44"/>
      <c r="E31" s="5">
        <f t="shared" si="0"/>
        <v>-9637.0692940100089</v>
      </c>
      <c r="F31" s="5">
        <f t="shared" si="1"/>
        <v>-9637</v>
      </c>
      <c r="G31" s="5">
        <f t="shared" si="2"/>
        <v>-0.10747300000002724</v>
      </c>
      <c r="N31" s="5">
        <f t="shared" si="3"/>
        <v>-0.10747300000002724</v>
      </c>
      <c r="O31" s="5">
        <f t="shared" ca="1" si="4"/>
        <v>-5.5768053271282148E-2</v>
      </c>
      <c r="Q31" s="45">
        <f t="shared" si="5"/>
        <v>15382.149000000001</v>
      </c>
    </row>
    <row r="32" spans="1:21" s="5" customFormat="1" ht="12.95" customHeight="1" x14ac:dyDescent="0.2">
      <c r="A32" s="41" t="s">
        <v>48</v>
      </c>
      <c r="B32" s="42" t="s">
        <v>44</v>
      </c>
      <c r="C32" s="43">
        <v>31847.727999999999</v>
      </c>
      <c r="D32" s="44"/>
      <c r="E32" s="5">
        <f t="shared" si="0"/>
        <v>-8704.0544278390771</v>
      </c>
      <c r="F32" s="5">
        <f t="shared" si="1"/>
        <v>-8704</v>
      </c>
      <c r="G32" s="5">
        <f t="shared" si="2"/>
        <v>-8.4416000001510838E-2</v>
      </c>
      <c r="N32" s="5">
        <f t="shared" si="3"/>
        <v>-8.4416000001510838E-2</v>
      </c>
      <c r="O32" s="5">
        <f t="shared" ca="1" si="4"/>
        <v>-5.061946002015838E-2</v>
      </c>
      <c r="Q32" s="45">
        <f t="shared" si="5"/>
        <v>16829.227999999999</v>
      </c>
    </row>
    <row r="33" spans="1:17" s="5" customFormat="1" ht="12.95" customHeight="1" x14ac:dyDescent="0.2">
      <c r="A33" s="41" t="s">
        <v>48</v>
      </c>
      <c r="B33" s="42" t="s">
        <v>44</v>
      </c>
      <c r="C33" s="43">
        <v>31858.582999999999</v>
      </c>
      <c r="D33" s="44"/>
      <c r="E33" s="5">
        <f t="shared" si="0"/>
        <v>-8697.05558646809</v>
      </c>
      <c r="F33" s="5">
        <f t="shared" si="1"/>
        <v>-8697</v>
      </c>
      <c r="G33" s="5">
        <f t="shared" si="2"/>
        <v>-8.6213000002317131E-2</v>
      </c>
      <c r="N33" s="5">
        <f t="shared" si="3"/>
        <v>-8.6213000002317131E-2</v>
      </c>
      <c r="O33" s="5">
        <f t="shared" ca="1" si="4"/>
        <v>-5.0580831774973092E-2</v>
      </c>
      <c r="Q33" s="45">
        <f t="shared" si="5"/>
        <v>16840.082999999999</v>
      </c>
    </row>
    <row r="34" spans="1:17" s="5" customFormat="1" ht="12.95" customHeight="1" x14ac:dyDescent="0.2">
      <c r="A34" s="41" t="s">
        <v>48</v>
      </c>
      <c r="B34" s="42" t="s">
        <v>44</v>
      </c>
      <c r="C34" s="43">
        <v>31861.688999999998</v>
      </c>
      <c r="D34" s="44"/>
      <c r="E34" s="5">
        <f t="shared" si="0"/>
        <v>-8695.0529700426378</v>
      </c>
      <c r="F34" s="5">
        <f t="shared" si="1"/>
        <v>-8695</v>
      </c>
      <c r="G34" s="5">
        <f t="shared" si="2"/>
        <v>-8.2155000000057044E-2</v>
      </c>
      <c r="N34" s="5">
        <f t="shared" si="3"/>
        <v>-8.2155000000057044E-2</v>
      </c>
      <c r="O34" s="5">
        <f t="shared" ca="1" si="4"/>
        <v>-5.0569795133491593E-2</v>
      </c>
      <c r="Q34" s="45">
        <f t="shared" si="5"/>
        <v>16843.188999999998</v>
      </c>
    </row>
    <row r="35" spans="1:17" s="5" customFormat="1" ht="12.95" customHeight="1" x14ac:dyDescent="0.2">
      <c r="A35" s="41" t="s">
        <v>48</v>
      </c>
      <c r="B35" s="42" t="s">
        <v>44</v>
      </c>
      <c r="C35" s="43">
        <v>31875.646000000001</v>
      </c>
      <c r="D35" s="44"/>
      <c r="E35" s="5">
        <f t="shared" si="0"/>
        <v>-8686.0540912757224</v>
      </c>
      <c r="F35" s="5">
        <f t="shared" si="1"/>
        <v>-8686</v>
      </c>
      <c r="G35" s="5">
        <f t="shared" si="2"/>
        <v>-8.3893999995780177E-2</v>
      </c>
      <c r="N35" s="5">
        <f t="shared" si="3"/>
        <v>-8.3893999995780177E-2</v>
      </c>
      <c r="O35" s="5">
        <f t="shared" ca="1" si="4"/>
        <v>-5.0520130246824793E-2</v>
      </c>
      <c r="Q35" s="45">
        <f t="shared" si="5"/>
        <v>16857.146000000001</v>
      </c>
    </row>
    <row r="36" spans="1:17" s="5" customFormat="1" ht="12.95" customHeight="1" x14ac:dyDescent="0.2">
      <c r="A36" s="41" t="s">
        <v>48</v>
      </c>
      <c r="B36" s="42" t="s">
        <v>44</v>
      </c>
      <c r="C36" s="43">
        <v>31889.603999999999</v>
      </c>
      <c r="D36" s="44"/>
      <c r="E36" s="5">
        <f t="shared" si="0"/>
        <v>-8677.0545677514274</v>
      </c>
      <c r="F36" s="5">
        <f t="shared" si="1"/>
        <v>-8677</v>
      </c>
      <c r="G36" s="5">
        <f t="shared" si="2"/>
        <v>-8.4632999998575542E-2</v>
      </c>
      <c r="N36" s="5">
        <f t="shared" si="3"/>
        <v>-8.4632999998575542E-2</v>
      </c>
      <c r="O36" s="5">
        <f t="shared" ca="1" si="4"/>
        <v>-5.0470465360158007E-2</v>
      </c>
      <c r="Q36" s="45">
        <f t="shared" si="5"/>
        <v>16871.103999999999</v>
      </c>
    </row>
    <row r="37" spans="1:17" s="5" customFormat="1" ht="12.95" customHeight="1" x14ac:dyDescent="0.2">
      <c r="A37" s="41" t="s">
        <v>48</v>
      </c>
      <c r="B37" s="42" t="s">
        <v>44</v>
      </c>
      <c r="C37" s="43">
        <v>32140.866000000002</v>
      </c>
      <c r="D37" s="44"/>
      <c r="E37" s="5">
        <f t="shared" si="0"/>
        <v>-8515.0515386812494</v>
      </c>
      <c r="F37" s="5">
        <f t="shared" si="1"/>
        <v>-8515</v>
      </c>
      <c r="G37" s="5">
        <f t="shared" si="2"/>
        <v>-7.99349999979313E-2</v>
      </c>
      <c r="N37" s="5">
        <f t="shared" si="3"/>
        <v>-7.99349999979313E-2</v>
      </c>
      <c r="O37" s="5">
        <f t="shared" ca="1" si="4"/>
        <v>-4.9576497400155808E-2</v>
      </c>
      <c r="Q37" s="45">
        <f t="shared" si="5"/>
        <v>17122.366000000002</v>
      </c>
    </row>
    <row r="38" spans="1:17" s="5" customFormat="1" ht="12.95" customHeight="1" x14ac:dyDescent="0.2">
      <c r="A38" s="41" t="s">
        <v>48</v>
      </c>
      <c r="B38" s="42" t="s">
        <v>44</v>
      </c>
      <c r="C38" s="43">
        <v>32151.72</v>
      </c>
      <c r="D38" s="44"/>
      <c r="E38" s="5">
        <f t="shared" si="0"/>
        <v>-8508.0533420676456</v>
      </c>
      <c r="F38" s="5">
        <f t="shared" si="1"/>
        <v>-8508</v>
      </c>
      <c r="G38" s="5">
        <f t="shared" si="2"/>
        <v>-8.273199999530334E-2</v>
      </c>
      <c r="N38" s="5">
        <f t="shared" si="3"/>
        <v>-8.273199999530334E-2</v>
      </c>
      <c r="O38" s="5">
        <f t="shared" ca="1" si="4"/>
        <v>-4.9537869154970535E-2</v>
      </c>
      <c r="Q38" s="45">
        <f t="shared" si="5"/>
        <v>17133.22</v>
      </c>
    </row>
    <row r="39" spans="1:17" s="5" customFormat="1" ht="12.95" customHeight="1" x14ac:dyDescent="0.2">
      <c r="A39" s="41" t="s">
        <v>48</v>
      </c>
      <c r="B39" s="42" t="s">
        <v>44</v>
      </c>
      <c r="C39" s="43">
        <v>32154.824000000001</v>
      </c>
      <c r="D39" s="44"/>
      <c r="E39" s="5">
        <f t="shared" si="0"/>
        <v>-8506.0520151569563</v>
      </c>
      <c r="F39" s="5">
        <f t="shared" si="1"/>
        <v>-8506</v>
      </c>
      <c r="G39" s="5">
        <f t="shared" si="2"/>
        <v>-8.0673999997088686E-2</v>
      </c>
      <c r="N39" s="5">
        <f t="shared" si="3"/>
        <v>-8.0673999997088686E-2</v>
      </c>
      <c r="O39" s="5">
        <f t="shared" ca="1" si="4"/>
        <v>-4.9526832513489022E-2</v>
      </c>
      <c r="Q39" s="45">
        <f t="shared" si="5"/>
        <v>17136.324000000001</v>
      </c>
    </row>
    <row r="40" spans="1:17" s="5" customFormat="1" ht="12.95" customHeight="1" x14ac:dyDescent="0.2">
      <c r="A40" s="41" t="s">
        <v>48</v>
      </c>
      <c r="B40" s="42" t="s">
        <v>44</v>
      </c>
      <c r="C40" s="43">
        <v>32176.539000000001</v>
      </c>
      <c r="D40" s="44"/>
      <c r="E40" s="5">
        <f t="shared" si="0"/>
        <v>-8492.0511086280785</v>
      </c>
      <c r="F40" s="5">
        <f t="shared" si="1"/>
        <v>-8492</v>
      </c>
      <c r="G40" s="5">
        <f t="shared" si="2"/>
        <v>-7.9267999997682637E-2</v>
      </c>
      <c r="N40" s="5">
        <f t="shared" si="3"/>
        <v>-7.9267999997682637E-2</v>
      </c>
      <c r="O40" s="5">
        <f t="shared" ca="1" si="4"/>
        <v>-4.9449576023118461E-2</v>
      </c>
      <c r="Q40" s="45">
        <f t="shared" si="5"/>
        <v>17158.039000000001</v>
      </c>
    </row>
    <row r="41" spans="1:17" s="5" customFormat="1" ht="12.95" customHeight="1" x14ac:dyDescent="0.2">
      <c r="A41" s="41" t="s">
        <v>48</v>
      </c>
      <c r="B41" s="42" t="s">
        <v>44</v>
      </c>
      <c r="C41" s="43">
        <v>32182.743999999999</v>
      </c>
      <c r="D41" s="44"/>
      <c r="E41" s="5">
        <f t="shared" si="0"/>
        <v>-8488.0503890788423</v>
      </c>
      <c r="F41" s="5">
        <f t="shared" si="1"/>
        <v>-8488</v>
      </c>
      <c r="G41" s="5">
        <f t="shared" si="2"/>
        <v>-7.8152000001864508E-2</v>
      </c>
      <c r="N41" s="5">
        <f t="shared" si="3"/>
        <v>-7.8152000001864508E-2</v>
      </c>
      <c r="O41" s="5">
        <f t="shared" ca="1" si="4"/>
        <v>-4.9427502740155449E-2</v>
      </c>
      <c r="Q41" s="45">
        <f t="shared" si="5"/>
        <v>17164.243999999999</v>
      </c>
    </row>
    <row r="42" spans="1:17" s="5" customFormat="1" ht="12.95" customHeight="1" x14ac:dyDescent="0.2">
      <c r="A42" s="41" t="s">
        <v>48</v>
      </c>
      <c r="B42" s="42" t="s">
        <v>44</v>
      </c>
      <c r="C42" s="43">
        <v>32207.56</v>
      </c>
      <c r="D42" s="44"/>
      <c r="E42" s="5">
        <f t="shared" si="0"/>
        <v>-8472.0500899114159</v>
      </c>
      <c r="F42" s="5">
        <f t="shared" si="1"/>
        <v>-8472</v>
      </c>
      <c r="G42" s="5">
        <f t="shared" si="2"/>
        <v>-7.7687999997579027E-2</v>
      </c>
      <c r="N42" s="5">
        <f t="shared" si="3"/>
        <v>-7.7687999997579027E-2</v>
      </c>
      <c r="O42" s="5">
        <f t="shared" ca="1" si="4"/>
        <v>-4.9339209608303375E-2</v>
      </c>
      <c r="Q42" s="45">
        <f t="shared" si="5"/>
        <v>17189.060000000001</v>
      </c>
    </row>
    <row r="43" spans="1:17" s="5" customFormat="1" ht="12.95" customHeight="1" x14ac:dyDescent="0.2">
      <c r="A43" s="41" t="s">
        <v>48</v>
      </c>
      <c r="B43" s="42" t="s">
        <v>44</v>
      </c>
      <c r="C43" s="43">
        <v>32210.66</v>
      </c>
      <c r="D43" s="44"/>
      <c r="E43" s="5">
        <f t="shared" si="0"/>
        <v>-8470.0513420302505</v>
      </c>
      <c r="F43" s="5">
        <f t="shared" si="1"/>
        <v>-8470</v>
      </c>
      <c r="G43" s="5">
        <f t="shared" si="2"/>
        <v>-7.9629999996541301E-2</v>
      </c>
      <c r="N43" s="5">
        <f t="shared" si="3"/>
        <v>-7.9629999996541301E-2</v>
      </c>
      <c r="O43" s="5">
        <f t="shared" ca="1" si="4"/>
        <v>-4.9328172966821862E-2</v>
      </c>
      <c r="Q43" s="45">
        <f t="shared" si="5"/>
        <v>17192.16</v>
      </c>
    </row>
    <row r="44" spans="1:17" s="5" customFormat="1" ht="12.95" customHeight="1" x14ac:dyDescent="0.2">
      <c r="A44" s="41" t="s">
        <v>49</v>
      </c>
      <c r="B44" s="42" t="s">
        <v>44</v>
      </c>
      <c r="C44" s="43">
        <v>32497.592000000001</v>
      </c>
      <c r="D44" s="44"/>
      <c r="E44" s="5">
        <f t="shared" si="0"/>
        <v>-8285.0498171790441</v>
      </c>
      <c r="F44" s="5">
        <f t="shared" si="1"/>
        <v>-8285</v>
      </c>
      <c r="G44" s="5">
        <f t="shared" si="2"/>
        <v>-7.7264999996259576E-2</v>
      </c>
      <c r="N44" s="5">
        <f t="shared" si="3"/>
        <v>-7.7264999996259576E-2</v>
      </c>
      <c r="O44" s="5">
        <f t="shared" ca="1" si="4"/>
        <v>-4.8307283629782316E-2</v>
      </c>
      <c r="Q44" s="45">
        <f t="shared" si="5"/>
        <v>17479.092000000001</v>
      </c>
    </row>
    <row r="45" spans="1:17" s="5" customFormat="1" ht="12.95" customHeight="1" x14ac:dyDescent="0.2">
      <c r="A45" s="41" t="s">
        <v>50</v>
      </c>
      <c r="B45" s="42" t="s">
        <v>44</v>
      </c>
      <c r="C45" s="43">
        <v>32508.453000000001</v>
      </c>
      <c r="D45" s="44"/>
      <c r="E45" s="5">
        <f t="shared" si="0"/>
        <v>-8278.0471072637702</v>
      </c>
      <c r="F45" s="5">
        <f t="shared" si="1"/>
        <v>-8278</v>
      </c>
      <c r="G45" s="5">
        <f t="shared" si="2"/>
        <v>-7.3061999995843507E-2</v>
      </c>
      <c r="N45" s="5">
        <f t="shared" si="3"/>
        <v>-7.3061999995843507E-2</v>
      </c>
      <c r="O45" s="5">
        <f t="shared" ca="1" si="4"/>
        <v>-4.8268655384597042E-2</v>
      </c>
      <c r="Q45" s="45">
        <f t="shared" si="5"/>
        <v>17489.953000000001</v>
      </c>
    </row>
    <row r="46" spans="1:17" s="5" customFormat="1" ht="12.95" customHeight="1" x14ac:dyDescent="0.2">
      <c r="A46" s="41" t="s">
        <v>48</v>
      </c>
      <c r="B46" s="42" t="s">
        <v>44</v>
      </c>
      <c r="C46" s="43">
        <v>32517.755000000001</v>
      </c>
      <c r="D46" s="44"/>
      <c r="E46" s="5">
        <f t="shared" si="0"/>
        <v>-8272.0495741055111</v>
      </c>
      <c r="F46" s="5">
        <f t="shared" si="1"/>
        <v>-8272</v>
      </c>
      <c r="G46" s="5">
        <f t="shared" si="2"/>
        <v>-7.6887999999598833E-2</v>
      </c>
      <c r="N46" s="5">
        <f t="shared" si="3"/>
        <v>-7.6887999999598833E-2</v>
      </c>
      <c r="O46" s="5">
        <f t="shared" ca="1" si="4"/>
        <v>-4.8235545460152518E-2</v>
      </c>
      <c r="Q46" s="45">
        <f t="shared" si="5"/>
        <v>17499.255000000001</v>
      </c>
    </row>
    <row r="47" spans="1:17" s="5" customFormat="1" ht="12.95" customHeight="1" x14ac:dyDescent="0.2">
      <c r="A47" s="41" t="s">
        <v>48</v>
      </c>
      <c r="B47" s="42" t="s">
        <v>44</v>
      </c>
      <c r="C47" s="43">
        <v>32517.760999999999</v>
      </c>
      <c r="D47" s="44"/>
      <c r="E47" s="5">
        <f t="shared" si="0"/>
        <v>-8272.045705561226</v>
      </c>
      <c r="F47" s="5">
        <f t="shared" si="1"/>
        <v>-8272</v>
      </c>
      <c r="G47" s="5">
        <f t="shared" si="2"/>
        <v>-7.0888000002014451E-2</v>
      </c>
      <c r="N47" s="5">
        <f t="shared" si="3"/>
        <v>-7.0888000002014451E-2</v>
      </c>
      <c r="O47" s="5">
        <f t="shared" ca="1" si="4"/>
        <v>-4.8235545460152518E-2</v>
      </c>
      <c r="Q47" s="45">
        <f t="shared" si="5"/>
        <v>17499.260999999999</v>
      </c>
    </row>
    <row r="48" spans="1:17" s="5" customFormat="1" ht="12.95" customHeight="1" x14ac:dyDescent="0.2">
      <c r="A48" s="41" t="s">
        <v>48</v>
      </c>
      <c r="B48" s="42" t="s">
        <v>44</v>
      </c>
      <c r="C48" s="43">
        <v>32796.932999999997</v>
      </c>
      <c r="D48" s="44"/>
      <c r="E48" s="5">
        <f t="shared" si="0"/>
        <v>-8092.0474979867458</v>
      </c>
      <c r="F48" s="5">
        <f t="shared" si="1"/>
        <v>-8092</v>
      </c>
      <c r="G48" s="5">
        <f t="shared" si="2"/>
        <v>-7.366800000454532E-2</v>
      </c>
      <c r="N48" s="5">
        <f t="shared" si="3"/>
        <v>-7.366800000454532E-2</v>
      </c>
      <c r="O48" s="5">
        <f t="shared" ca="1" si="4"/>
        <v>-4.7242247726816747E-2</v>
      </c>
      <c r="Q48" s="45">
        <f t="shared" si="5"/>
        <v>17778.432999999997</v>
      </c>
    </row>
    <row r="49" spans="1:17" s="5" customFormat="1" ht="12.95" customHeight="1" x14ac:dyDescent="0.2">
      <c r="A49" s="41" t="s">
        <v>50</v>
      </c>
      <c r="B49" s="42" t="s">
        <v>44</v>
      </c>
      <c r="C49" s="43">
        <v>32860.531999999999</v>
      </c>
      <c r="D49" s="44"/>
      <c r="E49" s="5">
        <f t="shared" si="0"/>
        <v>-8051.0415733111704</v>
      </c>
      <c r="F49" s="5">
        <f t="shared" si="1"/>
        <v>-8051</v>
      </c>
      <c r="G49" s="5">
        <f t="shared" si="2"/>
        <v>-6.447900000057416E-2</v>
      </c>
      <c r="N49" s="5">
        <f t="shared" si="3"/>
        <v>-6.447900000057416E-2</v>
      </c>
      <c r="O49" s="5">
        <f t="shared" ca="1" si="4"/>
        <v>-4.7015996576445812E-2</v>
      </c>
      <c r="Q49" s="45">
        <f t="shared" si="5"/>
        <v>17842.031999999999</v>
      </c>
    </row>
    <row r="50" spans="1:17" s="5" customFormat="1" ht="12.95" customHeight="1" x14ac:dyDescent="0.2">
      <c r="A50" s="41" t="s">
        <v>48</v>
      </c>
      <c r="B50" s="42" t="s">
        <v>44</v>
      </c>
      <c r="C50" s="43">
        <v>32869.836000000003</v>
      </c>
      <c r="D50" s="44"/>
      <c r="E50" s="5">
        <f t="shared" si="0"/>
        <v>-8045.0427506381466</v>
      </c>
      <c r="F50" s="5">
        <f t="shared" si="1"/>
        <v>-8045</v>
      </c>
      <c r="G50" s="5">
        <f t="shared" si="2"/>
        <v>-6.6304999993008096E-2</v>
      </c>
      <c r="N50" s="5">
        <f t="shared" si="3"/>
        <v>-6.6304999993008096E-2</v>
      </c>
      <c r="O50" s="5">
        <f t="shared" ca="1" si="4"/>
        <v>-4.6982886652001288E-2</v>
      </c>
      <c r="Q50" s="45">
        <f t="shared" si="5"/>
        <v>17851.336000000003</v>
      </c>
    </row>
    <row r="51" spans="1:17" s="5" customFormat="1" ht="12.95" customHeight="1" x14ac:dyDescent="0.2">
      <c r="A51" s="41" t="s">
        <v>50</v>
      </c>
      <c r="B51" s="42" t="s">
        <v>44</v>
      </c>
      <c r="C51" s="43">
        <v>32888.444000000003</v>
      </c>
      <c r="D51" s="44"/>
      <c r="E51" s="5">
        <f t="shared" si="0"/>
        <v>-8033.0451052921017</v>
      </c>
      <c r="F51" s="5">
        <f t="shared" si="1"/>
        <v>-8033</v>
      </c>
      <c r="G51" s="5">
        <f t="shared" si="2"/>
        <v>-6.9956999999703839E-2</v>
      </c>
      <c r="N51" s="5">
        <f t="shared" si="3"/>
        <v>-6.9956999999703839E-2</v>
      </c>
      <c r="O51" s="5">
        <f t="shared" ca="1" si="4"/>
        <v>-4.6916666803112239E-2</v>
      </c>
      <c r="Q51" s="45">
        <f t="shared" si="5"/>
        <v>17869.944000000003</v>
      </c>
    </row>
    <row r="52" spans="1:17" s="5" customFormat="1" ht="12.95" customHeight="1" x14ac:dyDescent="0.2">
      <c r="A52" s="41" t="s">
        <v>48</v>
      </c>
      <c r="B52" s="42" t="s">
        <v>44</v>
      </c>
      <c r="C52" s="43">
        <v>32953.584999999999</v>
      </c>
      <c r="D52" s="44"/>
      <c r="E52" s="5">
        <f t="shared" si="0"/>
        <v>-7991.0449647349951</v>
      </c>
      <c r="F52" s="5">
        <f t="shared" si="1"/>
        <v>-7991</v>
      </c>
      <c r="G52" s="5">
        <f t="shared" si="2"/>
        <v>-6.9738999998662621E-2</v>
      </c>
      <c r="N52" s="5">
        <f t="shared" si="3"/>
        <v>-6.9738999998662621E-2</v>
      </c>
      <c r="O52" s="5">
        <f t="shared" ca="1" si="4"/>
        <v>-4.6684897332000555E-2</v>
      </c>
      <c r="Q52" s="45">
        <f t="shared" si="5"/>
        <v>17935.084999999999</v>
      </c>
    </row>
    <row r="53" spans="1:17" s="5" customFormat="1" ht="12.95" customHeight="1" x14ac:dyDescent="0.2">
      <c r="A53" s="41" t="s">
        <v>48</v>
      </c>
      <c r="B53" s="42" t="s">
        <v>44</v>
      </c>
      <c r="C53" s="43">
        <v>33288.6</v>
      </c>
      <c r="D53" s="44"/>
      <c r="E53" s="5">
        <f t="shared" si="0"/>
        <v>-7775.0415707321417</v>
      </c>
      <c r="F53" s="5">
        <f t="shared" si="1"/>
        <v>-7775</v>
      </c>
      <c r="G53" s="5">
        <f t="shared" ref="G53:G84" si="6">+C53-(C$7+F53*C$8)</f>
        <v>-6.4474999999220017E-2</v>
      </c>
      <c r="N53" s="5">
        <f t="shared" si="3"/>
        <v>-6.4474999999220017E-2</v>
      </c>
      <c r="O53" s="5">
        <f t="shared" ref="O53:O75" ca="1" si="7">+C$11+C$12*$F53</f>
        <v>-4.5492940051997624E-2</v>
      </c>
      <c r="Q53" s="45">
        <f t="shared" si="5"/>
        <v>18270.099999999999</v>
      </c>
    </row>
    <row r="54" spans="1:17" s="5" customFormat="1" ht="12.95" customHeight="1" x14ac:dyDescent="0.2">
      <c r="A54" s="41" t="s">
        <v>48</v>
      </c>
      <c r="B54" s="42" t="s">
        <v>44</v>
      </c>
      <c r="C54" s="43">
        <v>33347.529000000002</v>
      </c>
      <c r="D54" s="44"/>
      <c r="E54" s="5">
        <f t="shared" si="0"/>
        <v>-7737.0466630259343</v>
      </c>
      <c r="F54" s="5">
        <f t="shared" si="1"/>
        <v>-7737</v>
      </c>
      <c r="G54" s="5">
        <f t="shared" si="6"/>
        <v>-7.2372999995423015E-2</v>
      </c>
      <c r="N54" s="5">
        <f t="shared" si="3"/>
        <v>-7.2372999995423015E-2</v>
      </c>
      <c r="O54" s="5">
        <f t="shared" ca="1" si="7"/>
        <v>-4.5283243863848965E-2</v>
      </c>
      <c r="Q54" s="45">
        <f t="shared" si="5"/>
        <v>18329.029000000002</v>
      </c>
    </row>
    <row r="55" spans="1:17" s="5" customFormat="1" ht="12.95" customHeight="1" x14ac:dyDescent="0.2">
      <c r="A55" s="41" t="s">
        <v>48</v>
      </c>
      <c r="B55" s="42" t="s">
        <v>44</v>
      </c>
      <c r="C55" s="43">
        <v>33651.519</v>
      </c>
      <c r="D55" s="44"/>
      <c r="E55" s="5">
        <f t="shared" si="0"/>
        <v>-7541.0468667692685</v>
      </c>
      <c r="F55" s="5">
        <f t="shared" si="1"/>
        <v>-7541</v>
      </c>
      <c r="G55" s="5">
        <f t="shared" si="6"/>
        <v>-7.2689000000536907E-2</v>
      </c>
      <c r="N55" s="5">
        <f t="shared" si="3"/>
        <v>-7.2689000000536907E-2</v>
      </c>
      <c r="O55" s="5">
        <f t="shared" ca="1" si="7"/>
        <v>-4.420165299866112E-2</v>
      </c>
      <c r="Q55" s="45">
        <f t="shared" si="5"/>
        <v>18633.019</v>
      </c>
    </row>
    <row r="56" spans="1:17" s="5" customFormat="1" ht="12.95" customHeight="1" x14ac:dyDescent="0.2">
      <c r="A56" s="41" t="s">
        <v>48</v>
      </c>
      <c r="B56" s="42" t="s">
        <v>44</v>
      </c>
      <c r="C56" s="43">
        <v>33654.623</v>
      </c>
      <c r="D56" s="44"/>
      <c r="E56" s="5">
        <f t="shared" si="0"/>
        <v>-7539.0455398585791</v>
      </c>
      <c r="F56" s="5">
        <f t="shared" si="1"/>
        <v>-7539</v>
      </c>
      <c r="G56" s="5">
        <f t="shared" si="6"/>
        <v>-7.0631000002322253E-2</v>
      </c>
      <c r="N56" s="5">
        <f t="shared" si="3"/>
        <v>-7.0631000002322253E-2</v>
      </c>
      <c r="O56" s="5">
        <f t="shared" ca="1" si="7"/>
        <v>-4.4190616357179607E-2</v>
      </c>
      <c r="Q56" s="45">
        <f t="shared" si="5"/>
        <v>18636.123</v>
      </c>
    </row>
    <row r="57" spans="1:17" s="5" customFormat="1" ht="12.95" customHeight="1" x14ac:dyDescent="0.2">
      <c r="A57" s="41" t="s">
        <v>51</v>
      </c>
      <c r="B57" s="42" t="s">
        <v>44</v>
      </c>
      <c r="C57" s="43">
        <v>33690.294999999998</v>
      </c>
      <c r="D57" s="44"/>
      <c r="E57" s="5">
        <f t="shared" si="0"/>
        <v>-7516.0457545627878</v>
      </c>
      <c r="F57" s="5">
        <f t="shared" si="1"/>
        <v>-7516</v>
      </c>
      <c r="G57" s="5">
        <f t="shared" si="6"/>
        <v>-7.0963999998639338E-2</v>
      </c>
      <c r="N57" s="5">
        <f t="shared" si="3"/>
        <v>-7.0963999998639338E-2</v>
      </c>
      <c r="O57" s="5">
        <f t="shared" ca="1" si="7"/>
        <v>-4.4063694980142259E-2</v>
      </c>
      <c r="Q57" s="45">
        <f t="shared" si="5"/>
        <v>18671.794999999998</v>
      </c>
    </row>
    <row r="58" spans="1:17" s="5" customFormat="1" ht="12.95" customHeight="1" x14ac:dyDescent="0.2">
      <c r="A58" s="41" t="s">
        <v>48</v>
      </c>
      <c r="B58" s="42" t="s">
        <v>44</v>
      </c>
      <c r="C58" s="43">
        <v>34079.588000000003</v>
      </c>
      <c r="D58" s="44"/>
      <c r="E58" s="5">
        <f t="shared" si="0"/>
        <v>-7265.0462194328557</v>
      </c>
      <c r="F58" s="5">
        <f t="shared" si="1"/>
        <v>-7265</v>
      </c>
      <c r="G58" s="5">
        <f t="shared" si="6"/>
        <v>-7.1684999995341059E-2</v>
      </c>
      <c r="N58" s="5">
        <f t="shared" si="3"/>
        <v>-7.1684999995341059E-2</v>
      </c>
      <c r="O58" s="5">
        <f t="shared" ca="1" si="7"/>
        <v>-4.2678596474212932E-2</v>
      </c>
      <c r="Q58" s="45">
        <f t="shared" si="5"/>
        <v>19061.088000000003</v>
      </c>
    </row>
    <row r="59" spans="1:17" s="5" customFormat="1" ht="12.95" customHeight="1" x14ac:dyDescent="0.2">
      <c r="A59" s="41" t="s">
        <v>52</v>
      </c>
      <c r="B59" s="42" t="s">
        <v>44</v>
      </c>
      <c r="C59" s="43">
        <v>34419.245999999999</v>
      </c>
      <c r="D59" s="44"/>
      <c r="E59" s="5">
        <f t="shared" si="0"/>
        <v>-7046.0492169099225</v>
      </c>
      <c r="F59" s="5">
        <f t="shared" si="1"/>
        <v>-7046</v>
      </c>
      <c r="G59" s="5">
        <f t="shared" si="6"/>
        <v>-7.6333999997586943E-2</v>
      </c>
      <c r="N59" s="5">
        <f t="shared" si="3"/>
        <v>-7.6333999997586943E-2</v>
      </c>
      <c r="O59" s="5">
        <f t="shared" ca="1" si="7"/>
        <v>-4.1470084231987739E-2</v>
      </c>
      <c r="Q59" s="45">
        <f t="shared" si="5"/>
        <v>19400.745999999999</v>
      </c>
    </row>
    <row r="60" spans="1:17" s="5" customFormat="1" ht="12.95" customHeight="1" x14ac:dyDescent="0.2">
      <c r="A60" s="41" t="s">
        <v>48</v>
      </c>
      <c r="B60" s="42" t="s">
        <v>44</v>
      </c>
      <c r="C60" s="43">
        <v>34459.571000000004</v>
      </c>
      <c r="D60" s="44"/>
      <c r="E60" s="5">
        <f t="shared" si="0"/>
        <v>-7020.049375520236</v>
      </c>
      <c r="F60" s="5">
        <f t="shared" si="1"/>
        <v>-7020</v>
      </c>
      <c r="G60" s="5">
        <f t="shared" si="6"/>
        <v>-7.6579999993555248E-2</v>
      </c>
      <c r="N60" s="5">
        <f t="shared" si="3"/>
        <v>-7.6579999993555248E-2</v>
      </c>
      <c r="O60" s="5">
        <f t="shared" ca="1" si="7"/>
        <v>-4.1326607892728129E-2</v>
      </c>
      <c r="Q60" s="45">
        <f t="shared" si="5"/>
        <v>19441.071000000004</v>
      </c>
    </row>
    <row r="61" spans="1:17" s="5" customFormat="1" ht="12.95" customHeight="1" x14ac:dyDescent="0.2">
      <c r="A61" s="41" t="s">
        <v>53</v>
      </c>
      <c r="B61" s="42" t="s">
        <v>44</v>
      </c>
      <c r="C61" s="43">
        <v>34698.42</v>
      </c>
      <c r="D61" s="44"/>
      <c r="E61" s="5">
        <f t="shared" si="0"/>
        <v>-6866.0497198206804</v>
      </c>
      <c r="F61" s="5">
        <f t="shared" si="1"/>
        <v>-6866</v>
      </c>
      <c r="G61" s="5">
        <f t="shared" si="6"/>
        <v>-7.7113999999710359E-2</v>
      </c>
      <c r="N61" s="5">
        <f t="shared" si="3"/>
        <v>-7.7113999999710359E-2</v>
      </c>
      <c r="O61" s="5">
        <f t="shared" ca="1" si="7"/>
        <v>-4.0476786498651968E-2</v>
      </c>
      <c r="Q61" s="45">
        <f t="shared" si="5"/>
        <v>19679.919999999998</v>
      </c>
    </row>
    <row r="62" spans="1:17" s="5" customFormat="1" ht="12.95" customHeight="1" x14ac:dyDescent="0.2">
      <c r="A62" s="41" t="s">
        <v>48</v>
      </c>
      <c r="B62" s="42" t="s">
        <v>44</v>
      </c>
      <c r="C62" s="43">
        <v>34780.620000000003</v>
      </c>
      <c r="D62" s="44"/>
      <c r="E62" s="5">
        <f t="shared" si="0"/>
        <v>-6813.0506631007265</v>
      </c>
      <c r="F62" s="5">
        <f t="shared" si="1"/>
        <v>-6813</v>
      </c>
      <c r="G62" s="5">
        <f t="shared" si="6"/>
        <v>-7.8577000000223052E-2</v>
      </c>
      <c r="N62" s="5">
        <f t="shared" si="3"/>
        <v>-7.8577000000223052E-2</v>
      </c>
      <c r="O62" s="5">
        <f t="shared" ca="1" si="7"/>
        <v>-4.0184315499391984E-2</v>
      </c>
      <c r="Q62" s="45">
        <f t="shared" si="5"/>
        <v>19762.120000000003</v>
      </c>
    </row>
    <row r="63" spans="1:17" s="5" customFormat="1" ht="12.95" customHeight="1" x14ac:dyDescent="0.2">
      <c r="A63" s="41" t="s">
        <v>53</v>
      </c>
      <c r="B63" s="42" t="s">
        <v>44</v>
      </c>
      <c r="C63" s="43">
        <v>35064.449000000001</v>
      </c>
      <c r="D63" s="44"/>
      <c r="E63" s="5">
        <f t="shared" si="0"/>
        <v>-6630.0498204028308</v>
      </c>
      <c r="F63" s="5">
        <f t="shared" si="1"/>
        <v>-6630</v>
      </c>
      <c r="G63" s="5">
        <f t="shared" si="6"/>
        <v>-7.7270000001590233E-2</v>
      </c>
      <c r="N63" s="5">
        <f t="shared" si="3"/>
        <v>-7.7270000001590233E-2</v>
      </c>
      <c r="O63" s="5">
        <f t="shared" ca="1" si="7"/>
        <v>-3.9174462803833951E-2</v>
      </c>
      <c r="Q63" s="45">
        <f t="shared" si="5"/>
        <v>20045.949000000001</v>
      </c>
    </row>
    <row r="64" spans="1:17" s="5" customFormat="1" ht="12.95" customHeight="1" x14ac:dyDescent="0.2">
      <c r="A64" s="41" t="s">
        <v>48</v>
      </c>
      <c r="B64" s="42" t="s">
        <v>44</v>
      </c>
      <c r="C64" s="43">
        <v>36635.610999999997</v>
      </c>
      <c r="D64" s="44"/>
      <c r="E64" s="5">
        <f t="shared" si="0"/>
        <v>-5617.0315241226317</v>
      </c>
      <c r="F64" s="5">
        <f t="shared" si="1"/>
        <v>-5617</v>
      </c>
      <c r="G64" s="5">
        <f t="shared" si="6"/>
        <v>-4.8893000006501097E-2</v>
      </c>
      <c r="N64" s="5">
        <f t="shared" si="3"/>
        <v>-4.8893000006501097E-2</v>
      </c>
      <c r="O64" s="5">
        <f t="shared" ca="1" si="7"/>
        <v>-3.3584403893449834E-2</v>
      </c>
      <c r="Q64" s="45">
        <f t="shared" si="5"/>
        <v>21617.110999999997</v>
      </c>
    </row>
    <row r="65" spans="1:32" s="5" customFormat="1" ht="12.95" customHeight="1" x14ac:dyDescent="0.2">
      <c r="A65" s="41" t="s">
        <v>48</v>
      </c>
      <c r="B65" s="42" t="s">
        <v>44</v>
      </c>
      <c r="C65" s="43">
        <v>36649.567999999999</v>
      </c>
      <c r="D65" s="44"/>
      <c r="E65" s="5">
        <f t="shared" si="0"/>
        <v>-5608.0326453557163</v>
      </c>
      <c r="F65" s="5">
        <f t="shared" si="1"/>
        <v>-5608</v>
      </c>
      <c r="G65" s="5">
        <f t="shared" si="6"/>
        <v>-5.0631999998586252E-2</v>
      </c>
      <c r="N65" s="5">
        <f t="shared" si="3"/>
        <v>-5.0631999998586252E-2</v>
      </c>
      <c r="O65" s="5">
        <f t="shared" ca="1" si="7"/>
        <v>-3.353473900678304E-2</v>
      </c>
      <c r="Q65" s="45">
        <f t="shared" si="5"/>
        <v>21631.067999999999</v>
      </c>
    </row>
    <row r="66" spans="1:32" s="5" customFormat="1" ht="12.95" customHeight="1" x14ac:dyDescent="0.2">
      <c r="A66" s="5" t="s">
        <v>54</v>
      </c>
      <c r="B66" s="6"/>
      <c r="C66" s="44">
        <v>39442.909</v>
      </c>
      <c r="D66" s="44"/>
      <c r="E66" s="5">
        <f t="shared" si="0"/>
        <v>-3807.0054178962728</v>
      </c>
      <c r="F66" s="5">
        <f t="shared" si="1"/>
        <v>-3807</v>
      </c>
      <c r="G66" s="5">
        <f t="shared" si="6"/>
        <v>-8.4029999998165295E-3</v>
      </c>
      <c r="K66" s="5">
        <f>+G66</f>
        <v>-8.4029999998165295E-3</v>
      </c>
      <c r="O66" s="5">
        <f t="shared" ca="1" si="7"/>
        <v>-2.3596243352684541E-2</v>
      </c>
      <c r="Q66" s="45">
        <f t="shared" si="5"/>
        <v>24424.409</v>
      </c>
    </row>
    <row r="67" spans="1:32" s="5" customFormat="1" ht="12.95" customHeight="1" x14ac:dyDescent="0.2">
      <c r="A67" s="5" t="s">
        <v>54</v>
      </c>
      <c r="B67" s="6"/>
      <c r="C67" s="44">
        <v>39495.64</v>
      </c>
      <c r="D67" s="44"/>
      <c r="E67" s="5">
        <f t="shared" si="0"/>
        <v>-3773.0067164376383</v>
      </c>
      <c r="F67" s="5">
        <f t="shared" si="1"/>
        <v>-3773</v>
      </c>
      <c r="G67" s="5">
        <f t="shared" si="6"/>
        <v>-1.0416999997687526E-2</v>
      </c>
      <c r="K67" s="5">
        <f>+G67</f>
        <v>-1.0416999997687526E-2</v>
      </c>
      <c r="O67" s="5">
        <f t="shared" ca="1" si="7"/>
        <v>-2.3408620447498894E-2</v>
      </c>
      <c r="Q67" s="45">
        <f t="shared" si="5"/>
        <v>24477.14</v>
      </c>
    </row>
    <row r="68" spans="1:32" s="5" customFormat="1" ht="12.95" customHeight="1" x14ac:dyDescent="0.2">
      <c r="A68" s="41" t="s">
        <v>55</v>
      </c>
      <c r="B68" s="42" t="s">
        <v>44</v>
      </c>
      <c r="C68" s="43">
        <v>40956.667999999998</v>
      </c>
      <c r="D68" s="44"/>
      <c r="E68" s="5">
        <f t="shared" si="0"/>
        <v>-2830.9981295588386</v>
      </c>
      <c r="F68" s="5">
        <f t="shared" si="1"/>
        <v>-2831</v>
      </c>
      <c r="G68" s="5">
        <f t="shared" si="6"/>
        <v>2.9009999998379499E-3</v>
      </c>
      <c r="N68" s="5">
        <f t="shared" ref="N68:N75" si="8">+G68</f>
        <v>2.9009999998379499E-3</v>
      </c>
      <c r="O68" s="5">
        <f t="shared" ca="1" si="7"/>
        <v>-1.8210362309708336E-2</v>
      </c>
      <c r="Q68" s="45">
        <f t="shared" si="5"/>
        <v>25938.167999999998</v>
      </c>
    </row>
    <row r="69" spans="1:32" s="5" customFormat="1" ht="12.95" customHeight="1" x14ac:dyDescent="0.2">
      <c r="A69" s="41" t="s">
        <v>55</v>
      </c>
      <c r="B69" s="42" t="s">
        <v>44</v>
      </c>
      <c r="C69" s="43">
        <v>40984.576999999997</v>
      </c>
      <c r="D69" s="44"/>
      <c r="E69" s="5">
        <f t="shared" si="0"/>
        <v>-2813.0035958119151</v>
      </c>
      <c r="F69" s="5">
        <f t="shared" si="1"/>
        <v>-2813</v>
      </c>
      <c r="G69" s="5">
        <f t="shared" si="6"/>
        <v>-5.5770000035408884E-3</v>
      </c>
      <c r="N69" s="5">
        <f t="shared" si="8"/>
        <v>-5.5770000035408884E-3</v>
      </c>
      <c r="O69" s="5">
        <f t="shared" ca="1" si="7"/>
        <v>-1.811103253637476E-2</v>
      </c>
      <c r="Q69" s="45">
        <f t="shared" si="5"/>
        <v>25966.076999999997</v>
      </c>
    </row>
    <row r="70" spans="1:32" s="5" customFormat="1" ht="12.95" customHeight="1" x14ac:dyDescent="0.2">
      <c r="A70" s="41" t="s">
        <v>55</v>
      </c>
      <c r="B70" s="42" t="s">
        <v>44</v>
      </c>
      <c r="C70" s="43">
        <v>41015.599000000002</v>
      </c>
      <c r="D70" s="44"/>
      <c r="E70" s="5">
        <f t="shared" si="0"/>
        <v>-2793.0019323378692</v>
      </c>
      <c r="F70" s="5">
        <f t="shared" si="1"/>
        <v>-2793</v>
      </c>
      <c r="G70" s="5">
        <f t="shared" si="6"/>
        <v>-2.9969999959575944E-3</v>
      </c>
      <c r="N70" s="5">
        <f t="shared" si="8"/>
        <v>-2.9969999959575944E-3</v>
      </c>
      <c r="O70" s="5">
        <f t="shared" ca="1" si="7"/>
        <v>-1.8000666121559671E-2</v>
      </c>
      <c r="Q70" s="45">
        <f t="shared" si="5"/>
        <v>25997.099000000002</v>
      </c>
    </row>
    <row r="71" spans="1:32" s="5" customFormat="1" ht="12.95" customHeight="1" x14ac:dyDescent="0.2">
      <c r="A71" s="41" t="s">
        <v>56</v>
      </c>
      <c r="B71" s="42" t="s">
        <v>44</v>
      </c>
      <c r="C71" s="43">
        <v>42079.565999999999</v>
      </c>
      <c r="D71" s="44"/>
      <c r="E71" s="5">
        <f t="shared" si="0"/>
        <v>-2107.0013559247727</v>
      </c>
      <c r="F71" s="5">
        <f t="shared" si="1"/>
        <v>-2107</v>
      </c>
      <c r="G71" s="5">
        <f t="shared" si="6"/>
        <v>-2.1029999988968484E-3</v>
      </c>
      <c r="N71" s="5">
        <f t="shared" si="8"/>
        <v>-2.1029999988968484E-3</v>
      </c>
      <c r="O71" s="5">
        <f t="shared" ca="1" si="7"/>
        <v>-1.4215098093402219E-2</v>
      </c>
      <c r="Q71" s="45">
        <f t="shared" si="5"/>
        <v>27061.065999999999</v>
      </c>
    </row>
    <row r="72" spans="1:32" s="5" customFormat="1" ht="12.95" customHeight="1" x14ac:dyDescent="0.2">
      <c r="A72" s="41" t="s">
        <v>56</v>
      </c>
      <c r="B72" s="42" t="s">
        <v>44</v>
      </c>
      <c r="C72" s="43">
        <v>42096.625999999997</v>
      </c>
      <c r="D72" s="44"/>
      <c r="E72" s="5">
        <f t="shared" si="0"/>
        <v>-2096.0017950045508</v>
      </c>
      <c r="F72" s="5">
        <f t="shared" si="1"/>
        <v>-2096</v>
      </c>
      <c r="G72" s="5">
        <f t="shared" si="6"/>
        <v>-2.7840000038850121E-3</v>
      </c>
      <c r="N72" s="5">
        <f t="shared" si="8"/>
        <v>-2.7840000038850121E-3</v>
      </c>
      <c r="O72" s="5">
        <f t="shared" ca="1" si="7"/>
        <v>-1.4154396565253921E-2</v>
      </c>
      <c r="Q72" s="45">
        <f t="shared" si="5"/>
        <v>27078.125999999997</v>
      </c>
    </row>
    <row r="73" spans="1:32" s="5" customFormat="1" ht="12.95" customHeight="1" x14ac:dyDescent="0.2">
      <c r="A73" s="41" t="s">
        <v>57</v>
      </c>
      <c r="B73" s="42" t="s">
        <v>44</v>
      </c>
      <c r="C73" s="43">
        <v>42414.576000000001</v>
      </c>
      <c r="D73" s="44"/>
      <c r="E73" s="5">
        <f t="shared" si="0"/>
        <v>-1891.001185708823</v>
      </c>
      <c r="F73" s="5">
        <f t="shared" si="1"/>
        <v>-1891</v>
      </c>
      <c r="G73" s="5">
        <f t="shared" si="6"/>
        <v>-1.8389999968349002E-3</v>
      </c>
      <c r="N73" s="5">
        <f t="shared" si="8"/>
        <v>-1.8389999968349002E-3</v>
      </c>
      <c r="O73" s="5">
        <f t="shared" ca="1" si="7"/>
        <v>-1.3023140813399288E-2</v>
      </c>
      <c r="Q73" s="45">
        <f t="shared" si="5"/>
        <v>27396.076000000001</v>
      </c>
    </row>
    <row r="74" spans="1:32" s="5" customFormat="1" ht="12.95" customHeight="1" x14ac:dyDescent="0.2">
      <c r="A74" s="41" t="s">
        <v>57</v>
      </c>
      <c r="B74" s="42" t="s">
        <v>44</v>
      </c>
      <c r="C74" s="43">
        <v>42414.576000000001</v>
      </c>
      <c r="D74" s="44"/>
      <c r="E74" s="5">
        <f t="shared" si="0"/>
        <v>-1891.001185708823</v>
      </c>
      <c r="F74" s="5">
        <f t="shared" si="1"/>
        <v>-1891</v>
      </c>
      <c r="G74" s="5">
        <f t="shared" si="6"/>
        <v>-1.8389999968349002E-3</v>
      </c>
      <c r="N74" s="5">
        <f t="shared" si="8"/>
        <v>-1.8389999968349002E-3</v>
      </c>
      <c r="O74" s="5">
        <f t="shared" ca="1" si="7"/>
        <v>-1.3023140813399288E-2</v>
      </c>
      <c r="Q74" s="45">
        <f t="shared" si="5"/>
        <v>27396.076000000001</v>
      </c>
    </row>
    <row r="75" spans="1:32" s="5" customFormat="1" ht="12.95" customHeight="1" x14ac:dyDescent="0.2">
      <c r="A75" s="41" t="s">
        <v>57</v>
      </c>
      <c r="B75" s="42" t="s">
        <v>44</v>
      </c>
      <c r="C75" s="43">
        <v>42445.597999999998</v>
      </c>
      <c r="D75" s="44"/>
      <c r="E75" s="5">
        <f t="shared" si="0"/>
        <v>-1870.9995222347818</v>
      </c>
      <c r="F75" s="5">
        <f t="shared" si="1"/>
        <v>-1871</v>
      </c>
      <c r="G75" s="5">
        <f t="shared" si="6"/>
        <v>7.4099999619647861E-4</v>
      </c>
      <c r="N75" s="5">
        <f t="shared" si="8"/>
        <v>7.4099999619647861E-4</v>
      </c>
      <c r="O75" s="5">
        <f t="shared" ca="1" si="7"/>
        <v>-1.2912774398584202E-2</v>
      </c>
      <c r="Q75" s="45">
        <f t="shared" si="5"/>
        <v>27427.097999999998</v>
      </c>
    </row>
    <row r="76" spans="1:32" s="5" customFormat="1" ht="12.95" customHeight="1" x14ac:dyDescent="0.2">
      <c r="A76" s="5" t="s">
        <v>58</v>
      </c>
      <c r="C76" s="44">
        <v>42453.353000000003</v>
      </c>
      <c r="D76" s="44"/>
      <c r="E76" s="5">
        <f t="shared" si="0"/>
        <v>-1865.9994287449585</v>
      </c>
      <c r="F76" s="5">
        <f t="shared" si="1"/>
        <v>-1866</v>
      </c>
      <c r="G76" s="5">
        <f t="shared" si="6"/>
        <v>8.8600000162841752E-4</v>
      </c>
      <c r="J76" s="5">
        <f>+G76</f>
        <v>8.8600000162841752E-4</v>
      </c>
      <c r="Q76" s="45">
        <f t="shared" si="5"/>
        <v>27434.853000000003</v>
      </c>
      <c r="AB76" s="5">
        <v>17</v>
      </c>
      <c r="AD76" s="5" t="s">
        <v>59</v>
      </c>
      <c r="AF76" s="5" t="s">
        <v>60</v>
      </c>
    </row>
    <row r="77" spans="1:32" s="5" customFormat="1" ht="12.95" customHeight="1" x14ac:dyDescent="0.2">
      <c r="A77" s="5" t="s">
        <v>58</v>
      </c>
      <c r="C77" s="44">
        <v>42453.356</v>
      </c>
      <c r="D77" s="44"/>
      <c r="E77" s="5">
        <f t="shared" si="0"/>
        <v>-1865.9974944728174</v>
      </c>
      <c r="F77" s="5">
        <f t="shared" si="1"/>
        <v>-1866</v>
      </c>
      <c r="G77" s="5">
        <f t="shared" si="6"/>
        <v>3.8859999986016192E-3</v>
      </c>
      <c r="J77" s="5">
        <f>+G77</f>
        <v>3.8859999986016192E-3</v>
      </c>
      <c r="Q77" s="45">
        <f t="shared" si="5"/>
        <v>27434.856</v>
      </c>
      <c r="AB77" s="5">
        <v>11</v>
      </c>
      <c r="AD77" s="5" t="s">
        <v>61</v>
      </c>
      <c r="AF77" s="5" t="s">
        <v>60</v>
      </c>
    </row>
    <row r="78" spans="1:32" s="5" customFormat="1" ht="12.95" customHeight="1" x14ac:dyDescent="0.2">
      <c r="A78" s="41" t="s">
        <v>57</v>
      </c>
      <c r="B78" s="42" t="s">
        <v>44</v>
      </c>
      <c r="C78" s="43">
        <v>42713.915000000001</v>
      </c>
      <c r="D78" s="44"/>
      <c r="E78" s="5">
        <f t="shared" si="0"/>
        <v>-1698.0001560312855</v>
      </c>
      <c r="F78" s="5">
        <f t="shared" si="1"/>
        <v>-1698</v>
      </c>
      <c r="G78" s="5">
        <f t="shared" si="6"/>
        <v>-2.4200000189011917E-4</v>
      </c>
      <c r="N78" s="5">
        <f>+G78</f>
        <v>-2.4200000189011917E-4</v>
      </c>
      <c r="O78" s="5">
        <f ca="1">+C$11+C$12*$F78</f>
        <v>-1.1958104910433708E-2</v>
      </c>
      <c r="Q78" s="45">
        <f t="shared" si="5"/>
        <v>27695.415000000001</v>
      </c>
    </row>
    <row r="79" spans="1:32" s="5" customFormat="1" ht="12.95" customHeight="1" x14ac:dyDescent="0.2">
      <c r="A79" s="5" t="s">
        <v>62</v>
      </c>
      <c r="C79" s="44">
        <v>42715.468000000001</v>
      </c>
      <c r="D79" s="44"/>
      <c r="E79" s="5">
        <f t="shared" si="0"/>
        <v>-1696.9988478185594</v>
      </c>
      <c r="F79" s="5">
        <f t="shared" si="1"/>
        <v>-1697</v>
      </c>
      <c r="G79" s="5">
        <f t="shared" si="6"/>
        <v>1.7870000010589138E-3</v>
      </c>
      <c r="J79" s="5">
        <f>+G79</f>
        <v>1.7870000010589138E-3</v>
      </c>
      <c r="Q79" s="45">
        <f t="shared" si="5"/>
        <v>27696.968000000001</v>
      </c>
      <c r="AB79" s="5">
        <v>9</v>
      </c>
      <c r="AD79" s="5" t="s">
        <v>59</v>
      </c>
      <c r="AF79" s="5" t="s">
        <v>60</v>
      </c>
    </row>
    <row r="80" spans="1:32" s="5" customFormat="1" ht="12.95" customHeight="1" x14ac:dyDescent="0.2">
      <c r="A80" s="5" t="s">
        <v>63</v>
      </c>
      <c r="C80" s="44">
        <v>42774.406000000003</v>
      </c>
      <c r="D80" s="44"/>
      <c r="E80" s="5">
        <f t="shared" si="0"/>
        <v>-1658.9981372959244</v>
      </c>
      <c r="F80" s="5">
        <f t="shared" si="1"/>
        <v>-1659</v>
      </c>
      <c r="G80" s="5">
        <f t="shared" si="6"/>
        <v>2.8890000030514784E-3</v>
      </c>
      <c r="J80" s="5">
        <f>+G80</f>
        <v>2.8890000030514784E-3</v>
      </c>
      <c r="Q80" s="45">
        <f t="shared" si="5"/>
        <v>27755.906000000003</v>
      </c>
      <c r="AB80" s="5">
        <v>7</v>
      </c>
      <c r="AD80" s="5" t="s">
        <v>59</v>
      </c>
      <c r="AF80" s="5" t="s">
        <v>60</v>
      </c>
    </row>
    <row r="81" spans="1:32" s="5" customFormat="1" ht="12.95" customHeight="1" x14ac:dyDescent="0.2">
      <c r="A81" s="5" t="s">
        <v>63</v>
      </c>
      <c r="C81" s="44">
        <v>42774.41</v>
      </c>
      <c r="D81" s="44"/>
      <c r="E81" s="5">
        <f t="shared" si="0"/>
        <v>-1658.9955582663997</v>
      </c>
      <c r="F81" s="5">
        <f t="shared" si="1"/>
        <v>-1659</v>
      </c>
      <c r="G81" s="5">
        <f t="shared" si="6"/>
        <v>6.8890000038663857E-3</v>
      </c>
      <c r="J81" s="5">
        <f>+G81</f>
        <v>6.8890000038663857E-3</v>
      </c>
      <c r="Q81" s="45">
        <f t="shared" si="5"/>
        <v>27755.910000000003</v>
      </c>
      <c r="AB81" s="5">
        <v>8</v>
      </c>
      <c r="AD81" s="5" t="s">
        <v>64</v>
      </c>
      <c r="AF81" s="5" t="s">
        <v>60</v>
      </c>
    </row>
    <row r="82" spans="1:32" s="5" customFormat="1" ht="12.95" customHeight="1" x14ac:dyDescent="0.2">
      <c r="A82" s="5" t="s">
        <v>65</v>
      </c>
      <c r="C82" s="44">
        <v>42783.713000000003</v>
      </c>
      <c r="D82" s="44"/>
      <c r="E82" s="5">
        <f t="shared" si="0"/>
        <v>-1652.9973803507587</v>
      </c>
      <c r="F82" s="5">
        <f t="shared" si="1"/>
        <v>-1653</v>
      </c>
      <c r="G82" s="5">
        <f t="shared" si="6"/>
        <v>4.063000000314787E-3</v>
      </c>
      <c r="I82" s="5">
        <f>+G82</f>
        <v>4.063000000314787E-3</v>
      </c>
      <c r="Q82" s="45">
        <f t="shared" si="5"/>
        <v>27765.213000000003</v>
      </c>
      <c r="AB82" s="5">
        <v>16</v>
      </c>
      <c r="AD82" s="5" t="s">
        <v>66</v>
      </c>
      <c r="AF82" s="5" t="s">
        <v>67</v>
      </c>
    </row>
    <row r="83" spans="1:32" s="5" customFormat="1" ht="12.95" customHeight="1" x14ac:dyDescent="0.2">
      <c r="A83" s="5" t="s">
        <v>68</v>
      </c>
      <c r="C83" s="44">
        <v>42785.256000000001</v>
      </c>
      <c r="D83" s="44"/>
      <c r="E83" s="5">
        <f t="shared" si="0"/>
        <v>-1652.0025197118441</v>
      </c>
      <c r="F83" s="5">
        <f t="shared" si="1"/>
        <v>-1652</v>
      </c>
      <c r="G83" s="5">
        <f t="shared" si="6"/>
        <v>-3.9079999987734482E-3</v>
      </c>
      <c r="J83" s="5">
        <f>+G83</f>
        <v>-3.9079999987734482E-3</v>
      </c>
      <c r="Q83" s="45">
        <f t="shared" si="5"/>
        <v>27766.756000000001</v>
      </c>
      <c r="AB83" s="5">
        <v>7</v>
      </c>
      <c r="AD83" s="5" t="s">
        <v>59</v>
      </c>
      <c r="AF83" s="5" t="s">
        <v>60</v>
      </c>
    </row>
    <row r="84" spans="1:32" s="5" customFormat="1" ht="12.95" customHeight="1" x14ac:dyDescent="0.2">
      <c r="A84" s="5" t="s">
        <v>65</v>
      </c>
      <c r="C84" s="44">
        <v>42800.771000000001</v>
      </c>
      <c r="D84" s="44"/>
      <c r="E84" s="5">
        <f t="shared" si="0"/>
        <v>-1641.999108945299</v>
      </c>
      <c r="F84" s="5">
        <f t="shared" si="1"/>
        <v>-1642</v>
      </c>
      <c r="G84" s="5">
        <f t="shared" si="6"/>
        <v>1.3820000021951273E-3</v>
      </c>
      <c r="I84" s="5">
        <f>+G84</f>
        <v>1.3820000021951273E-3</v>
      </c>
      <c r="Q84" s="45">
        <f t="shared" si="5"/>
        <v>27782.271000000001</v>
      </c>
      <c r="AA84" s="5" t="s">
        <v>69</v>
      </c>
      <c r="AB84" s="5">
        <v>15</v>
      </c>
      <c r="AD84" s="5" t="s">
        <v>66</v>
      </c>
      <c r="AF84" s="5" t="s">
        <v>67</v>
      </c>
    </row>
    <row r="85" spans="1:32" s="5" customFormat="1" ht="12.95" customHeight="1" x14ac:dyDescent="0.2">
      <c r="A85" s="5" t="s">
        <v>65</v>
      </c>
      <c r="C85" s="44">
        <v>42800.78</v>
      </c>
      <c r="D85" s="44"/>
      <c r="E85" s="5">
        <f t="shared" ref="E85:E148" si="9">+(C85-C$7)/C$8</f>
        <v>-1641.9933061288709</v>
      </c>
      <c r="F85" s="5">
        <f t="shared" ref="F85:F148" si="10">ROUND(2*E85,0)/2</f>
        <v>-1642</v>
      </c>
      <c r="G85" s="5">
        <f t="shared" ref="G85:G88" si="11">+C85-(C$7+F85*C$8)</f>
        <v>1.038200000039069E-2</v>
      </c>
      <c r="I85" s="5">
        <f>+G85</f>
        <v>1.038200000039069E-2</v>
      </c>
      <c r="Q85" s="45">
        <f t="shared" ref="Q85:Q148" si="12">+C85-15018.5</f>
        <v>27782.28</v>
      </c>
      <c r="AA85" s="5" t="s">
        <v>69</v>
      </c>
      <c r="AB85" s="5">
        <v>11</v>
      </c>
      <c r="AD85" s="5" t="s">
        <v>70</v>
      </c>
      <c r="AF85" s="5" t="s">
        <v>67</v>
      </c>
    </row>
    <row r="86" spans="1:32" s="5" customFormat="1" ht="12.95" customHeight="1" x14ac:dyDescent="0.2">
      <c r="A86" s="5" t="s">
        <v>65</v>
      </c>
      <c r="C86" s="44">
        <v>42828.686000000002</v>
      </c>
      <c r="D86" s="44"/>
      <c r="E86" s="5">
        <f t="shared" si="9"/>
        <v>-1624.0007066540884</v>
      </c>
      <c r="F86" s="5">
        <f t="shared" si="10"/>
        <v>-1624</v>
      </c>
      <c r="G86" s="5">
        <f t="shared" si="11"/>
        <v>-1.0959999999613501E-3</v>
      </c>
      <c r="I86" s="5">
        <f>+G86</f>
        <v>-1.0959999999613501E-3</v>
      </c>
      <c r="Q86" s="45">
        <f t="shared" si="12"/>
        <v>27810.186000000002</v>
      </c>
      <c r="AA86" s="5" t="s">
        <v>69</v>
      </c>
      <c r="AB86" s="5">
        <v>19</v>
      </c>
      <c r="AD86" s="5" t="s">
        <v>71</v>
      </c>
      <c r="AF86" s="5" t="s">
        <v>67</v>
      </c>
    </row>
    <row r="87" spans="1:32" s="5" customFormat="1" ht="12.95" customHeight="1" x14ac:dyDescent="0.2">
      <c r="A87" s="41" t="s">
        <v>72</v>
      </c>
      <c r="B87" s="42" t="s">
        <v>44</v>
      </c>
      <c r="C87" s="43">
        <v>42833.339</v>
      </c>
      <c r="D87" s="44"/>
      <c r="E87" s="5">
        <f t="shared" si="9"/>
        <v>-1621.0006505601973</v>
      </c>
      <c r="F87" s="5">
        <f t="shared" si="10"/>
        <v>-1621</v>
      </c>
      <c r="G87" s="5">
        <f t="shared" si="11"/>
        <v>-1.0089999996125698E-3</v>
      </c>
      <c r="N87" s="5">
        <f>+G87</f>
        <v>-1.0089999996125698E-3</v>
      </c>
      <c r="O87" s="5">
        <f ca="1">+C$11+C$12*$F87</f>
        <v>-1.1533194213395626E-2</v>
      </c>
      <c r="Q87" s="45">
        <f t="shared" si="12"/>
        <v>27814.839</v>
      </c>
    </row>
    <row r="88" spans="1:32" s="5" customFormat="1" ht="12.95" customHeight="1" x14ac:dyDescent="0.2">
      <c r="A88" s="5" t="s">
        <v>73</v>
      </c>
      <c r="C88" s="44">
        <v>43109.415000000001</v>
      </c>
      <c r="D88" s="44"/>
      <c r="E88" s="5">
        <f t="shared" si="9"/>
        <v>-1442.9986118373579</v>
      </c>
      <c r="F88" s="5">
        <f t="shared" si="10"/>
        <v>-1443</v>
      </c>
      <c r="G88" s="5">
        <f t="shared" si="11"/>
        <v>2.153000001271721E-3</v>
      </c>
      <c r="J88" s="5">
        <f>+G88</f>
        <v>2.153000001271721E-3</v>
      </c>
      <c r="Q88" s="45">
        <f t="shared" si="12"/>
        <v>28090.915000000001</v>
      </c>
      <c r="AA88" s="5" t="s">
        <v>69</v>
      </c>
      <c r="AB88" s="5">
        <v>7</v>
      </c>
      <c r="AD88" s="5" t="s">
        <v>59</v>
      </c>
      <c r="AF88" s="5" t="s">
        <v>60</v>
      </c>
    </row>
    <row r="89" spans="1:32" s="5" customFormat="1" ht="12.95" customHeight="1" x14ac:dyDescent="0.2">
      <c r="A89" s="5" t="s">
        <v>73</v>
      </c>
      <c r="C89" s="44">
        <v>43123.271999999997</v>
      </c>
      <c r="D89" s="44"/>
      <c r="E89" s="5">
        <f t="shared" si="9"/>
        <v>-1434.0642088085481</v>
      </c>
      <c r="F89" s="5">
        <f t="shared" si="10"/>
        <v>-1434</v>
      </c>
      <c r="Q89" s="45">
        <f t="shared" si="12"/>
        <v>28104.771999999997</v>
      </c>
      <c r="U89" s="35">
        <v>-9.9586000003910158E-2</v>
      </c>
      <c r="AA89" s="5" t="s">
        <v>69</v>
      </c>
      <c r="AB89" s="5">
        <v>5</v>
      </c>
      <c r="AD89" s="5" t="s">
        <v>59</v>
      </c>
      <c r="AF89" s="5" t="s">
        <v>60</v>
      </c>
    </row>
    <row r="90" spans="1:32" s="5" customFormat="1" ht="12.95" customHeight="1" x14ac:dyDescent="0.2">
      <c r="A90" s="41" t="s">
        <v>74</v>
      </c>
      <c r="B90" s="42" t="s">
        <v>44</v>
      </c>
      <c r="C90" s="43">
        <v>43123.372000000003</v>
      </c>
      <c r="D90" s="44"/>
      <c r="E90" s="5">
        <f t="shared" si="9"/>
        <v>-1433.9997330704423</v>
      </c>
      <c r="F90" s="5">
        <f t="shared" si="10"/>
        <v>-1434</v>
      </c>
      <c r="G90" s="5">
        <f>+C90-(C$7+F90*C$8)</f>
        <v>4.1400000191060826E-4</v>
      </c>
      <c r="N90" s="5">
        <f>+G90</f>
        <v>4.1400000191060826E-4</v>
      </c>
      <c r="O90" s="5">
        <f ca="1">+C$11+C$12*$F90</f>
        <v>-1.0501268234874571E-2</v>
      </c>
      <c r="Q90" s="45">
        <f t="shared" si="12"/>
        <v>28104.872000000003</v>
      </c>
    </row>
    <row r="91" spans="1:32" s="5" customFormat="1" ht="12.95" customHeight="1" x14ac:dyDescent="0.2">
      <c r="A91" s="5" t="s">
        <v>73</v>
      </c>
      <c r="C91" s="44">
        <v>43126.468999999997</v>
      </c>
      <c r="D91" s="44"/>
      <c r="E91" s="5">
        <f t="shared" si="9"/>
        <v>-1432.0029194614228</v>
      </c>
      <c r="F91" s="5">
        <f t="shared" si="10"/>
        <v>-1432</v>
      </c>
      <c r="G91" s="5">
        <f>+C91-(C$7+F91*C$8)</f>
        <v>-4.5280000049388036E-3</v>
      </c>
      <c r="J91" s="5">
        <f>+G91</f>
        <v>-4.5280000049388036E-3</v>
      </c>
      <c r="Q91" s="45">
        <f t="shared" si="12"/>
        <v>28107.968999999997</v>
      </c>
      <c r="AA91" s="5" t="s">
        <v>69</v>
      </c>
      <c r="AB91" s="5">
        <v>8</v>
      </c>
      <c r="AD91" s="5" t="s">
        <v>61</v>
      </c>
      <c r="AF91" s="5" t="s">
        <v>60</v>
      </c>
    </row>
    <row r="92" spans="1:32" s="5" customFormat="1" ht="12.95" customHeight="1" x14ac:dyDescent="0.2">
      <c r="A92" s="5" t="s">
        <v>73</v>
      </c>
      <c r="C92" s="44">
        <v>43140.440999999999</v>
      </c>
      <c r="D92" s="44"/>
      <c r="E92" s="5">
        <f t="shared" si="9"/>
        <v>-1422.9943693337921</v>
      </c>
      <c r="F92" s="5">
        <f t="shared" si="10"/>
        <v>-1423</v>
      </c>
      <c r="G92" s="5">
        <f>+C92-(C$7+F92*C$8)</f>
        <v>8.7330000023939647E-3</v>
      </c>
      <c r="J92" s="5">
        <f>+G92</f>
        <v>8.7330000023939647E-3</v>
      </c>
      <c r="Q92" s="45">
        <f t="shared" si="12"/>
        <v>28121.940999999999</v>
      </c>
      <c r="AA92" s="5" t="s">
        <v>69</v>
      </c>
      <c r="AB92" s="5">
        <v>6</v>
      </c>
      <c r="AD92" s="5" t="s">
        <v>59</v>
      </c>
      <c r="AF92" s="5" t="s">
        <v>60</v>
      </c>
    </row>
    <row r="93" spans="1:32" s="5" customFormat="1" ht="12.95" customHeight="1" x14ac:dyDescent="0.2">
      <c r="A93" s="5" t="s">
        <v>75</v>
      </c>
      <c r="C93" s="44">
        <v>43154.394999999997</v>
      </c>
      <c r="D93" s="44"/>
      <c r="E93" s="5">
        <f t="shared" si="9"/>
        <v>-1413.9974248390222</v>
      </c>
      <c r="F93" s="5">
        <f t="shared" si="10"/>
        <v>-1414</v>
      </c>
      <c r="G93" s="5">
        <f>+C93-(C$7+F93*C$8)</f>
        <v>3.9939999987836927E-3</v>
      </c>
      <c r="J93" s="5">
        <f>+G93</f>
        <v>3.9939999987836927E-3</v>
      </c>
      <c r="Q93" s="45">
        <f t="shared" si="12"/>
        <v>28135.894999999997</v>
      </c>
      <c r="AA93" s="5" t="s">
        <v>69</v>
      </c>
      <c r="AB93" s="5">
        <v>5</v>
      </c>
      <c r="AD93" s="5" t="s">
        <v>59</v>
      </c>
      <c r="AF93" s="5" t="s">
        <v>60</v>
      </c>
    </row>
    <row r="94" spans="1:32" s="5" customFormat="1" ht="12.95" customHeight="1" x14ac:dyDescent="0.2">
      <c r="A94" s="5" t="s">
        <v>75</v>
      </c>
      <c r="C94" s="44">
        <v>43168.356</v>
      </c>
      <c r="D94" s="44"/>
      <c r="E94" s="5">
        <f t="shared" si="9"/>
        <v>-1404.9959670425817</v>
      </c>
      <c r="F94" s="5">
        <f t="shared" si="10"/>
        <v>-1405</v>
      </c>
      <c r="G94" s="5">
        <f>+C94-(C$7+F94*C$8)</f>
        <v>6.2550000002374873E-3</v>
      </c>
      <c r="J94" s="5">
        <f>+G94</f>
        <v>6.2550000002374873E-3</v>
      </c>
      <c r="Q94" s="45">
        <f t="shared" si="12"/>
        <v>28149.856</v>
      </c>
      <c r="AA94" s="5" t="s">
        <v>69</v>
      </c>
      <c r="AB94" s="5">
        <v>7</v>
      </c>
      <c r="AD94" s="5" t="s">
        <v>59</v>
      </c>
      <c r="AF94" s="5" t="s">
        <v>60</v>
      </c>
    </row>
    <row r="95" spans="1:32" s="5" customFormat="1" ht="12.95" customHeight="1" x14ac:dyDescent="0.2">
      <c r="A95" s="5" t="s">
        <v>76</v>
      </c>
      <c r="C95" s="44">
        <v>43342.288999999997</v>
      </c>
      <c r="D95" s="44"/>
      <c r="E95" s="5">
        <f t="shared" si="9"/>
        <v>-1292.8513814894043</v>
      </c>
      <c r="F95" s="5">
        <f t="shared" si="10"/>
        <v>-1293</v>
      </c>
      <c r="Q95" s="45">
        <f t="shared" si="12"/>
        <v>28323.788999999997</v>
      </c>
      <c r="U95" s="35">
        <v>0.23050299999886192</v>
      </c>
      <c r="AA95" s="5" t="s">
        <v>69</v>
      </c>
      <c r="AF95" s="5" t="s">
        <v>77</v>
      </c>
    </row>
    <row r="96" spans="1:32" s="5" customFormat="1" ht="12.95" customHeight="1" x14ac:dyDescent="0.2">
      <c r="A96" s="5" t="s">
        <v>65</v>
      </c>
      <c r="C96" s="44">
        <v>43512.671000000002</v>
      </c>
      <c r="D96" s="44"/>
      <c r="E96" s="5">
        <f t="shared" si="9"/>
        <v>-1182.9963293962285</v>
      </c>
      <c r="F96" s="5">
        <f t="shared" si="10"/>
        <v>-1183</v>
      </c>
      <c r="G96" s="5">
        <f t="shared" ref="G96:G127" si="13">+C96-(C$7+F96*C$8)</f>
        <v>5.6929999991552904E-3</v>
      </c>
      <c r="I96" s="5">
        <f>+G96</f>
        <v>5.6929999991552904E-3</v>
      </c>
      <c r="Q96" s="45">
        <f t="shared" si="12"/>
        <v>28494.171000000002</v>
      </c>
      <c r="AA96" s="5" t="s">
        <v>69</v>
      </c>
      <c r="AB96" s="5">
        <v>13</v>
      </c>
      <c r="AD96" s="5" t="s">
        <v>78</v>
      </c>
      <c r="AF96" s="5" t="s">
        <v>67</v>
      </c>
    </row>
    <row r="97" spans="1:32" s="5" customFormat="1" ht="12.95" customHeight="1" x14ac:dyDescent="0.2">
      <c r="A97" s="5" t="s">
        <v>65</v>
      </c>
      <c r="C97" s="44">
        <v>43571.607000000004</v>
      </c>
      <c r="D97" s="44"/>
      <c r="E97" s="5">
        <f t="shared" si="9"/>
        <v>-1144.9969083883557</v>
      </c>
      <c r="F97" s="5">
        <f t="shared" si="10"/>
        <v>-1145</v>
      </c>
      <c r="G97" s="5">
        <f t="shared" si="13"/>
        <v>4.7950000007404014E-3</v>
      </c>
      <c r="I97" s="5">
        <f>+G97</f>
        <v>4.7950000007404014E-3</v>
      </c>
      <c r="Q97" s="45">
        <f t="shared" si="12"/>
        <v>28553.107000000004</v>
      </c>
      <c r="AA97" s="5" t="s">
        <v>69</v>
      </c>
      <c r="AB97" s="5">
        <v>15</v>
      </c>
      <c r="AD97" s="5" t="s">
        <v>79</v>
      </c>
      <c r="AF97" s="5" t="s">
        <v>67</v>
      </c>
    </row>
    <row r="98" spans="1:32" s="5" customFormat="1" ht="12.95" customHeight="1" x14ac:dyDescent="0.2">
      <c r="A98" s="5" t="s">
        <v>80</v>
      </c>
      <c r="C98" s="44">
        <v>43852.33</v>
      </c>
      <c r="D98" s="44"/>
      <c r="E98" s="5">
        <f t="shared" si="9"/>
        <v>-963.99868211591195</v>
      </c>
      <c r="F98" s="5">
        <f t="shared" si="10"/>
        <v>-964</v>
      </c>
      <c r="G98" s="5">
        <f t="shared" si="13"/>
        <v>2.0440000007511117E-3</v>
      </c>
      <c r="J98" s="5">
        <f>+G98</f>
        <v>2.0440000007511117E-3</v>
      </c>
      <c r="Q98" s="45">
        <f t="shared" si="12"/>
        <v>28833.83</v>
      </c>
      <c r="AA98" s="5" t="s">
        <v>69</v>
      </c>
      <c r="AB98" s="5">
        <v>10</v>
      </c>
      <c r="AD98" s="5" t="s">
        <v>59</v>
      </c>
      <c r="AF98" s="5" t="s">
        <v>60</v>
      </c>
    </row>
    <row r="99" spans="1:32" s="5" customFormat="1" ht="12.95" customHeight="1" x14ac:dyDescent="0.2">
      <c r="A99" s="5" t="s">
        <v>80</v>
      </c>
      <c r="C99" s="44">
        <v>43869.381999999998</v>
      </c>
      <c r="D99" s="44"/>
      <c r="E99" s="5">
        <f t="shared" si="9"/>
        <v>-953.00427925473912</v>
      </c>
      <c r="F99" s="5">
        <f t="shared" si="10"/>
        <v>-953</v>
      </c>
      <c r="G99" s="5">
        <f t="shared" si="13"/>
        <v>-6.6369999985909089E-3</v>
      </c>
      <c r="J99" s="5">
        <f>+G99</f>
        <v>-6.6369999985909089E-3</v>
      </c>
      <c r="Q99" s="45">
        <f t="shared" si="12"/>
        <v>28850.881999999998</v>
      </c>
      <c r="AA99" s="5" t="s">
        <v>69</v>
      </c>
      <c r="AB99" s="5">
        <v>5</v>
      </c>
      <c r="AD99" s="5" t="s">
        <v>59</v>
      </c>
      <c r="AF99" s="5" t="s">
        <v>60</v>
      </c>
    </row>
    <row r="100" spans="1:32" s="5" customFormat="1" ht="12.95" customHeight="1" x14ac:dyDescent="0.2">
      <c r="A100" s="5" t="s">
        <v>65</v>
      </c>
      <c r="C100" s="44">
        <v>43909.722000000002</v>
      </c>
      <c r="D100" s="44"/>
      <c r="E100" s="5">
        <f t="shared" si="9"/>
        <v>-926.99476650433712</v>
      </c>
      <c r="F100" s="5">
        <f t="shared" si="10"/>
        <v>-927</v>
      </c>
      <c r="G100" s="5">
        <f t="shared" si="13"/>
        <v>8.1170000048587099E-3</v>
      </c>
      <c r="I100" s="5">
        <f>+G100</f>
        <v>8.1170000048587099E-3</v>
      </c>
      <c r="Q100" s="45">
        <f t="shared" si="12"/>
        <v>28891.222000000002</v>
      </c>
      <c r="AA100" s="5" t="s">
        <v>69</v>
      </c>
      <c r="AB100" s="5">
        <v>15</v>
      </c>
      <c r="AD100" s="5" t="s">
        <v>79</v>
      </c>
      <c r="AF100" s="5" t="s">
        <v>67</v>
      </c>
    </row>
    <row r="101" spans="1:32" s="5" customFormat="1" ht="12.95" customHeight="1" x14ac:dyDescent="0.2">
      <c r="A101" s="5" t="s">
        <v>81</v>
      </c>
      <c r="C101" s="44">
        <v>43942.288999999997</v>
      </c>
      <c r="D101" s="44"/>
      <c r="E101" s="5">
        <f t="shared" si="9"/>
        <v>-905.99695287661916</v>
      </c>
      <c r="F101" s="5">
        <f t="shared" si="10"/>
        <v>-906</v>
      </c>
      <c r="G101" s="5">
        <f t="shared" si="13"/>
        <v>4.7259999992093071E-3</v>
      </c>
      <c r="J101" s="5">
        <f>+G101</f>
        <v>4.7259999992093071E-3</v>
      </c>
      <c r="Q101" s="45">
        <f t="shared" si="12"/>
        <v>28923.788999999997</v>
      </c>
      <c r="AB101" s="5">
        <v>13</v>
      </c>
      <c r="AD101" s="5" t="s">
        <v>59</v>
      </c>
      <c r="AF101" s="5" t="s">
        <v>60</v>
      </c>
    </row>
    <row r="102" spans="1:32" s="5" customFormat="1" ht="12.95" customHeight="1" x14ac:dyDescent="0.2">
      <c r="A102" s="5" t="s">
        <v>82</v>
      </c>
      <c r="C102" s="44">
        <v>44134.61</v>
      </c>
      <c r="D102" s="44"/>
      <c r="E102" s="5">
        <f t="shared" si="9"/>
        <v>-781.99656860121775</v>
      </c>
      <c r="F102" s="5">
        <f t="shared" si="10"/>
        <v>-782</v>
      </c>
      <c r="G102" s="5">
        <f t="shared" si="13"/>
        <v>5.3219999972498044E-3</v>
      </c>
      <c r="J102" s="5">
        <f>+G102</f>
        <v>5.3219999972498044E-3</v>
      </c>
      <c r="Q102" s="45">
        <f t="shared" si="12"/>
        <v>29116.11</v>
      </c>
      <c r="AA102" s="5" t="s">
        <v>69</v>
      </c>
      <c r="AB102" s="5">
        <v>7</v>
      </c>
      <c r="AD102" s="5" t="s">
        <v>59</v>
      </c>
      <c r="AF102" s="5" t="s">
        <v>60</v>
      </c>
    </row>
    <row r="103" spans="1:32" s="5" customFormat="1" ht="12.95" customHeight="1" x14ac:dyDescent="0.2">
      <c r="A103" s="5" t="s">
        <v>65</v>
      </c>
      <c r="C103" s="44">
        <v>44286.601000000002</v>
      </c>
      <c r="D103" s="44"/>
      <c r="E103" s="5">
        <f t="shared" si="9"/>
        <v>-683.99924950240688</v>
      </c>
      <c r="F103" s="5">
        <f t="shared" si="10"/>
        <v>-684</v>
      </c>
      <c r="G103" s="5">
        <f t="shared" si="13"/>
        <v>1.1640000011539087E-3</v>
      </c>
      <c r="I103" s="5">
        <f>+G103</f>
        <v>1.1640000011539087E-3</v>
      </c>
      <c r="Q103" s="45">
        <f t="shared" si="12"/>
        <v>29268.101000000002</v>
      </c>
      <c r="AA103" s="5" t="s">
        <v>69</v>
      </c>
      <c r="AB103" s="5">
        <v>9</v>
      </c>
      <c r="AD103" s="5" t="s">
        <v>83</v>
      </c>
      <c r="AF103" s="5" t="s">
        <v>67</v>
      </c>
    </row>
    <row r="104" spans="1:32" s="5" customFormat="1" ht="12.95" customHeight="1" x14ac:dyDescent="0.2">
      <c r="A104" s="5" t="s">
        <v>84</v>
      </c>
      <c r="C104" s="44">
        <v>44294.358999999997</v>
      </c>
      <c r="D104" s="44"/>
      <c r="E104" s="5">
        <f t="shared" si="9"/>
        <v>-678.99722174044723</v>
      </c>
      <c r="F104" s="5">
        <f t="shared" si="10"/>
        <v>-679</v>
      </c>
      <c r="G104" s="5">
        <f t="shared" si="13"/>
        <v>4.3089999962830916E-3</v>
      </c>
      <c r="J104" s="5">
        <f>+G104</f>
        <v>4.3089999962830916E-3</v>
      </c>
      <c r="Q104" s="45">
        <f t="shared" si="12"/>
        <v>29275.858999999997</v>
      </c>
      <c r="AA104" s="5" t="s">
        <v>69</v>
      </c>
      <c r="AB104" s="5">
        <v>7</v>
      </c>
      <c r="AD104" s="5" t="s">
        <v>59</v>
      </c>
      <c r="AF104" s="5" t="s">
        <v>60</v>
      </c>
    </row>
    <row r="105" spans="1:32" s="5" customFormat="1" ht="12.95" customHeight="1" x14ac:dyDescent="0.2">
      <c r="A105" s="5" t="s">
        <v>65</v>
      </c>
      <c r="C105" s="44">
        <v>44317.623</v>
      </c>
      <c r="D105" s="44"/>
      <c r="E105" s="5">
        <f t="shared" si="9"/>
        <v>-663.99758602836562</v>
      </c>
      <c r="F105" s="5">
        <f t="shared" si="10"/>
        <v>-664</v>
      </c>
      <c r="G105" s="5">
        <f t="shared" si="13"/>
        <v>3.7440000014612451E-3</v>
      </c>
      <c r="I105" s="5">
        <f>+G105</f>
        <v>3.7440000014612451E-3</v>
      </c>
      <c r="Q105" s="45">
        <f t="shared" si="12"/>
        <v>29299.123</v>
      </c>
      <c r="AA105" s="5" t="s">
        <v>69</v>
      </c>
      <c r="AB105" s="5">
        <v>11</v>
      </c>
      <c r="AD105" s="5" t="s">
        <v>85</v>
      </c>
      <c r="AF105" s="5" t="s">
        <v>67</v>
      </c>
    </row>
    <row r="106" spans="1:32" s="5" customFormat="1" ht="12.95" customHeight="1" x14ac:dyDescent="0.2">
      <c r="A106" s="5" t="s">
        <v>86</v>
      </c>
      <c r="C106" s="44">
        <v>44416.870999999999</v>
      </c>
      <c r="D106" s="44"/>
      <c r="E106" s="5">
        <f t="shared" si="9"/>
        <v>-600.00670547676305</v>
      </c>
      <c r="F106" s="5">
        <f t="shared" si="10"/>
        <v>-600</v>
      </c>
      <c r="G106" s="5">
        <f t="shared" si="13"/>
        <v>-1.0399999999208376E-2</v>
      </c>
      <c r="N106" s="5">
        <f>+G106</f>
        <v>-1.0399999999208376E-2</v>
      </c>
      <c r="Q106" s="45">
        <f t="shared" si="12"/>
        <v>29398.370999999999</v>
      </c>
      <c r="AA106" s="5" t="s">
        <v>69</v>
      </c>
      <c r="AF106" s="5" t="s">
        <v>77</v>
      </c>
    </row>
    <row r="107" spans="1:32" s="5" customFormat="1" ht="12.95" customHeight="1" x14ac:dyDescent="0.2">
      <c r="A107" s="5" t="s">
        <v>87</v>
      </c>
      <c r="C107" s="44">
        <v>44528.552000000003</v>
      </c>
      <c r="D107" s="44"/>
      <c r="E107" s="5">
        <f t="shared" si="9"/>
        <v>-527.99955640691962</v>
      </c>
      <c r="F107" s="5">
        <f t="shared" si="10"/>
        <v>-528</v>
      </c>
      <c r="G107" s="5">
        <f t="shared" si="13"/>
        <v>6.8800000008195639E-4</v>
      </c>
      <c r="J107" s="5">
        <f>+G107</f>
        <v>6.8800000008195639E-4</v>
      </c>
      <c r="Q107" s="45">
        <f t="shared" si="12"/>
        <v>29510.052000000003</v>
      </c>
      <c r="AB107" s="5">
        <v>6</v>
      </c>
      <c r="AD107" s="5" t="s">
        <v>59</v>
      </c>
      <c r="AF107" s="5" t="s">
        <v>60</v>
      </c>
    </row>
    <row r="108" spans="1:32" s="5" customFormat="1" ht="12.95" customHeight="1" x14ac:dyDescent="0.2">
      <c r="A108" s="5" t="s">
        <v>65</v>
      </c>
      <c r="C108" s="44">
        <v>44576.639999999999</v>
      </c>
      <c r="D108" s="44"/>
      <c r="E108" s="5">
        <f t="shared" si="9"/>
        <v>-496.99446346836947</v>
      </c>
      <c r="F108" s="5">
        <f t="shared" si="10"/>
        <v>-497</v>
      </c>
      <c r="G108" s="5">
        <f t="shared" si="13"/>
        <v>8.58699999662349E-3</v>
      </c>
      <c r="I108" s="5">
        <f>+G108</f>
        <v>8.58699999662349E-3</v>
      </c>
      <c r="Q108" s="45">
        <f t="shared" si="12"/>
        <v>29558.14</v>
      </c>
      <c r="AA108" s="5" t="s">
        <v>69</v>
      </c>
      <c r="AB108" s="5">
        <v>11</v>
      </c>
      <c r="AD108" s="5" t="s">
        <v>79</v>
      </c>
      <c r="AF108" s="5" t="s">
        <v>67</v>
      </c>
    </row>
    <row r="109" spans="1:32" s="5" customFormat="1" ht="12.95" customHeight="1" x14ac:dyDescent="0.2">
      <c r="A109" s="5" t="s">
        <v>88</v>
      </c>
      <c r="C109" s="44">
        <v>44598.349000000002</v>
      </c>
      <c r="D109" s="44"/>
      <c r="E109" s="5">
        <f t="shared" si="9"/>
        <v>-482.99742548377623</v>
      </c>
      <c r="F109" s="5">
        <f t="shared" si="10"/>
        <v>-483</v>
      </c>
      <c r="G109" s="5">
        <f t="shared" si="13"/>
        <v>3.9930000057211146E-3</v>
      </c>
      <c r="J109" s="5">
        <f>+G109</f>
        <v>3.9930000057211146E-3</v>
      </c>
      <c r="Q109" s="45">
        <f t="shared" si="12"/>
        <v>29579.849000000002</v>
      </c>
      <c r="AA109" s="5" t="s">
        <v>69</v>
      </c>
      <c r="AB109" s="5">
        <v>6</v>
      </c>
      <c r="AD109" s="5" t="s">
        <v>59</v>
      </c>
      <c r="AF109" s="5" t="s">
        <v>60</v>
      </c>
    </row>
    <row r="110" spans="1:32" s="5" customFormat="1" ht="12.95" customHeight="1" x14ac:dyDescent="0.2">
      <c r="A110" s="5" t="s">
        <v>88</v>
      </c>
      <c r="C110" s="44">
        <v>44601.447999999997</v>
      </c>
      <c r="D110" s="44"/>
      <c r="E110" s="5">
        <f t="shared" si="9"/>
        <v>-480.99932235999461</v>
      </c>
      <c r="F110" s="5">
        <f t="shared" si="10"/>
        <v>-481</v>
      </c>
      <c r="G110" s="5">
        <f t="shared" si="13"/>
        <v>1.0509999992791563E-3</v>
      </c>
      <c r="J110" s="5">
        <f>+G110</f>
        <v>1.0509999992791563E-3</v>
      </c>
      <c r="Q110" s="45">
        <f t="shared" si="12"/>
        <v>29582.947999999997</v>
      </c>
      <c r="AA110" s="5" t="s">
        <v>69</v>
      </c>
      <c r="AB110" s="5">
        <v>11</v>
      </c>
      <c r="AD110" s="5" t="s">
        <v>64</v>
      </c>
      <c r="AF110" s="5" t="s">
        <v>60</v>
      </c>
    </row>
    <row r="111" spans="1:32" s="5" customFormat="1" ht="12.95" customHeight="1" x14ac:dyDescent="0.2">
      <c r="A111" s="5" t="s">
        <v>65</v>
      </c>
      <c r="C111" s="44">
        <v>44607.656999999999</v>
      </c>
      <c r="D111" s="44"/>
      <c r="E111" s="5">
        <f t="shared" si="9"/>
        <v>-476.99602378123166</v>
      </c>
      <c r="F111" s="5">
        <f t="shared" si="10"/>
        <v>-477</v>
      </c>
      <c r="G111" s="5">
        <f t="shared" si="13"/>
        <v>6.1669999995501712E-3</v>
      </c>
      <c r="I111" s="5">
        <f>+G111</f>
        <v>6.1669999995501712E-3</v>
      </c>
      <c r="Q111" s="45">
        <f t="shared" si="12"/>
        <v>29589.156999999999</v>
      </c>
      <c r="AA111" s="5" t="s">
        <v>69</v>
      </c>
      <c r="AB111" s="5">
        <v>17</v>
      </c>
      <c r="AD111" s="5" t="s">
        <v>89</v>
      </c>
      <c r="AF111" s="5" t="s">
        <v>67</v>
      </c>
    </row>
    <row r="112" spans="1:32" s="5" customFormat="1" ht="12.95" customHeight="1" x14ac:dyDescent="0.2">
      <c r="A112" s="5" t="s">
        <v>65</v>
      </c>
      <c r="C112" s="44">
        <v>44635.572</v>
      </c>
      <c r="D112" s="44"/>
      <c r="E112" s="5">
        <f t="shared" si="9"/>
        <v>-458.99762149002129</v>
      </c>
      <c r="F112" s="5">
        <f t="shared" si="10"/>
        <v>-459</v>
      </c>
      <c r="G112" s="5">
        <f t="shared" si="13"/>
        <v>3.6889999973936938E-3</v>
      </c>
      <c r="I112" s="5">
        <f>+G112</f>
        <v>3.6889999973936938E-3</v>
      </c>
      <c r="Q112" s="45">
        <f t="shared" si="12"/>
        <v>29617.072</v>
      </c>
      <c r="AA112" s="5" t="s">
        <v>69</v>
      </c>
      <c r="AB112" s="5">
        <v>12</v>
      </c>
      <c r="AD112" s="5" t="s">
        <v>79</v>
      </c>
      <c r="AF112" s="5" t="s">
        <v>67</v>
      </c>
    </row>
    <row r="113" spans="1:32" s="5" customFormat="1" ht="12.95" customHeight="1" x14ac:dyDescent="0.2">
      <c r="A113" s="5" t="s">
        <v>90</v>
      </c>
      <c r="C113" s="44">
        <v>44643.326999999997</v>
      </c>
      <c r="D113" s="44"/>
      <c r="E113" s="5">
        <f t="shared" si="9"/>
        <v>-453.99752800020269</v>
      </c>
      <c r="F113" s="5">
        <f t="shared" si="10"/>
        <v>-454</v>
      </c>
      <c r="G113" s="5">
        <f t="shared" si="13"/>
        <v>3.8339999955496751E-3</v>
      </c>
      <c r="J113" s="5">
        <f t="shared" ref="J113:J121" si="14">+G113</f>
        <v>3.8339999955496751E-3</v>
      </c>
      <c r="Q113" s="45">
        <f t="shared" si="12"/>
        <v>29624.826999999997</v>
      </c>
      <c r="AA113" s="5" t="s">
        <v>69</v>
      </c>
      <c r="AB113" s="5">
        <v>6</v>
      </c>
      <c r="AD113" s="5" t="s">
        <v>64</v>
      </c>
      <c r="AF113" s="5" t="s">
        <v>60</v>
      </c>
    </row>
    <row r="114" spans="1:32" s="5" customFormat="1" ht="12.95" customHeight="1" x14ac:dyDescent="0.2">
      <c r="A114" s="5" t="s">
        <v>90</v>
      </c>
      <c r="C114" s="44">
        <v>44646.425999999999</v>
      </c>
      <c r="D114" s="44"/>
      <c r="E114" s="5">
        <f t="shared" si="9"/>
        <v>-451.99942487641641</v>
      </c>
      <c r="F114" s="5">
        <f t="shared" si="10"/>
        <v>-452</v>
      </c>
      <c r="G114" s="5">
        <f t="shared" si="13"/>
        <v>8.9199999638367444E-4</v>
      </c>
      <c r="J114" s="5">
        <f t="shared" si="14"/>
        <v>8.9199999638367444E-4</v>
      </c>
      <c r="Q114" s="45">
        <f t="shared" si="12"/>
        <v>29627.925999999999</v>
      </c>
      <c r="AA114" s="5" t="s">
        <v>69</v>
      </c>
      <c r="AB114" s="5">
        <v>13</v>
      </c>
      <c r="AD114" s="5" t="s">
        <v>64</v>
      </c>
      <c r="AF114" s="5" t="s">
        <v>60</v>
      </c>
    </row>
    <row r="115" spans="1:32" s="5" customFormat="1" ht="12.95" customHeight="1" x14ac:dyDescent="0.2">
      <c r="A115" s="5" t="s">
        <v>91</v>
      </c>
      <c r="C115" s="44">
        <v>44911.642999999996</v>
      </c>
      <c r="D115" s="44"/>
      <c r="E115" s="5">
        <f t="shared" si="9"/>
        <v>-280.99880655408998</v>
      </c>
      <c r="F115" s="5">
        <f t="shared" si="10"/>
        <v>-281</v>
      </c>
      <c r="G115" s="5">
        <f t="shared" si="13"/>
        <v>1.8509999936213717E-3</v>
      </c>
      <c r="J115" s="5">
        <f t="shared" si="14"/>
        <v>1.8509999936213717E-3</v>
      </c>
      <c r="Q115" s="45">
        <f t="shared" si="12"/>
        <v>29893.142999999996</v>
      </c>
      <c r="AA115" s="5" t="s">
        <v>69</v>
      </c>
      <c r="AB115" s="5">
        <v>6</v>
      </c>
      <c r="AD115" s="5" t="s">
        <v>59</v>
      </c>
      <c r="AF115" s="5" t="s">
        <v>60</v>
      </c>
    </row>
    <row r="116" spans="1:32" s="5" customFormat="1" ht="12.95" customHeight="1" x14ac:dyDescent="0.2">
      <c r="A116" s="5" t="s">
        <v>92</v>
      </c>
      <c r="C116" s="44">
        <v>44995.398999999998</v>
      </c>
      <c r="D116" s="44"/>
      <c r="E116" s="5">
        <f t="shared" si="9"/>
        <v>-226.99650734926848</v>
      </c>
      <c r="F116" s="5">
        <f t="shared" si="10"/>
        <v>-227</v>
      </c>
      <c r="G116" s="5">
        <f t="shared" si="13"/>
        <v>5.4170000003068708E-3</v>
      </c>
      <c r="J116" s="5">
        <f t="shared" si="14"/>
        <v>5.4170000003068708E-3</v>
      </c>
      <c r="Q116" s="45">
        <f t="shared" si="12"/>
        <v>29976.898999999998</v>
      </c>
      <c r="AA116" s="5" t="s">
        <v>69</v>
      </c>
      <c r="AB116" s="5">
        <v>6</v>
      </c>
      <c r="AD116" s="5" t="s">
        <v>59</v>
      </c>
      <c r="AF116" s="5" t="s">
        <v>60</v>
      </c>
    </row>
    <row r="117" spans="1:32" s="5" customFormat="1" ht="12.95" customHeight="1" x14ac:dyDescent="0.2">
      <c r="A117" s="5" t="s">
        <v>93</v>
      </c>
      <c r="C117" s="44">
        <v>45198.57</v>
      </c>
      <c r="D117" s="44"/>
      <c r="E117" s="5">
        <f t="shared" si="9"/>
        <v>-96.00050548978686</v>
      </c>
      <c r="F117" s="5">
        <f t="shared" si="10"/>
        <v>-96</v>
      </c>
      <c r="G117" s="5">
        <f t="shared" si="13"/>
        <v>-7.8400000347755849E-4</v>
      </c>
      <c r="J117" s="5">
        <f t="shared" si="14"/>
        <v>-7.8400000347755849E-4</v>
      </c>
      <c r="Q117" s="45">
        <f t="shared" si="12"/>
        <v>30180.07</v>
      </c>
      <c r="AA117" s="5" t="s">
        <v>69</v>
      </c>
      <c r="AB117" s="5">
        <v>8</v>
      </c>
      <c r="AD117" s="5" t="s">
        <v>59</v>
      </c>
      <c r="AF117" s="5" t="s">
        <v>60</v>
      </c>
    </row>
    <row r="118" spans="1:32" s="5" customFormat="1" ht="12.95" customHeight="1" x14ac:dyDescent="0.2">
      <c r="A118" s="5" t="s">
        <v>94</v>
      </c>
      <c r="C118" s="44">
        <v>45257.502</v>
      </c>
      <c r="D118" s="44"/>
      <c r="E118" s="5">
        <f t="shared" si="9"/>
        <v>-58.00366351143866</v>
      </c>
      <c r="F118" s="5">
        <f t="shared" si="10"/>
        <v>-58</v>
      </c>
      <c r="G118" s="5">
        <f t="shared" si="13"/>
        <v>-5.6820000027073547E-3</v>
      </c>
      <c r="J118" s="5">
        <f t="shared" si="14"/>
        <v>-5.6820000027073547E-3</v>
      </c>
      <c r="Q118" s="45">
        <f t="shared" si="12"/>
        <v>30239.002</v>
      </c>
      <c r="AA118" s="5" t="s">
        <v>69</v>
      </c>
      <c r="AB118" s="5">
        <v>12</v>
      </c>
      <c r="AD118" s="5" t="s">
        <v>95</v>
      </c>
      <c r="AF118" s="5" t="s">
        <v>60</v>
      </c>
    </row>
    <row r="119" spans="1:32" s="5" customFormat="1" ht="12.95" customHeight="1" x14ac:dyDescent="0.2">
      <c r="A119" s="5" t="s">
        <v>94</v>
      </c>
      <c r="C119" s="44">
        <v>45257.502999999997</v>
      </c>
      <c r="D119" s="44"/>
      <c r="E119" s="5">
        <f t="shared" si="9"/>
        <v>-58.003018754059852</v>
      </c>
      <c r="F119" s="5">
        <f t="shared" si="10"/>
        <v>-58</v>
      </c>
      <c r="G119" s="5">
        <f t="shared" si="13"/>
        <v>-4.6820000061416067E-3</v>
      </c>
      <c r="J119" s="5">
        <f t="shared" si="14"/>
        <v>-4.6820000061416067E-3</v>
      </c>
      <c r="Q119" s="45">
        <f t="shared" si="12"/>
        <v>30239.002999999997</v>
      </c>
      <c r="AA119" s="5" t="s">
        <v>69</v>
      </c>
      <c r="AB119" s="5">
        <v>13</v>
      </c>
      <c r="AD119" s="5" t="s">
        <v>59</v>
      </c>
      <c r="AF119" s="5" t="s">
        <v>60</v>
      </c>
    </row>
    <row r="120" spans="1:32" s="5" customFormat="1" ht="12.95" customHeight="1" x14ac:dyDescent="0.2">
      <c r="A120" s="5" t="s">
        <v>94</v>
      </c>
      <c r="C120" s="44">
        <v>45257.506000000001</v>
      </c>
      <c r="D120" s="44"/>
      <c r="E120" s="5">
        <f t="shared" si="9"/>
        <v>-58.001084481914049</v>
      </c>
      <c r="F120" s="5">
        <f t="shared" si="10"/>
        <v>-58</v>
      </c>
      <c r="G120" s="5">
        <f t="shared" si="13"/>
        <v>-1.6820000018924475E-3</v>
      </c>
      <c r="J120" s="5">
        <f t="shared" si="14"/>
        <v>-1.6820000018924475E-3</v>
      </c>
      <c r="Q120" s="45">
        <f t="shared" si="12"/>
        <v>30239.006000000001</v>
      </c>
      <c r="AA120" s="5" t="s">
        <v>69</v>
      </c>
      <c r="AB120" s="5">
        <v>13</v>
      </c>
      <c r="AD120" s="5" t="s">
        <v>96</v>
      </c>
      <c r="AF120" s="5" t="s">
        <v>60</v>
      </c>
    </row>
    <row r="121" spans="1:32" s="5" customFormat="1" ht="12.95" customHeight="1" x14ac:dyDescent="0.2">
      <c r="A121" s="5" t="s">
        <v>97</v>
      </c>
      <c r="C121" s="44">
        <v>45333.504999999997</v>
      </c>
      <c r="D121" s="44"/>
      <c r="E121" s="5">
        <f t="shared" si="9"/>
        <v>-9.0001682816780981</v>
      </c>
      <c r="F121" s="5">
        <f t="shared" si="10"/>
        <v>-9</v>
      </c>
      <c r="G121" s="5">
        <f t="shared" si="13"/>
        <v>-2.6100000104634091E-4</v>
      </c>
      <c r="J121" s="5">
        <f t="shared" si="14"/>
        <v>-2.6100000104634091E-4</v>
      </c>
      <c r="Q121" s="45">
        <f t="shared" si="12"/>
        <v>30315.004999999997</v>
      </c>
      <c r="AA121" s="5" t="s">
        <v>69</v>
      </c>
      <c r="AB121" s="5">
        <v>7</v>
      </c>
      <c r="AD121" s="5" t="s">
        <v>59</v>
      </c>
      <c r="AF121" s="5" t="s">
        <v>60</v>
      </c>
    </row>
    <row r="122" spans="1:32" s="5" customFormat="1" ht="12.95" customHeight="1" x14ac:dyDescent="0.2">
      <c r="A122" s="5" t="s">
        <v>98</v>
      </c>
      <c r="C122" s="44">
        <v>45347.464</v>
      </c>
      <c r="D122" s="44" t="s">
        <v>15</v>
      </c>
      <c r="E122" s="5">
        <f t="shared" si="9"/>
        <v>0</v>
      </c>
      <c r="F122" s="5">
        <f t="shared" si="10"/>
        <v>0</v>
      </c>
      <c r="G122" s="5">
        <f t="shared" si="13"/>
        <v>0</v>
      </c>
      <c r="H122" s="5">
        <f>+G122</f>
        <v>0</v>
      </c>
      <c r="Q122" s="45">
        <f t="shared" si="12"/>
        <v>30328.964</v>
      </c>
    </row>
    <row r="123" spans="1:32" s="5" customFormat="1" ht="12.95" customHeight="1" x14ac:dyDescent="0.2">
      <c r="A123" s="5" t="s">
        <v>97</v>
      </c>
      <c r="C123" s="44">
        <v>45347.464</v>
      </c>
      <c r="D123" s="44"/>
      <c r="E123" s="5">
        <f t="shared" si="9"/>
        <v>0</v>
      </c>
      <c r="F123" s="5">
        <f t="shared" si="10"/>
        <v>0</v>
      </c>
      <c r="G123" s="5">
        <f t="shared" si="13"/>
        <v>0</v>
      </c>
      <c r="J123" s="5">
        <f>+G123</f>
        <v>0</v>
      </c>
      <c r="Q123" s="45">
        <f t="shared" si="12"/>
        <v>30328.964</v>
      </c>
      <c r="AA123" s="5" t="s">
        <v>69</v>
      </c>
      <c r="AB123" s="5">
        <v>8</v>
      </c>
      <c r="AD123" s="5" t="s">
        <v>59</v>
      </c>
      <c r="AF123" s="5" t="s">
        <v>60</v>
      </c>
    </row>
    <row r="124" spans="1:32" s="5" customFormat="1" ht="12.95" customHeight="1" x14ac:dyDescent="0.2">
      <c r="A124" s="5" t="s">
        <v>99</v>
      </c>
      <c r="C124" s="44">
        <v>45564.606</v>
      </c>
      <c r="D124" s="44"/>
      <c r="E124" s="5">
        <f t="shared" si="9"/>
        <v>140.00390722972887</v>
      </c>
      <c r="F124" s="5">
        <f t="shared" si="10"/>
        <v>140</v>
      </c>
      <c r="G124" s="5">
        <f t="shared" si="13"/>
        <v>6.0599999997066334E-3</v>
      </c>
      <c r="J124" s="5">
        <f>+G124</f>
        <v>6.0599999997066334E-3</v>
      </c>
      <c r="Q124" s="45">
        <f t="shared" si="12"/>
        <v>30546.106</v>
      </c>
      <c r="AA124" s="5" t="s">
        <v>69</v>
      </c>
      <c r="AB124" s="5">
        <v>6</v>
      </c>
      <c r="AD124" s="5" t="s">
        <v>59</v>
      </c>
      <c r="AF124" s="5" t="s">
        <v>60</v>
      </c>
    </row>
    <row r="125" spans="1:32" s="5" customFormat="1" ht="12.95" customHeight="1" x14ac:dyDescent="0.2">
      <c r="A125" s="5" t="s">
        <v>100</v>
      </c>
      <c r="C125" s="44">
        <v>45623.538999999997</v>
      </c>
      <c r="D125" s="44"/>
      <c r="E125" s="5">
        <f t="shared" si="9"/>
        <v>178.00139396545589</v>
      </c>
      <c r="F125" s="5">
        <f t="shared" si="10"/>
        <v>178</v>
      </c>
      <c r="G125" s="5">
        <f t="shared" si="13"/>
        <v>2.1619999970425852E-3</v>
      </c>
      <c r="N125" s="5">
        <f>+G125</f>
        <v>2.1619999970425852E-3</v>
      </c>
      <c r="Q125" s="45">
        <f t="shared" si="12"/>
        <v>30605.038999999997</v>
      </c>
      <c r="AA125" s="5" t="s">
        <v>69</v>
      </c>
      <c r="AF125" s="5" t="s">
        <v>77</v>
      </c>
    </row>
    <row r="126" spans="1:32" s="5" customFormat="1" ht="12.95" customHeight="1" x14ac:dyDescent="0.2">
      <c r="A126" s="5" t="s">
        <v>101</v>
      </c>
      <c r="C126" s="44">
        <v>45679.370999999999</v>
      </c>
      <c r="D126" s="44"/>
      <c r="E126" s="5">
        <f t="shared" si="9"/>
        <v>213.99948806263896</v>
      </c>
      <c r="F126" s="5">
        <f t="shared" si="10"/>
        <v>214</v>
      </c>
      <c r="G126" s="5">
        <f t="shared" si="13"/>
        <v>-7.9399999958695844E-4</v>
      </c>
      <c r="J126" s="5">
        <f>+G126</f>
        <v>-7.9399999958695844E-4</v>
      </c>
      <c r="Q126" s="45">
        <f t="shared" si="12"/>
        <v>30660.870999999999</v>
      </c>
      <c r="AA126" s="5" t="s">
        <v>69</v>
      </c>
      <c r="AB126" s="5">
        <v>5</v>
      </c>
      <c r="AD126" s="5" t="s">
        <v>102</v>
      </c>
      <c r="AF126" s="5" t="s">
        <v>60</v>
      </c>
    </row>
    <row r="127" spans="1:32" s="5" customFormat="1" ht="12.95" customHeight="1" x14ac:dyDescent="0.2">
      <c r="A127" s="5" t="s">
        <v>101</v>
      </c>
      <c r="C127" s="44">
        <v>45727.455000000002</v>
      </c>
      <c r="D127" s="44"/>
      <c r="E127" s="5">
        <f t="shared" si="9"/>
        <v>245.00200197166922</v>
      </c>
      <c r="F127" s="5">
        <f t="shared" si="10"/>
        <v>245</v>
      </c>
      <c r="G127" s="5">
        <f t="shared" si="13"/>
        <v>3.1050000034156255E-3</v>
      </c>
      <c r="J127" s="5">
        <f>+G127</f>
        <v>3.1050000034156255E-3</v>
      </c>
      <c r="Q127" s="45">
        <f t="shared" si="12"/>
        <v>30708.955000000002</v>
      </c>
      <c r="AA127" s="5" t="s">
        <v>69</v>
      </c>
      <c r="AB127" s="5">
        <v>6</v>
      </c>
      <c r="AD127" s="5" t="s">
        <v>102</v>
      </c>
      <c r="AF127" s="5" t="s">
        <v>60</v>
      </c>
    </row>
    <row r="128" spans="1:32" s="5" customFormat="1" ht="12.95" customHeight="1" x14ac:dyDescent="0.2">
      <c r="A128" s="41" t="s">
        <v>103</v>
      </c>
      <c r="B128" s="42" t="s">
        <v>44</v>
      </c>
      <c r="C128" s="43">
        <v>45738.303999999996</v>
      </c>
      <c r="D128" s="44"/>
      <c r="E128" s="5">
        <f t="shared" si="9"/>
        <v>251.99697479836598</v>
      </c>
      <c r="F128" s="5">
        <f t="shared" si="10"/>
        <v>252</v>
      </c>
      <c r="G128" s="5">
        <f t="shared" ref="G128:G159" si="15">+C128-(C$7+F128*C$8)</f>
        <v>-4.6920000022510067E-3</v>
      </c>
      <c r="N128" s="5">
        <f>+G128</f>
        <v>-4.6920000022510067E-3</v>
      </c>
      <c r="O128" s="5">
        <f ca="1">+C$11+C$12*$F128</f>
        <v>-1.1973794659628106E-3</v>
      </c>
      <c r="Q128" s="45">
        <f t="shared" si="12"/>
        <v>30719.803999999996</v>
      </c>
    </row>
    <row r="129" spans="1:32" s="5" customFormat="1" ht="12.95" customHeight="1" x14ac:dyDescent="0.2">
      <c r="A129" s="5" t="s">
        <v>101</v>
      </c>
      <c r="C129" s="44">
        <v>45755.375</v>
      </c>
      <c r="D129" s="44"/>
      <c r="E129" s="5">
        <f t="shared" si="9"/>
        <v>263.003628049783</v>
      </c>
      <c r="F129" s="5">
        <f t="shared" si="10"/>
        <v>263</v>
      </c>
      <c r="G129" s="5">
        <f t="shared" si="15"/>
        <v>5.6269999986398034E-3</v>
      </c>
      <c r="J129" s="5">
        <f>+G129</f>
        <v>5.6269999986398034E-3</v>
      </c>
      <c r="Q129" s="45">
        <f t="shared" si="12"/>
        <v>30736.875</v>
      </c>
      <c r="AA129" s="5" t="s">
        <v>69</v>
      </c>
      <c r="AB129" s="5">
        <v>9</v>
      </c>
      <c r="AD129" s="5" t="s">
        <v>102</v>
      </c>
      <c r="AF129" s="5" t="s">
        <v>60</v>
      </c>
    </row>
    <row r="130" spans="1:32" s="5" customFormat="1" ht="12.95" customHeight="1" x14ac:dyDescent="0.2">
      <c r="A130" s="5" t="s">
        <v>104</v>
      </c>
      <c r="C130" s="44">
        <v>46003.519999999997</v>
      </c>
      <c r="D130" s="44"/>
      <c r="E130" s="5">
        <f t="shared" si="9"/>
        <v>422.99694836331355</v>
      </c>
      <c r="F130" s="5">
        <f t="shared" si="10"/>
        <v>423</v>
      </c>
      <c r="G130" s="5">
        <f t="shared" si="15"/>
        <v>-4.7330000015790574E-3</v>
      </c>
      <c r="J130" s="5">
        <f>+G130</f>
        <v>-4.7330000015790574E-3</v>
      </c>
      <c r="Q130" s="45">
        <f t="shared" si="12"/>
        <v>30985.019999999997</v>
      </c>
      <c r="AA130" s="5" t="s">
        <v>69</v>
      </c>
      <c r="AB130" s="5">
        <v>9</v>
      </c>
      <c r="AD130" s="5" t="s">
        <v>64</v>
      </c>
      <c r="AF130" s="5" t="s">
        <v>60</v>
      </c>
    </row>
    <row r="131" spans="1:32" s="5" customFormat="1" ht="12.95" customHeight="1" x14ac:dyDescent="0.2">
      <c r="A131" s="5" t="s">
        <v>104</v>
      </c>
      <c r="C131" s="44">
        <v>46034.548999999999</v>
      </c>
      <c r="D131" s="44"/>
      <c r="E131" s="5">
        <f t="shared" si="9"/>
        <v>443.0031251390252</v>
      </c>
      <c r="F131" s="5">
        <f t="shared" si="10"/>
        <v>443</v>
      </c>
      <c r="G131" s="5">
        <f t="shared" si="15"/>
        <v>4.8469999965163879E-3</v>
      </c>
      <c r="J131" s="5">
        <f>+G131</f>
        <v>4.8469999965163879E-3</v>
      </c>
      <c r="Q131" s="45">
        <f t="shared" si="12"/>
        <v>31016.048999999999</v>
      </c>
      <c r="AA131" s="5" t="s">
        <v>69</v>
      </c>
      <c r="AB131" s="5">
        <v>5</v>
      </c>
      <c r="AD131" s="5" t="s">
        <v>59</v>
      </c>
      <c r="AF131" s="5" t="s">
        <v>60</v>
      </c>
    </row>
    <row r="132" spans="1:32" s="5" customFormat="1" ht="12.95" customHeight="1" x14ac:dyDescent="0.2">
      <c r="A132" s="5" t="s">
        <v>65</v>
      </c>
      <c r="C132" s="44">
        <v>46057.802000000003</v>
      </c>
      <c r="D132" s="44"/>
      <c r="E132" s="5">
        <f t="shared" si="9"/>
        <v>457.99566851991642</v>
      </c>
      <c r="F132" s="5">
        <f t="shared" si="10"/>
        <v>458</v>
      </c>
      <c r="G132" s="5">
        <f t="shared" si="15"/>
        <v>-6.7179999969084747E-3</v>
      </c>
      <c r="I132" s="5">
        <f>+G132</f>
        <v>-6.7179999969084747E-3</v>
      </c>
      <c r="Q132" s="45">
        <f t="shared" si="12"/>
        <v>31039.302000000003</v>
      </c>
      <c r="AA132" s="5" t="s">
        <v>69</v>
      </c>
      <c r="AB132" s="5">
        <v>11</v>
      </c>
      <c r="AD132" s="5" t="s">
        <v>78</v>
      </c>
      <c r="AF132" s="5" t="s">
        <v>67</v>
      </c>
    </row>
    <row r="133" spans="1:32" s="5" customFormat="1" ht="12.95" customHeight="1" x14ac:dyDescent="0.2">
      <c r="A133" s="5" t="s">
        <v>105</v>
      </c>
      <c r="C133" s="44">
        <v>46059.353999999999</v>
      </c>
      <c r="D133" s="44"/>
      <c r="E133" s="5">
        <f t="shared" si="9"/>
        <v>458.99633197525895</v>
      </c>
      <c r="F133" s="5">
        <f t="shared" si="10"/>
        <v>459</v>
      </c>
      <c r="G133" s="5">
        <f t="shared" si="15"/>
        <v>-5.6889999978011474E-3</v>
      </c>
      <c r="N133" s="5">
        <f>+G133</f>
        <v>-5.6889999978011474E-3</v>
      </c>
      <c r="Q133" s="45">
        <f t="shared" si="12"/>
        <v>31040.853999999999</v>
      </c>
      <c r="AA133" s="5" t="s">
        <v>69</v>
      </c>
      <c r="AF133" s="5" t="s">
        <v>77</v>
      </c>
    </row>
    <row r="134" spans="1:32" s="5" customFormat="1" ht="12.95" customHeight="1" x14ac:dyDescent="0.2">
      <c r="A134" s="5" t="s">
        <v>106</v>
      </c>
      <c r="C134" s="44">
        <v>46090.372000000003</v>
      </c>
      <c r="D134" s="44"/>
      <c r="E134" s="5">
        <f t="shared" si="9"/>
        <v>478.99541641978027</v>
      </c>
      <c r="F134" s="5">
        <f t="shared" si="10"/>
        <v>479</v>
      </c>
      <c r="G134" s="5">
        <f t="shared" si="15"/>
        <v>-7.1089999983087182E-3</v>
      </c>
      <c r="J134" s="5">
        <f>+G134</f>
        <v>-7.1089999983087182E-3</v>
      </c>
      <c r="Q134" s="45">
        <f t="shared" si="12"/>
        <v>31071.872000000003</v>
      </c>
      <c r="AB134" s="5">
        <v>5</v>
      </c>
      <c r="AD134" s="5" t="s">
        <v>107</v>
      </c>
      <c r="AF134" s="5" t="s">
        <v>60</v>
      </c>
    </row>
    <row r="135" spans="1:32" s="5" customFormat="1" ht="12.95" customHeight="1" x14ac:dyDescent="0.2">
      <c r="A135" s="5" t="s">
        <v>105</v>
      </c>
      <c r="C135" s="44">
        <v>46090.372000000003</v>
      </c>
      <c r="D135" s="44"/>
      <c r="E135" s="5">
        <f t="shared" si="9"/>
        <v>478.99541641978027</v>
      </c>
      <c r="F135" s="5">
        <f t="shared" si="10"/>
        <v>479</v>
      </c>
      <c r="G135" s="5">
        <f t="shared" si="15"/>
        <v>-7.1089999983087182E-3</v>
      </c>
      <c r="N135" s="5">
        <f>+G135</f>
        <v>-7.1089999983087182E-3</v>
      </c>
      <c r="Q135" s="45">
        <f t="shared" si="12"/>
        <v>31071.872000000003</v>
      </c>
      <c r="AA135" s="5" t="s">
        <v>69</v>
      </c>
      <c r="AF135" s="5" t="s">
        <v>77</v>
      </c>
    </row>
    <row r="136" spans="1:32" s="5" customFormat="1" ht="12.95" customHeight="1" x14ac:dyDescent="0.2">
      <c r="A136" s="5" t="s">
        <v>106</v>
      </c>
      <c r="C136" s="44">
        <v>46090.374000000003</v>
      </c>
      <c r="D136" s="44"/>
      <c r="E136" s="5">
        <f t="shared" si="9"/>
        <v>478.9967059345426</v>
      </c>
      <c r="F136" s="5">
        <f t="shared" si="10"/>
        <v>479</v>
      </c>
      <c r="G136" s="5">
        <f t="shared" si="15"/>
        <v>-5.1089999979012646E-3</v>
      </c>
      <c r="J136" s="5">
        <f>+G136</f>
        <v>-5.1089999979012646E-3</v>
      </c>
      <c r="Q136" s="45">
        <f t="shared" si="12"/>
        <v>31071.874000000003</v>
      </c>
      <c r="AA136" s="5" t="s">
        <v>69</v>
      </c>
      <c r="AB136" s="5">
        <v>6</v>
      </c>
      <c r="AD136" s="5" t="s">
        <v>108</v>
      </c>
      <c r="AF136" s="5" t="s">
        <v>60</v>
      </c>
    </row>
    <row r="137" spans="1:32" s="5" customFormat="1" ht="12.95" customHeight="1" x14ac:dyDescent="0.2">
      <c r="A137" s="5" t="s">
        <v>106</v>
      </c>
      <c r="C137" s="44">
        <v>46090.377</v>
      </c>
      <c r="D137" s="44"/>
      <c r="E137" s="5">
        <f t="shared" si="9"/>
        <v>478.99864020668372</v>
      </c>
      <c r="F137" s="5">
        <f t="shared" si="10"/>
        <v>479</v>
      </c>
      <c r="G137" s="5">
        <f t="shared" si="15"/>
        <v>-2.1090000009280629E-3</v>
      </c>
      <c r="J137" s="5">
        <f>+G137</f>
        <v>-2.1090000009280629E-3</v>
      </c>
      <c r="Q137" s="45">
        <f t="shared" si="12"/>
        <v>31071.877</v>
      </c>
      <c r="AA137" s="5" t="s">
        <v>69</v>
      </c>
      <c r="AB137" s="5">
        <v>6</v>
      </c>
      <c r="AD137" s="5" t="s">
        <v>109</v>
      </c>
      <c r="AF137" s="5" t="s">
        <v>60</v>
      </c>
    </row>
    <row r="138" spans="1:32" s="5" customFormat="1" ht="12.95" customHeight="1" x14ac:dyDescent="0.2">
      <c r="A138" s="5" t="s">
        <v>110</v>
      </c>
      <c r="C138" s="44">
        <v>46090.385000000002</v>
      </c>
      <c r="D138" s="44"/>
      <c r="E138" s="5">
        <f t="shared" si="9"/>
        <v>479.00379826573294</v>
      </c>
      <c r="F138" s="5">
        <f t="shared" si="10"/>
        <v>479</v>
      </c>
      <c r="G138" s="5">
        <f t="shared" si="15"/>
        <v>5.8910000007017516E-3</v>
      </c>
      <c r="J138" s="5">
        <f>+G138</f>
        <v>5.8910000007017516E-3</v>
      </c>
      <c r="Q138" s="45">
        <f t="shared" si="12"/>
        <v>31071.885000000002</v>
      </c>
      <c r="AA138" s="5" t="s">
        <v>69</v>
      </c>
      <c r="AB138" s="5">
        <v>8</v>
      </c>
      <c r="AD138" s="5" t="s">
        <v>102</v>
      </c>
      <c r="AF138" s="5" t="s">
        <v>60</v>
      </c>
    </row>
    <row r="139" spans="1:32" s="5" customFormat="1" ht="12.95" customHeight="1" x14ac:dyDescent="0.2">
      <c r="A139" s="5" t="s">
        <v>111</v>
      </c>
      <c r="C139" s="44">
        <v>46355.582999999999</v>
      </c>
      <c r="D139" s="44"/>
      <c r="E139" s="5">
        <f t="shared" si="9"/>
        <v>649.99216619781976</v>
      </c>
      <c r="F139" s="5">
        <f t="shared" si="10"/>
        <v>650</v>
      </c>
      <c r="G139" s="5">
        <f t="shared" si="15"/>
        <v>-1.2150000002293382E-2</v>
      </c>
      <c r="J139" s="5">
        <f>+G139</f>
        <v>-1.2150000002293382E-2</v>
      </c>
      <c r="Q139" s="45">
        <f t="shared" si="12"/>
        <v>31337.082999999999</v>
      </c>
      <c r="AA139" s="5" t="s">
        <v>69</v>
      </c>
      <c r="AB139" s="5">
        <v>6</v>
      </c>
      <c r="AD139" s="5" t="s">
        <v>59</v>
      </c>
      <c r="AF139" s="5" t="s">
        <v>60</v>
      </c>
    </row>
    <row r="140" spans="1:32" s="5" customFormat="1" ht="12.95" customHeight="1" x14ac:dyDescent="0.2">
      <c r="A140" s="5" t="s">
        <v>65</v>
      </c>
      <c r="C140" s="44">
        <v>46409.872000000003</v>
      </c>
      <c r="D140" s="44"/>
      <c r="E140" s="5">
        <f t="shared" si="9"/>
        <v>684.99539965608835</v>
      </c>
      <c r="F140" s="5">
        <f t="shared" si="10"/>
        <v>685</v>
      </c>
      <c r="G140" s="5">
        <f t="shared" si="15"/>
        <v>-7.1349999998346902E-3</v>
      </c>
      <c r="I140" s="5">
        <f>+G140</f>
        <v>-7.1349999998346902E-3</v>
      </c>
      <c r="Q140" s="45">
        <f t="shared" si="12"/>
        <v>31391.372000000003</v>
      </c>
      <c r="AA140" s="5" t="s">
        <v>69</v>
      </c>
      <c r="AB140" s="5">
        <v>9</v>
      </c>
      <c r="AD140" s="5" t="s">
        <v>66</v>
      </c>
      <c r="AF140" s="5" t="s">
        <v>67</v>
      </c>
    </row>
    <row r="141" spans="1:32" s="5" customFormat="1" ht="12.95" customHeight="1" x14ac:dyDescent="0.2">
      <c r="A141" s="5" t="s">
        <v>65</v>
      </c>
      <c r="C141" s="44">
        <v>46420.728000000003</v>
      </c>
      <c r="D141" s="44"/>
      <c r="E141" s="5">
        <f t="shared" si="9"/>
        <v>691.99488578445551</v>
      </c>
      <c r="F141" s="5">
        <f t="shared" si="10"/>
        <v>692</v>
      </c>
      <c r="G141" s="5">
        <f t="shared" si="15"/>
        <v>-7.9320000004372559E-3</v>
      </c>
      <c r="I141" s="5">
        <f>+G141</f>
        <v>-7.9320000004372559E-3</v>
      </c>
      <c r="Q141" s="45">
        <f t="shared" si="12"/>
        <v>31402.228000000003</v>
      </c>
      <c r="AA141" s="5" t="s">
        <v>69</v>
      </c>
      <c r="AB141" s="5">
        <v>9</v>
      </c>
      <c r="AD141" s="5" t="s">
        <v>79</v>
      </c>
      <c r="AF141" s="5" t="s">
        <v>67</v>
      </c>
    </row>
    <row r="142" spans="1:32" s="5" customFormat="1" ht="12.95" customHeight="1" x14ac:dyDescent="0.2">
      <c r="A142" s="5" t="s">
        <v>65</v>
      </c>
      <c r="C142" s="44">
        <v>46445.55</v>
      </c>
      <c r="D142" s="44"/>
      <c r="E142" s="5">
        <f t="shared" si="9"/>
        <v>707.99905349616654</v>
      </c>
      <c r="F142" s="5">
        <f t="shared" si="10"/>
        <v>708</v>
      </c>
      <c r="G142" s="5">
        <f t="shared" si="15"/>
        <v>-1.4679999949294142E-3</v>
      </c>
      <c r="I142" s="5">
        <f>+G142</f>
        <v>-1.4679999949294142E-3</v>
      </c>
      <c r="Q142" s="45">
        <f t="shared" si="12"/>
        <v>31427.050000000003</v>
      </c>
      <c r="AA142" s="5" t="s">
        <v>69</v>
      </c>
      <c r="AB142" s="5">
        <v>10</v>
      </c>
      <c r="AD142" s="5" t="s">
        <v>79</v>
      </c>
      <c r="AF142" s="5" t="s">
        <v>67</v>
      </c>
    </row>
    <row r="143" spans="1:32" s="5" customFormat="1" ht="12.95" customHeight="1" x14ac:dyDescent="0.2">
      <c r="A143" s="5" t="s">
        <v>65</v>
      </c>
      <c r="C143" s="44">
        <v>46479.656999999999</v>
      </c>
      <c r="D143" s="44"/>
      <c r="E143" s="5">
        <f t="shared" si="9"/>
        <v>729.98979349065792</v>
      </c>
      <c r="F143" s="5">
        <f t="shared" si="10"/>
        <v>730</v>
      </c>
      <c r="G143" s="5">
        <f t="shared" si="15"/>
        <v>-1.5830000003916211E-2</v>
      </c>
      <c r="I143" s="5">
        <f>+G143</f>
        <v>-1.5830000003916211E-2</v>
      </c>
      <c r="Q143" s="45">
        <f t="shared" si="12"/>
        <v>31461.156999999999</v>
      </c>
      <c r="AA143" s="5" t="s">
        <v>69</v>
      </c>
      <c r="AB143" s="5">
        <v>16</v>
      </c>
      <c r="AD143" s="5" t="s">
        <v>89</v>
      </c>
      <c r="AF143" s="5" t="s">
        <v>67</v>
      </c>
    </row>
    <row r="144" spans="1:32" s="5" customFormat="1" ht="12.95" customHeight="1" x14ac:dyDescent="0.2">
      <c r="A144" s="5" t="s">
        <v>65</v>
      </c>
      <c r="C144" s="44">
        <v>46493.618000000002</v>
      </c>
      <c r="D144" s="44"/>
      <c r="E144" s="5">
        <f t="shared" si="9"/>
        <v>738.99125128709829</v>
      </c>
      <c r="F144" s="5">
        <f t="shared" si="10"/>
        <v>739</v>
      </c>
      <c r="G144" s="5">
        <f t="shared" si="15"/>
        <v>-1.3568999995186459E-2</v>
      </c>
      <c r="I144" s="5">
        <f>+G144</f>
        <v>-1.3568999995186459E-2</v>
      </c>
      <c r="Q144" s="45">
        <f t="shared" si="12"/>
        <v>31475.118000000002</v>
      </c>
      <c r="AA144" s="5" t="s">
        <v>69</v>
      </c>
      <c r="AB144" s="5">
        <v>12</v>
      </c>
      <c r="AD144" s="5" t="s">
        <v>89</v>
      </c>
      <c r="AF144" s="5" t="s">
        <v>67</v>
      </c>
    </row>
    <row r="145" spans="1:32" s="5" customFormat="1" ht="12.95" customHeight="1" x14ac:dyDescent="0.2">
      <c r="A145" s="5" t="s">
        <v>112</v>
      </c>
      <c r="C145" s="44">
        <v>46718.512999999999</v>
      </c>
      <c r="D145" s="44"/>
      <c r="E145" s="5">
        <f t="shared" si="9"/>
        <v>883.99396249188351</v>
      </c>
      <c r="F145" s="5">
        <f t="shared" si="10"/>
        <v>884</v>
      </c>
      <c r="G145" s="5">
        <f t="shared" si="15"/>
        <v>-9.3639999977312982E-3</v>
      </c>
      <c r="J145" s="5">
        <f>+G145</f>
        <v>-9.3639999977312982E-3</v>
      </c>
      <c r="Q145" s="45">
        <f t="shared" si="12"/>
        <v>31700.012999999999</v>
      </c>
      <c r="AA145" s="5" t="s">
        <v>69</v>
      </c>
      <c r="AB145" s="5">
        <v>6</v>
      </c>
      <c r="AD145" s="5" t="s">
        <v>59</v>
      </c>
      <c r="AF145" s="5" t="s">
        <v>60</v>
      </c>
    </row>
    <row r="146" spans="1:32" s="5" customFormat="1" ht="12.95" customHeight="1" x14ac:dyDescent="0.2">
      <c r="A146" s="5" t="s">
        <v>113</v>
      </c>
      <c r="C146" s="44">
        <v>46746.425999999999</v>
      </c>
      <c r="D146" s="44"/>
      <c r="E146" s="5">
        <f t="shared" si="9"/>
        <v>901.99107526833154</v>
      </c>
      <c r="F146" s="5">
        <f t="shared" si="10"/>
        <v>902</v>
      </c>
      <c r="G146" s="5">
        <f t="shared" si="15"/>
        <v>-1.3842000000295229E-2</v>
      </c>
      <c r="J146" s="5">
        <f>+G146</f>
        <v>-1.3842000000295229E-2</v>
      </c>
      <c r="Q146" s="45">
        <f t="shared" si="12"/>
        <v>31727.925999999999</v>
      </c>
      <c r="AA146" s="5" t="s">
        <v>69</v>
      </c>
      <c r="AB146" s="5">
        <v>6</v>
      </c>
      <c r="AD146" s="5" t="s">
        <v>59</v>
      </c>
      <c r="AF146" s="5" t="s">
        <v>60</v>
      </c>
    </row>
    <row r="147" spans="1:32" s="5" customFormat="1" ht="12.95" customHeight="1" x14ac:dyDescent="0.2">
      <c r="A147" s="41" t="s">
        <v>114</v>
      </c>
      <c r="B147" s="42" t="s">
        <v>44</v>
      </c>
      <c r="C147" s="43">
        <v>46819.328000000001</v>
      </c>
      <c r="D147" s="44"/>
      <c r="E147" s="5">
        <f t="shared" si="9"/>
        <v>948.99517785954822</v>
      </c>
      <c r="F147" s="5">
        <f t="shared" si="10"/>
        <v>949</v>
      </c>
      <c r="G147" s="5">
        <f t="shared" si="15"/>
        <v>-7.4789999998756684E-3</v>
      </c>
      <c r="N147" s="5">
        <f>+G147</f>
        <v>-7.4789999998756684E-3</v>
      </c>
      <c r="O147" s="5">
        <f ca="1">+C$11+C$12*$F147</f>
        <v>2.6488900903429407E-3</v>
      </c>
      <c r="Q147" s="45">
        <f t="shared" si="12"/>
        <v>31800.828000000001</v>
      </c>
    </row>
    <row r="148" spans="1:32" s="5" customFormat="1" ht="12.95" customHeight="1" x14ac:dyDescent="0.2">
      <c r="A148" s="5" t="s">
        <v>115</v>
      </c>
      <c r="C148" s="44">
        <v>46819.328500000003</v>
      </c>
      <c r="D148" s="44"/>
      <c r="E148" s="5">
        <f t="shared" si="9"/>
        <v>948.99550023823997</v>
      </c>
      <c r="F148" s="5">
        <f t="shared" si="10"/>
        <v>949</v>
      </c>
      <c r="G148" s="5">
        <f t="shared" si="15"/>
        <v>-6.9789999979548156E-3</v>
      </c>
      <c r="J148" s="5">
        <f>+G148</f>
        <v>-6.9789999979548156E-3</v>
      </c>
      <c r="Q148" s="45">
        <f t="shared" si="12"/>
        <v>31800.828500000003</v>
      </c>
      <c r="AA148" s="5" t="s">
        <v>116</v>
      </c>
      <c r="AB148" s="5">
        <v>8</v>
      </c>
      <c r="AD148" s="5" t="s">
        <v>64</v>
      </c>
      <c r="AF148" s="5" t="s">
        <v>60</v>
      </c>
    </row>
    <row r="149" spans="1:32" s="5" customFormat="1" ht="12.95" customHeight="1" x14ac:dyDescent="0.2">
      <c r="A149" s="5" t="s">
        <v>65</v>
      </c>
      <c r="C149" s="44">
        <v>46845.694000000003</v>
      </c>
      <c r="D149" s="44"/>
      <c r="E149" s="5">
        <f t="shared" ref="E149:E212" si="16">+(C149-C$7)/C$8</f>
        <v>965.99485096755711</v>
      </c>
      <c r="F149" s="5">
        <f t="shared" ref="F149:F212" si="17">ROUND(2*E149,0)/2</f>
        <v>966</v>
      </c>
      <c r="G149" s="5">
        <f t="shared" si="15"/>
        <v>-7.9859999968903139E-3</v>
      </c>
      <c r="I149" s="5">
        <f>+G149</f>
        <v>-7.9859999968903139E-3</v>
      </c>
      <c r="Q149" s="45">
        <f t="shared" ref="Q149:Q212" si="18">+C149-15018.5</f>
        <v>31827.194000000003</v>
      </c>
      <c r="AA149" s="5" t="s">
        <v>69</v>
      </c>
      <c r="AB149" s="5">
        <v>11</v>
      </c>
      <c r="AD149" s="5" t="s">
        <v>66</v>
      </c>
      <c r="AF149" s="5" t="s">
        <v>67</v>
      </c>
    </row>
    <row r="150" spans="1:32" s="5" customFormat="1" ht="12.95" customHeight="1" x14ac:dyDescent="0.2">
      <c r="A150" s="5" t="s">
        <v>65</v>
      </c>
      <c r="C150" s="44">
        <v>47152.786</v>
      </c>
      <c r="D150" s="44"/>
      <c r="E150" s="5">
        <f t="shared" si="16"/>
        <v>1163.9946846201508</v>
      </c>
      <c r="F150" s="5">
        <f t="shared" si="17"/>
        <v>1164</v>
      </c>
      <c r="G150" s="5">
        <f t="shared" si="15"/>
        <v>-8.2439999969210476E-3</v>
      </c>
      <c r="I150" s="5">
        <f>+G150</f>
        <v>-8.2439999969210476E-3</v>
      </c>
      <c r="Q150" s="45">
        <f t="shared" si="18"/>
        <v>32134.286</v>
      </c>
      <c r="AA150" s="5" t="s">
        <v>69</v>
      </c>
      <c r="AB150" s="5">
        <v>9</v>
      </c>
      <c r="AD150" s="5" t="s">
        <v>66</v>
      </c>
      <c r="AF150" s="5" t="s">
        <v>67</v>
      </c>
    </row>
    <row r="151" spans="1:32" s="5" customFormat="1" ht="12.95" customHeight="1" x14ac:dyDescent="0.2">
      <c r="A151" s="5" t="s">
        <v>117</v>
      </c>
      <c r="C151" s="44">
        <v>47157.436000000002</v>
      </c>
      <c r="D151" s="44"/>
      <c r="E151" s="5">
        <f t="shared" si="16"/>
        <v>1166.9928064419009</v>
      </c>
      <c r="F151" s="5">
        <f t="shared" si="17"/>
        <v>1167</v>
      </c>
      <c r="G151" s="5">
        <f t="shared" si="15"/>
        <v>-1.1157000000821427E-2</v>
      </c>
      <c r="J151" s="5">
        <f>+G151</f>
        <v>-1.1157000000821427E-2</v>
      </c>
      <c r="Q151" s="45">
        <f t="shared" si="18"/>
        <v>32138.936000000002</v>
      </c>
      <c r="AA151" s="5" t="s">
        <v>69</v>
      </c>
      <c r="AB151" s="5">
        <v>7</v>
      </c>
      <c r="AD151" s="5" t="s">
        <v>64</v>
      </c>
      <c r="AF151" s="5" t="s">
        <v>60</v>
      </c>
    </row>
    <row r="152" spans="1:32" s="5" customFormat="1" ht="12.95" customHeight="1" x14ac:dyDescent="0.2">
      <c r="A152" s="5" t="s">
        <v>65</v>
      </c>
      <c r="C152" s="44">
        <v>47180.701999999997</v>
      </c>
      <c r="D152" s="44"/>
      <c r="E152" s="5">
        <f t="shared" si="16"/>
        <v>1181.9937316687401</v>
      </c>
      <c r="F152" s="5">
        <f t="shared" si="17"/>
        <v>1182</v>
      </c>
      <c r="G152" s="5">
        <f t="shared" si="15"/>
        <v>-9.722000002511777E-3</v>
      </c>
      <c r="I152" s="5">
        <f>+G152</f>
        <v>-9.722000002511777E-3</v>
      </c>
      <c r="Q152" s="45">
        <f t="shared" si="18"/>
        <v>32162.201999999997</v>
      </c>
      <c r="AA152" s="5" t="s">
        <v>69</v>
      </c>
      <c r="AB152" s="5">
        <v>11</v>
      </c>
      <c r="AD152" s="5" t="s">
        <v>66</v>
      </c>
      <c r="AF152" s="5" t="s">
        <v>67</v>
      </c>
    </row>
    <row r="153" spans="1:32" s="5" customFormat="1" ht="12.95" customHeight="1" x14ac:dyDescent="0.2">
      <c r="A153" s="5" t="s">
        <v>65</v>
      </c>
      <c r="C153" s="44">
        <v>47183.796000000002</v>
      </c>
      <c r="D153" s="44"/>
      <c r="E153" s="5">
        <f t="shared" si="16"/>
        <v>1183.9886110056229</v>
      </c>
      <c r="F153" s="5">
        <f t="shared" si="17"/>
        <v>1184</v>
      </c>
      <c r="G153" s="5">
        <f t="shared" si="15"/>
        <v>-1.7663999999058433E-2</v>
      </c>
      <c r="I153" s="5">
        <f>+G153</f>
        <v>-1.7663999999058433E-2</v>
      </c>
      <c r="Q153" s="45">
        <f t="shared" si="18"/>
        <v>32165.296000000002</v>
      </c>
      <c r="AA153" s="5" t="s">
        <v>69</v>
      </c>
      <c r="AB153" s="5">
        <v>17</v>
      </c>
      <c r="AD153" s="5" t="s">
        <v>118</v>
      </c>
      <c r="AF153" s="5" t="s">
        <v>67</v>
      </c>
    </row>
    <row r="154" spans="1:32" s="5" customFormat="1" ht="12.95" customHeight="1" x14ac:dyDescent="0.2">
      <c r="A154" s="5" t="s">
        <v>65</v>
      </c>
      <c r="C154" s="44">
        <v>47211.724999999999</v>
      </c>
      <c r="D154" s="44"/>
      <c r="E154" s="5">
        <f t="shared" si="16"/>
        <v>1201.9960399001648</v>
      </c>
      <c r="F154" s="5">
        <f t="shared" si="17"/>
        <v>1202</v>
      </c>
      <c r="G154" s="5">
        <f t="shared" si="15"/>
        <v>-6.1419999983627349E-3</v>
      </c>
      <c r="I154" s="5">
        <f>+G154</f>
        <v>-6.1419999983627349E-3</v>
      </c>
      <c r="Q154" s="45">
        <f t="shared" si="18"/>
        <v>32193.224999999999</v>
      </c>
      <c r="AA154" s="5" t="s">
        <v>69</v>
      </c>
      <c r="AB154" s="5">
        <v>10</v>
      </c>
      <c r="AD154" s="5" t="s">
        <v>66</v>
      </c>
      <c r="AF154" s="5" t="s">
        <v>67</v>
      </c>
    </row>
    <row r="155" spans="1:32" s="5" customFormat="1" ht="12.95" customHeight="1" x14ac:dyDescent="0.2">
      <c r="A155" s="5" t="s">
        <v>119</v>
      </c>
      <c r="C155" s="44">
        <v>47450.572999999997</v>
      </c>
      <c r="D155" s="44"/>
      <c r="E155" s="5">
        <f t="shared" si="16"/>
        <v>1355.995050842341</v>
      </c>
      <c r="F155" s="5">
        <f t="shared" si="17"/>
        <v>1356</v>
      </c>
      <c r="G155" s="5">
        <f t="shared" si="15"/>
        <v>-7.6760000010835938E-3</v>
      </c>
      <c r="J155" s="5">
        <f>+G155</f>
        <v>-7.6760000010835938E-3</v>
      </c>
      <c r="Q155" s="45">
        <f t="shared" si="18"/>
        <v>32432.072999999997</v>
      </c>
      <c r="AA155" s="5" t="s">
        <v>69</v>
      </c>
      <c r="AB155" s="5">
        <v>8</v>
      </c>
      <c r="AD155" s="5" t="s">
        <v>120</v>
      </c>
      <c r="AF155" s="5" t="s">
        <v>60</v>
      </c>
    </row>
    <row r="156" spans="1:32" s="5" customFormat="1" ht="12.95" customHeight="1" x14ac:dyDescent="0.2">
      <c r="A156" s="5" t="s">
        <v>121</v>
      </c>
      <c r="C156" s="44">
        <v>47565.343999999997</v>
      </c>
      <c r="D156" s="44"/>
      <c r="E156" s="5">
        <f t="shared" si="16"/>
        <v>1429.9945002195382</v>
      </c>
      <c r="F156" s="5">
        <f t="shared" si="17"/>
        <v>1430</v>
      </c>
      <c r="G156" s="5">
        <f t="shared" si="15"/>
        <v>-8.5300000064307824E-3</v>
      </c>
      <c r="J156" s="5">
        <f>+G156</f>
        <v>-8.5300000064307824E-3</v>
      </c>
      <c r="Q156" s="45">
        <f t="shared" si="18"/>
        <v>32546.843999999997</v>
      </c>
      <c r="AA156" s="5" t="s">
        <v>69</v>
      </c>
      <c r="AB156" s="5">
        <v>7</v>
      </c>
      <c r="AD156" s="5" t="s">
        <v>59</v>
      </c>
      <c r="AF156" s="5" t="s">
        <v>60</v>
      </c>
    </row>
    <row r="157" spans="1:32" s="5" customFormat="1" ht="12.95" customHeight="1" x14ac:dyDescent="0.2">
      <c r="A157" s="5" t="s">
        <v>122</v>
      </c>
      <c r="C157" s="44">
        <v>47886.408000000003</v>
      </c>
      <c r="D157" s="44"/>
      <c r="E157" s="5">
        <f t="shared" si="16"/>
        <v>1637.0028839997672</v>
      </c>
      <c r="F157" s="5">
        <f t="shared" si="17"/>
        <v>1637</v>
      </c>
      <c r="G157" s="5">
        <f t="shared" si="15"/>
        <v>4.4730000008712523E-3</v>
      </c>
      <c r="J157" s="5">
        <f>+G157</f>
        <v>4.4730000008712523E-3</v>
      </c>
      <c r="Q157" s="45">
        <f t="shared" si="18"/>
        <v>32867.908000000003</v>
      </c>
      <c r="AA157" s="5" t="s">
        <v>69</v>
      </c>
      <c r="AB157" s="5">
        <v>7</v>
      </c>
      <c r="AD157" s="5" t="s">
        <v>59</v>
      </c>
      <c r="AF157" s="5" t="s">
        <v>60</v>
      </c>
    </row>
    <row r="158" spans="1:32" s="5" customFormat="1" ht="12.95" customHeight="1" x14ac:dyDescent="0.2">
      <c r="A158" s="5" t="s">
        <v>123</v>
      </c>
      <c r="C158" s="44">
        <v>47914.326000000001</v>
      </c>
      <c r="D158" s="44"/>
      <c r="E158" s="5">
        <f t="shared" si="16"/>
        <v>1655.0032205631187</v>
      </c>
      <c r="F158" s="5">
        <f t="shared" si="17"/>
        <v>1655</v>
      </c>
      <c r="G158" s="5">
        <f t="shared" si="15"/>
        <v>4.9950000029639341E-3</v>
      </c>
      <c r="J158" s="5">
        <f>+G158</f>
        <v>4.9950000029639341E-3</v>
      </c>
      <c r="Q158" s="45">
        <f t="shared" si="18"/>
        <v>32895.826000000001</v>
      </c>
      <c r="AA158" s="5" t="s">
        <v>69</v>
      </c>
      <c r="AB158" s="5">
        <v>8</v>
      </c>
      <c r="AD158" s="5" t="s">
        <v>64</v>
      </c>
      <c r="AF158" s="5" t="s">
        <v>60</v>
      </c>
    </row>
    <row r="159" spans="1:32" s="5" customFormat="1" ht="12.95" customHeight="1" x14ac:dyDescent="0.2">
      <c r="A159" s="5" t="s">
        <v>65</v>
      </c>
      <c r="C159" s="44">
        <v>47923.625999999997</v>
      </c>
      <c r="D159" s="44"/>
      <c r="E159" s="5">
        <f t="shared" si="16"/>
        <v>1660.999464206614</v>
      </c>
      <c r="F159" s="5">
        <f t="shared" si="17"/>
        <v>1661</v>
      </c>
      <c r="G159" s="5">
        <f t="shared" si="15"/>
        <v>-8.3100000483682379E-4</v>
      </c>
      <c r="I159" s="5">
        <f>+G159</f>
        <v>-8.3100000483682379E-4</v>
      </c>
      <c r="Q159" s="45">
        <f t="shared" si="18"/>
        <v>32905.125999999997</v>
      </c>
      <c r="AA159" s="5" t="s">
        <v>69</v>
      </c>
      <c r="AB159" s="5">
        <v>11</v>
      </c>
      <c r="AD159" s="5" t="s">
        <v>78</v>
      </c>
      <c r="AF159" s="5" t="s">
        <v>67</v>
      </c>
    </row>
    <row r="160" spans="1:32" s="5" customFormat="1" ht="12.95" customHeight="1" x14ac:dyDescent="0.2">
      <c r="A160" s="5" t="s">
        <v>124</v>
      </c>
      <c r="C160" s="44">
        <v>48587.445</v>
      </c>
      <c r="D160" s="44">
        <v>6.0000000000000001E-3</v>
      </c>
      <c r="E160" s="5">
        <f t="shared" si="16"/>
        <v>2089.0016641187999</v>
      </c>
      <c r="F160" s="5">
        <f t="shared" si="17"/>
        <v>2089</v>
      </c>
      <c r="G160" s="5">
        <f t="shared" ref="G160:G191" si="19">+C160-(C$7+F160*C$8)</f>
        <v>2.5810000006458722E-3</v>
      </c>
      <c r="J160" s="5">
        <f>+G160</f>
        <v>2.5810000006458722E-3</v>
      </c>
      <c r="O160" s="5">
        <f t="shared" ref="O160:O191" ca="1" si="20">+C$11+C$12*$F160</f>
        <v>8.9397757348028493E-3</v>
      </c>
      <c r="Q160" s="45">
        <f t="shared" si="18"/>
        <v>33568.945</v>
      </c>
      <c r="AA160" s="5" t="s">
        <v>69</v>
      </c>
      <c r="AB160" s="5">
        <v>9</v>
      </c>
      <c r="AD160" s="5" t="s">
        <v>59</v>
      </c>
      <c r="AF160" s="5" t="s">
        <v>60</v>
      </c>
    </row>
    <row r="161" spans="1:32" s="5" customFormat="1" ht="12.95" customHeight="1" x14ac:dyDescent="0.2">
      <c r="A161" s="5" t="s">
        <v>65</v>
      </c>
      <c r="C161" s="44">
        <v>48638.633000000002</v>
      </c>
      <c r="D161" s="44"/>
      <c r="E161" s="5">
        <f t="shared" si="16"/>
        <v>2122.0055049385201</v>
      </c>
      <c r="F161" s="5">
        <f t="shared" si="17"/>
        <v>2122</v>
      </c>
      <c r="G161" s="5">
        <f t="shared" si="19"/>
        <v>8.5380000018631108E-3</v>
      </c>
      <c r="I161" s="5">
        <f>+G161</f>
        <v>8.5380000018631108E-3</v>
      </c>
      <c r="O161" s="5">
        <f t="shared" ca="1" si="20"/>
        <v>9.1218803192477417E-3</v>
      </c>
      <c r="Q161" s="45">
        <f t="shared" si="18"/>
        <v>33620.133000000002</v>
      </c>
      <c r="AA161" s="5" t="s">
        <v>69</v>
      </c>
      <c r="AB161" s="5">
        <v>12</v>
      </c>
      <c r="AD161" s="5" t="s">
        <v>118</v>
      </c>
      <c r="AF161" s="5" t="s">
        <v>67</v>
      </c>
    </row>
    <row r="162" spans="1:32" s="5" customFormat="1" ht="12.95" customHeight="1" x14ac:dyDescent="0.2">
      <c r="A162" s="5" t="s">
        <v>65</v>
      </c>
      <c r="C162" s="44">
        <v>48683.608999999997</v>
      </c>
      <c r="D162" s="44"/>
      <c r="E162" s="5">
        <f t="shared" si="16"/>
        <v>2151.0041129073315</v>
      </c>
      <c r="F162" s="5">
        <f t="shared" si="17"/>
        <v>2151</v>
      </c>
      <c r="G162" s="5">
        <f t="shared" si="19"/>
        <v>6.3789999985601753E-3</v>
      </c>
      <c r="I162" s="5">
        <f>+G162</f>
        <v>6.3789999985601753E-3</v>
      </c>
      <c r="O162" s="5">
        <f t="shared" ca="1" si="20"/>
        <v>9.2819116207296173E-3</v>
      </c>
      <c r="Q162" s="45">
        <f t="shared" si="18"/>
        <v>33665.108999999997</v>
      </c>
      <c r="AA162" s="5" t="s">
        <v>69</v>
      </c>
      <c r="AB162" s="5">
        <v>20</v>
      </c>
      <c r="AD162" s="5" t="s">
        <v>78</v>
      </c>
      <c r="AF162" s="5" t="s">
        <v>67</v>
      </c>
    </row>
    <row r="163" spans="1:32" s="5" customFormat="1" ht="12.95" customHeight="1" x14ac:dyDescent="0.2">
      <c r="A163" s="5" t="s">
        <v>65</v>
      </c>
      <c r="C163" s="44">
        <v>48683.614000000001</v>
      </c>
      <c r="D163" s="44"/>
      <c r="E163" s="5">
        <f t="shared" si="16"/>
        <v>2151.0073366942393</v>
      </c>
      <c r="F163" s="5">
        <f t="shared" si="17"/>
        <v>2151</v>
      </c>
      <c r="G163" s="5">
        <f t="shared" si="19"/>
        <v>1.1379000003216788E-2</v>
      </c>
      <c r="I163" s="5">
        <f>+G163</f>
        <v>1.1379000003216788E-2</v>
      </c>
      <c r="O163" s="5">
        <f t="shared" ca="1" si="20"/>
        <v>9.2819116207296173E-3</v>
      </c>
      <c r="Q163" s="45">
        <f t="shared" si="18"/>
        <v>33665.114000000001</v>
      </c>
      <c r="AA163" s="5" t="s">
        <v>69</v>
      </c>
      <c r="AB163" s="5">
        <v>15</v>
      </c>
      <c r="AD163" s="5" t="s">
        <v>79</v>
      </c>
      <c r="AF163" s="5" t="s">
        <v>67</v>
      </c>
    </row>
    <row r="164" spans="1:32" s="5" customFormat="1" ht="12.95" customHeight="1" x14ac:dyDescent="0.2">
      <c r="A164" s="5" t="s">
        <v>65</v>
      </c>
      <c r="C164" s="44">
        <v>48976.748</v>
      </c>
      <c r="D164" s="44"/>
      <c r="E164" s="5">
        <f t="shared" si="16"/>
        <v>2340.0076468225384</v>
      </c>
      <c r="F164" s="5">
        <f t="shared" si="17"/>
        <v>2340</v>
      </c>
      <c r="G164" s="5">
        <f t="shared" si="19"/>
        <v>1.1859999998705462E-2</v>
      </c>
      <c r="I164" s="5">
        <f>+G164</f>
        <v>1.1859999998705462E-2</v>
      </c>
      <c r="O164" s="5">
        <f t="shared" ca="1" si="20"/>
        <v>1.032487424073218E-2</v>
      </c>
      <c r="Q164" s="45">
        <f t="shared" si="18"/>
        <v>33958.248</v>
      </c>
      <c r="AA164" s="5" t="s">
        <v>69</v>
      </c>
      <c r="AB164" s="5">
        <v>13</v>
      </c>
      <c r="AD164" s="5" t="s">
        <v>79</v>
      </c>
      <c r="AF164" s="5" t="s">
        <v>67</v>
      </c>
    </row>
    <row r="165" spans="1:32" s="5" customFormat="1" ht="12.95" customHeight="1" x14ac:dyDescent="0.2">
      <c r="A165" s="5" t="s">
        <v>65</v>
      </c>
      <c r="C165" s="44">
        <v>49018.625999999997</v>
      </c>
      <c r="D165" s="44"/>
      <c r="E165" s="5">
        <f t="shared" si="16"/>
        <v>2367.0087964249469</v>
      </c>
      <c r="F165" s="5">
        <f t="shared" si="17"/>
        <v>2367</v>
      </c>
      <c r="G165" s="5">
        <f t="shared" si="19"/>
        <v>1.3642999998410232E-2</v>
      </c>
      <c r="I165" s="5">
        <f>+G165</f>
        <v>1.3642999998410232E-2</v>
      </c>
      <c r="O165" s="5">
        <f t="shared" ca="1" si="20"/>
        <v>1.0473868900732547E-2</v>
      </c>
      <c r="Q165" s="45">
        <f t="shared" si="18"/>
        <v>34000.125999999997</v>
      </c>
      <c r="AA165" s="5" t="s">
        <v>69</v>
      </c>
      <c r="AB165" s="5">
        <v>11</v>
      </c>
      <c r="AD165" s="5" t="s">
        <v>78</v>
      </c>
      <c r="AF165" s="5" t="s">
        <v>67</v>
      </c>
    </row>
    <row r="166" spans="1:32" s="5" customFormat="1" ht="12.95" customHeight="1" x14ac:dyDescent="0.2">
      <c r="A166" s="41" t="s">
        <v>125</v>
      </c>
      <c r="B166" s="42" t="s">
        <v>44</v>
      </c>
      <c r="C166" s="43">
        <v>49393.97</v>
      </c>
      <c r="D166" s="44"/>
      <c r="E166" s="5">
        <f t="shared" si="16"/>
        <v>2609.0146108470121</v>
      </c>
      <c r="F166" s="5">
        <f t="shared" si="17"/>
        <v>2609</v>
      </c>
      <c r="G166" s="5">
        <f t="shared" si="19"/>
        <v>2.2661000002699438E-2</v>
      </c>
      <c r="N166" s="5">
        <f>+G166</f>
        <v>2.2661000002699438E-2</v>
      </c>
      <c r="O166" s="5">
        <f t="shared" ca="1" si="20"/>
        <v>1.1809302519995089E-2</v>
      </c>
      <c r="Q166" s="45">
        <f t="shared" si="18"/>
        <v>34375.47</v>
      </c>
    </row>
    <row r="167" spans="1:32" s="5" customFormat="1" ht="12.95" customHeight="1" x14ac:dyDescent="0.2">
      <c r="A167" s="5" t="s">
        <v>65</v>
      </c>
      <c r="C167" s="44">
        <v>49398.614000000001</v>
      </c>
      <c r="D167" s="44"/>
      <c r="E167" s="5">
        <f t="shared" si="16"/>
        <v>2612.0088641244752</v>
      </c>
      <c r="F167" s="5">
        <f t="shared" si="17"/>
        <v>2612</v>
      </c>
      <c r="G167" s="5">
        <f t="shared" si="19"/>
        <v>1.3747999997576699E-2</v>
      </c>
      <c r="I167" s="5">
        <f>+G167</f>
        <v>1.3747999997576699E-2</v>
      </c>
      <c r="O167" s="5">
        <f t="shared" ca="1" si="20"/>
        <v>1.1825857482217352E-2</v>
      </c>
      <c r="Q167" s="45">
        <f t="shared" si="18"/>
        <v>34380.114000000001</v>
      </c>
      <c r="AA167" s="5" t="s">
        <v>69</v>
      </c>
      <c r="AB167" s="5">
        <v>15</v>
      </c>
      <c r="AD167" s="5" t="s">
        <v>78</v>
      </c>
      <c r="AF167" s="5" t="s">
        <v>67</v>
      </c>
    </row>
    <row r="168" spans="1:32" s="5" customFormat="1" ht="12.95" customHeight="1" x14ac:dyDescent="0.2">
      <c r="A168" s="5" t="s">
        <v>65</v>
      </c>
      <c r="C168" s="44">
        <v>49688.652000000002</v>
      </c>
      <c r="D168" s="44"/>
      <c r="E168" s="5">
        <f t="shared" si="16"/>
        <v>2799.0130054011338</v>
      </c>
      <c r="F168" s="5">
        <f t="shared" si="17"/>
        <v>2799</v>
      </c>
      <c r="G168" s="5">
        <f t="shared" si="19"/>
        <v>2.017100000375649E-2</v>
      </c>
      <c r="I168" s="5">
        <f>+G168</f>
        <v>2.017100000375649E-2</v>
      </c>
      <c r="O168" s="5">
        <f t="shared" ca="1" si="20"/>
        <v>1.2857783460738407E-2</v>
      </c>
      <c r="Q168" s="45">
        <f t="shared" si="18"/>
        <v>34670.152000000002</v>
      </c>
      <c r="AA168" s="5" t="s">
        <v>69</v>
      </c>
      <c r="AB168" s="5">
        <v>6</v>
      </c>
      <c r="AD168" s="5" t="s">
        <v>78</v>
      </c>
      <c r="AF168" s="5" t="s">
        <v>67</v>
      </c>
    </row>
    <row r="169" spans="1:32" s="5" customFormat="1" ht="12.95" customHeight="1" x14ac:dyDescent="0.2">
      <c r="A169" s="41" t="s">
        <v>126</v>
      </c>
      <c r="B169" s="42" t="s">
        <v>44</v>
      </c>
      <c r="C169" s="43">
        <v>49750.686999999998</v>
      </c>
      <c r="D169" s="44"/>
      <c r="E169" s="5">
        <f t="shared" si="16"/>
        <v>2839.010529532788</v>
      </c>
      <c r="F169" s="5">
        <f t="shared" si="17"/>
        <v>2839</v>
      </c>
      <c r="G169" s="5">
        <f t="shared" si="19"/>
        <v>1.6330999998899642E-2</v>
      </c>
      <c r="N169" s="5">
        <f>+G169</f>
        <v>1.6330999998899642E-2</v>
      </c>
      <c r="O169" s="5">
        <f t="shared" ca="1" si="20"/>
        <v>1.3078516290368578E-2</v>
      </c>
      <c r="Q169" s="45">
        <f t="shared" si="18"/>
        <v>34732.186999999998</v>
      </c>
    </row>
    <row r="170" spans="1:32" s="5" customFormat="1" ht="12.95" customHeight="1" x14ac:dyDescent="0.2">
      <c r="A170" s="41" t="s">
        <v>126</v>
      </c>
      <c r="B170" s="42" t="s">
        <v>44</v>
      </c>
      <c r="C170" s="43">
        <v>49778.606</v>
      </c>
      <c r="D170" s="44"/>
      <c r="E170" s="5">
        <f t="shared" si="16"/>
        <v>2857.0115108535229</v>
      </c>
      <c r="F170" s="5">
        <f t="shared" si="17"/>
        <v>2857</v>
      </c>
      <c r="G170" s="5">
        <f t="shared" si="19"/>
        <v>1.7852999997558072E-2</v>
      </c>
      <c r="N170" s="5">
        <f>+G170</f>
        <v>1.7852999997558072E-2</v>
      </c>
      <c r="O170" s="5">
        <f t="shared" ca="1" si="20"/>
        <v>1.3177846063702158E-2</v>
      </c>
      <c r="Q170" s="45">
        <f t="shared" si="18"/>
        <v>34760.106</v>
      </c>
    </row>
    <row r="171" spans="1:32" s="5" customFormat="1" ht="12.95" customHeight="1" x14ac:dyDescent="0.2">
      <c r="A171" s="5" t="s">
        <v>127</v>
      </c>
      <c r="C171" s="44">
        <v>49992.635999999999</v>
      </c>
      <c r="D171" s="44">
        <v>5.0000000000000001E-3</v>
      </c>
      <c r="E171" s="5">
        <f t="shared" si="16"/>
        <v>2995.0089331135132</v>
      </c>
      <c r="F171" s="5">
        <f t="shared" si="17"/>
        <v>2995</v>
      </c>
      <c r="G171" s="5">
        <f t="shared" si="19"/>
        <v>1.3854999997420236E-2</v>
      </c>
      <c r="J171" s="5">
        <f>+G171</f>
        <v>1.3854999997420236E-2</v>
      </c>
      <c r="O171" s="5">
        <f t="shared" ca="1" si="20"/>
        <v>1.3939374325926252E-2</v>
      </c>
      <c r="Q171" s="45">
        <f t="shared" si="18"/>
        <v>34974.135999999999</v>
      </c>
      <c r="AA171" s="5" t="s">
        <v>69</v>
      </c>
      <c r="AB171" s="5">
        <v>6</v>
      </c>
      <c r="AD171" s="5" t="s">
        <v>59</v>
      </c>
      <c r="AF171" s="5" t="s">
        <v>60</v>
      </c>
    </row>
    <row r="172" spans="1:32" s="5" customFormat="1" ht="12.95" customHeight="1" x14ac:dyDescent="0.2">
      <c r="A172" s="41" t="s">
        <v>125</v>
      </c>
      <c r="B172" s="42" t="s">
        <v>44</v>
      </c>
      <c r="C172" s="43">
        <v>50053.129000000001</v>
      </c>
      <c r="D172" s="44"/>
      <c r="E172" s="5">
        <f t="shared" si="16"/>
        <v>3034.0122413636363</v>
      </c>
      <c r="F172" s="5">
        <f t="shared" si="17"/>
        <v>3034</v>
      </c>
      <c r="G172" s="5">
        <f t="shared" si="19"/>
        <v>1.8986000002769288E-2</v>
      </c>
      <c r="N172" s="5">
        <f t="shared" ref="N172:N179" si="21">+G172</f>
        <v>1.8986000002769288E-2</v>
      </c>
      <c r="O172" s="5">
        <f t="shared" ca="1" si="20"/>
        <v>1.4154588834815671E-2</v>
      </c>
      <c r="Q172" s="45">
        <f t="shared" si="18"/>
        <v>35034.629000000001</v>
      </c>
    </row>
    <row r="173" spans="1:32" s="5" customFormat="1" ht="12.95" customHeight="1" x14ac:dyDescent="0.2">
      <c r="A173" s="41" t="s">
        <v>125</v>
      </c>
      <c r="B173" s="42" t="s">
        <v>44</v>
      </c>
      <c r="C173" s="43">
        <v>50095.004999999997</v>
      </c>
      <c r="D173" s="44"/>
      <c r="E173" s="5">
        <f t="shared" si="16"/>
        <v>3061.0121014512824</v>
      </c>
      <c r="F173" s="5">
        <f t="shared" si="17"/>
        <v>3061</v>
      </c>
      <c r="G173" s="5">
        <f t="shared" si="19"/>
        <v>1.8768999994790647E-2</v>
      </c>
      <c r="N173" s="5">
        <f t="shared" si="21"/>
        <v>1.8768999994790647E-2</v>
      </c>
      <c r="O173" s="5">
        <f t="shared" ca="1" si="20"/>
        <v>1.4303583494816037E-2</v>
      </c>
      <c r="Q173" s="45">
        <f t="shared" si="18"/>
        <v>35076.504999999997</v>
      </c>
    </row>
    <row r="174" spans="1:32" s="5" customFormat="1" ht="12.95" customHeight="1" x14ac:dyDescent="0.2">
      <c r="A174" s="41" t="s">
        <v>126</v>
      </c>
      <c r="B174" s="42" t="s">
        <v>44</v>
      </c>
      <c r="C174" s="43">
        <v>50096.557000000001</v>
      </c>
      <c r="D174" s="44"/>
      <c r="E174" s="5">
        <f t="shared" si="16"/>
        <v>3062.0127649066299</v>
      </c>
      <c r="F174" s="5">
        <f t="shared" si="17"/>
        <v>3062</v>
      </c>
      <c r="G174" s="5">
        <f t="shared" si="19"/>
        <v>1.9798000001173932E-2</v>
      </c>
      <c r="N174" s="5">
        <f t="shared" si="21"/>
        <v>1.9798000001173932E-2</v>
      </c>
      <c r="O174" s="5">
        <f t="shared" ca="1" si="20"/>
        <v>1.430910181555679E-2</v>
      </c>
      <c r="Q174" s="45">
        <f t="shared" si="18"/>
        <v>35078.057000000001</v>
      </c>
    </row>
    <row r="175" spans="1:32" s="5" customFormat="1" ht="12.95" customHeight="1" x14ac:dyDescent="0.2">
      <c r="A175" s="41" t="s">
        <v>126</v>
      </c>
      <c r="B175" s="42" t="s">
        <v>44</v>
      </c>
      <c r="C175" s="43">
        <v>50096.557999999997</v>
      </c>
      <c r="D175" s="44"/>
      <c r="E175" s="5">
        <f t="shared" si="16"/>
        <v>3062.0134096640086</v>
      </c>
      <c r="F175" s="5">
        <f t="shared" si="17"/>
        <v>3062</v>
      </c>
      <c r="G175" s="5">
        <f t="shared" si="19"/>
        <v>2.079799999773968E-2</v>
      </c>
      <c r="N175" s="5">
        <f t="shared" si="21"/>
        <v>2.079799999773968E-2</v>
      </c>
      <c r="O175" s="5">
        <f t="shared" ca="1" si="20"/>
        <v>1.430910181555679E-2</v>
      </c>
      <c r="Q175" s="45">
        <f t="shared" si="18"/>
        <v>35078.057999999997</v>
      </c>
    </row>
    <row r="176" spans="1:32" s="5" customFormat="1" ht="12.95" customHeight="1" x14ac:dyDescent="0.2">
      <c r="A176" s="41" t="s">
        <v>126</v>
      </c>
      <c r="B176" s="42" t="s">
        <v>44</v>
      </c>
      <c r="C176" s="43">
        <v>50102.758000000002</v>
      </c>
      <c r="D176" s="44"/>
      <c r="E176" s="5">
        <f t="shared" si="16"/>
        <v>3066.0109054263435</v>
      </c>
      <c r="F176" s="5">
        <f t="shared" si="17"/>
        <v>3066</v>
      </c>
      <c r="G176" s="5">
        <f t="shared" si="19"/>
        <v>1.6913999999815132E-2</v>
      </c>
      <c r="N176" s="5">
        <f t="shared" si="21"/>
        <v>1.6913999999815132E-2</v>
      </c>
      <c r="O176" s="5">
        <f t="shared" ca="1" si="20"/>
        <v>1.4331175098519808E-2</v>
      </c>
      <c r="Q176" s="45">
        <f t="shared" si="18"/>
        <v>35084.258000000002</v>
      </c>
    </row>
    <row r="177" spans="1:32" s="5" customFormat="1" ht="12.95" customHeight="1" x14ac:dyDescent="0.2">
      <c r="A177" s="41" t="s">
        <v>126</v>
      </c>
      <c r="B177" s="42" t="s">
        <v>44</v>
      </c>
      <c r="C177" s="43">
        <v>50130.675000000003</v>
      </c>
      <c r="D177" s="44"/>
      <c r="E177" s="5">
        <f t="shared" si="16"/>
        <v>3084.0105972323163</v>
      </c>
      <c r="F177" s="5">
        <f t="shared" si="17"/>
        <v>3084</v>
      </c>
      <c r="G177" s="5">
        <f t="shared" si="19"/>
        <v>1.6436000005342066E-2</v>
      </c>
      <c r="N177" s="5">
        <f t="shared" si="21"/>
        <v>1.6436000005342066E-2</v>
      </c>
      <c r="O177" s="5">
        <f t="shared" ca="1" si="20"/>
        <v>1.4430504871853385E-2</v>
      </c>
      <c r="Q177" s="45">
        <f t="shared" si="18"/>
        <v>35112.175000000003</v>
      </c>
    </row>
    <row r="178" spans="1:32" s="5" customFormat="1" ht="12.95" customHeight="1" x14ac:dyDescent="0.2">
      <c r="A178" s="41" t="s">
        <v>126</v>
      </c>
      <c r="B178" s="42" t="s">
        <v>44</v>
      </c>
      <c r="C178" s="43">
        <v>50161.686999999998</v>
      </c>
      <c r="D178" s="44"/>
      <c r="E178" s="5">
        <f t="shared" si="16"/>
        <v>3104.0058131325459</v>
      </c>
      <c r="F178" s="5">
        <f t="shared" si="17"/>
        <v>3104</v>
      </c>
      <c r="G178" s="5">
        <f t="shared" si="19"/>
        <v>9.015999996336177E-3</v>
      </c>
      <c r="N178" s="5">
        <f t="shared" si="21"/>
        <v>9.015999996336177E-3</v>
      </c>
      <c r="O178" s="5">
        <f t="shared" ca="1" si="20"/>
        <v>1.4540871286668471E-2</v>
      </c>
      <c r="Q178" s="45">
        <f t="shared" si="18"/>
        <v>35143.186999999998</v>
      </c>
    </row>
    <row r="179" spans="1:32" s="5" customFormat="1" ht="12.95" customHeight="1" x14ac:dyDescent="0.2">
      <c r="A179" s="41" t="s">
        <v>126</v>
      </c>
      <c r="B179" s="42" t="s">
        <v>44</v>
      </c>
      <c r="C179" s="43">
        <v>50420.707999999999</v>
      </c>
      <c r="D179" s="44"/>
      <c r="E179" s="5">
        <f t="shared" si="16"/>
        <v>3271.0115147220667</v>
      </c>
      <c r="F179" s="5">
        <f t="shared" si="17"/>
        <v>3271</v>
      </c>
      <c r="G179" s="5">
        <f t="shared" si="19"/>
        <v>1.7858999999589287E-2</v>
      </c>
      <c r="N179" s="5">
        <f t="shared" si="21"/>
        <v>1.7858999999589287E-2</v>
      </c>
      <c r="O179" s="5">
        <f t="shared" ca="1" si="20"/>
        <v>1.546243085037444E-2</v>
      </c>
      <c r="Q179" s="45">
        <f t="shared" si="18"/>
        <v>35402.207999999999</v>
      </c>
    </row>
    <row r="180" spans="1:32" s="5" customFormat="1" ht="12.95" customHeight="1" x14ac:dyDescent="0.2">
      <c r="A180" s="5" t="s">
        <v>128</v>
      </c>
      <c r="C180" s="44">
        <v>50487.402000000002</v>
      </c>
      <c r="D180" s="44">
        <v>5.0000000000000001E-3</v>
      </c>
      <c r="E180" s="5">
        <f t="shared" si="16"/>
        <v>3314.012963491904</v>
      </c>
      <c r="F180" s="5">
        <f t="shared" si="17"/>
        <v>3314</v>
      </c>
      <c r="G180" s="5">
        <f t="shared" si="19"/>
        <v>2.0106000003579538E-2</v>
      </c>
      <c r="J180" s="5">
        <f>+G180</f>
        <v>2.0106000003579538E-2</v>
      </c>
      <c r="O180" s="5">
        <f t="shared" ca="1" si="20"/>
        <v>1.5699718642226874E-2</v>
      </c>
      <c r="Q180" s="45">
        <f t="shared" si="18"/>
        <v>35468.902000000002</v>
      </c>
      <c r="AA180" s="5" t="s">
        <v>69</v>
      </c>
      <c r="AB180" s="5">
        <v>9</v>
      </c>
      <c r="AD180" s="5" t="s">
        <v>64</v>
      </c>
      <c r="AF180" s="5" t="s">
        <v>60</v>
      </c>
    </row>
    <row r="181" spans="1:32" s="5" customFormat="1" ht="12.95" customHeight="1" x14ac:dyDescent="0.2">
      <c r="A181" s="41" t="s">
        <v>126</v>
      </c>
      <c r="B181" s="42" t="s">
        <v>44</v>
      </c>
      <c r="C181" s="43">
        <v>50842.571000000004</v>
      </c>
      <c r="D181" s="44"/>
      <c r="E181" s="5">
        <f t="shared" si="16"/>
        <v>3543.0107977518619</v>
      </c>
      <c r="F181" s="5">
        <f t="shared" si="17"/>
        <v>3543</v>
      </c>
      <c r="G181" s="5">
        <f t="shared" si="19"/>
        <v>1.6747000001487322E-2</v>
      </c>
      <c r="N181" s="5">
        <f>+G181</f>
        <v>1.6747000001487322E-2</v>
      </c>
      <c r="O181" s="5">
        <f t="shared" ca="1" si="20"/>
        <v>1.696341409185961E-2</v>
      </c>
      <c r="Q181" s="45">
        <f t="shared" si="18"/>
        <v>35824.071000000004</v>
      </c>
    </row>
    <row r="182" spans="1:32" s="5" customFormat="1" ht="12.95" customHeight="1" x14ac:dyDescent="0.2">
      <c r="A182" s="41" t="s">
        <v>126</v>
      </c>
      <c r="B182" s="42" t="s">
        <v>44</v>
      </c>
      <c r="C182" s="43">
        <v>50845.671999999999</v>
      </c>
      <c r="D182" s="44"/>
      <c r="E182" s="5">
        <f t="shared" si="16"/>
        <v>3545.010190390406</v>
      </c>
      <c r="F182" s="5">
        <f t="shared" si="17"/>
        <v>3545</v>
      </c>
      <c r="G182" s="5">
        <f t="shared" si="19"/>
        <v>1.5804999995452818E-2</v>
      </c>
      <c r="N182" s="5">
        <f>+G182</f>
        <v>1.5804999995452818E-2</v>
      </c>
      <c r="O182" s="5">
        <f t="shared" ca="1" si="20"/>
        <v>1.6974450733341119E-2</v>
      </c>
      <c r="Q182" s="45">
        <f t="shared" si="18"/>
        <v>35827.171999999999</v>
      </c>
    </row>
    <row r="183" spans="1:32" s="5" customFormat="1" ht="12.95" customHeight="1" x14ac:dyDescent="0.2">
      <c r="A183" s="5" t="s">
        <v>129</v>
      </c>
      <c r="C183" s="44">
        <v>50864.284</v>
      </c>
      <c r="D183" s="44">
        <v>3.0000000000000001E-3</v>
      </c>
      <c r="E183" s="5">
        <f t="shared" si="16"/>
        <v>3557.0104147659754</v>
      </c>
      <c r="F183" s="5">
        <f t="shared" si="17"/>
        <v>3557</v>
      </c>
      <c r="G183" s="5">
        <f t="shared" si="19"/>
        <v>1.6152999996847939E-2</v>
      </c>
      <c r="J183" s="5">
        <f>+G183</f>
        <v>1.6152999996847939E-2</v>
      </c>
      <c r="O183" s="5">
        <f t="shared" ca="1" si="20"/>
        <v>1.7040670582230171E-2</v>
      </c>
      <c r="Q183" s="45">
        <f t="shared" si="18"/>
        <v>35845.784</v>
      </c>
      <c r="AA183" s="5" t="s">
        <v>69</v>
      </c>
      <c r="AB183" s="5">
        <v>9</v>
      </c>
      <c r="AD183" s="5" t="s">
        <v>59</v>
      </c>
      <c r="AF183" s="5" t="s">
        <v>60</v>
      </c>
    </row>
    <row r="184" spans="1:32" s="5" customFormat="1" ht="12.95" customHeight="1" x14ac:dyDescent="0.2">
      <c r="A184" s="5" t="s">
        <v>130</v>
      </c>
      <c r="C184" s="44">
        <v>51146.565999999999</v>
      </c>
      <c r="D184" s="44">
        <v>3.0000000000000001E-3</v>
      </c>
      <c r="E184" s="5">
        <f t="shared" si="16"/>
        <v>3739.0138177954318</v>
      </c>
      <c r="F184" s="5">
        <f t="shared" si="17"/>
        <v>3739</v>
      </c>
      <c r="G184" s="5">
        <f t="shared" si="19"/>
        <v>2.1431000001030043E-2</v>
      </c>
      <c r="J184" s="5">
        <f>+G184</f>
        <v>2.1431000001030043E-2</v>
      </c>
      <c r="O184" s="5">
        <f t="shared" ca="1" si="20"/>
        <v>1.8045004957047455E-2</v>
      </c>
      <c r="Q184" s="45">
        <f t="shared" si="18"/>
        <v>36128.065999999999</v>
      </c>
      <c r="AA184" s="5" t="s">
        <v>69</v>
      </c>
      <c r="AB184" s="5">
        <v>7</v>
      </c>
      <c r="AD184" s="5" t="s">
        <v>131</v>
      </c>
      <c r="AF184" s="5" t="s">
        <v>77</v>
      </c>
    </row>
    <row r="185" spans="1:32" s="5" customFormat="1" ht="12.95" customHeight="1" x14ac:dyDescent="0.2">
      <c r="A185" s="41" t="s">
        <v>126</v>
      </c>
      <c r="B185" s="42" t="s">
        <v>44</v>
      </c>
      <c r="C185" s="43">
        <v>51183.790999999997</v>
      </c>
      <c r="D185" s="44"/>
      <c r="E185" s="5">
        <f t="shared" si="16"/>
        <v>3763.0149113039492</v>
      </c>
      <c r="F185" s="5">
        <f t="shared" si="17"/>
        <v>3763</v>
      </c>
      <c r="G185" s="5">
        <f t="shared" si="19"/>
        <v>2.3126999993110076E-2</v>
      </c>
      <c r="N185" s="5">
        <f t="shared" ref="N185:N195" si="22">+G185</f>
        <v>2.3126999993110076E-2</v>
      </c>
      <c r="O185" s="5">
        <f t="shared" ca="1" si="20"/>
        <v>1.8177444654825559E-2</v>
      </c>
      <c r="Q185" s="45">
        <f t="shared" si="18"/>
        <v>36165.290999999997</v>
      </c>
    </row>
    <row r="186" spans="1:32" s="5" customFormat="1" ht="12.95" customHeight="1" x14ac:dyDescent="0.2">
      <c r="A186" s="41" t="s">
        <v>132</v>
      </c>
      <c r="B186" s="42" t="s">
        <v>44</v>
      </c>
      <c r="C186" s="43">
        <v>51847.603999999999</v>
      </c>
      <c r="D186" s="44"/>
      <c r="E186" s="5">
        <f t="shared" si="16"/>
        <v>4191.0132426718483</v>
      </c>
      <c r="F186" s="5">
        <f t="shared" si="17"/>
        <v>4191</v>
      </c>
      <c r="G186" s="5">
        <f t="shared" si="19"/>
        <v>2.0538999997370411E-2</v>
      </c>
      <c r="N186" s="5">
        <f t="shared" si="22"/>
        <v>2.0538999997370411E-2</v>
      </c>
      <c r="O186" s="5">
        <f t="shared" ca="1" si="20"/>
        <v>2.0539285931868403E-2</v>
      </c>
      <c r="Q186" s="45">
        <f t="shared" si="18"/>
        <v>36829.103999999999</v>
      </c>
    </row>
    <row r="187" spans="1:32" s="5" customFormat="1" ht="12.95" customHeight="1" x14ac:dyDescent="0.2">
      <c r="A187" s="41" t="s">
        <v>126</v>
      </c>
      <c r="B187" s="42" t="s">
        <v>44</v>
      </c>
      <c r="C187" s="43">
        <v>51895.686000000002</v>
      </c>
      <c r="D187" s="44"/>
      <c r="E187" s="5">
        <f t="shared" si="16"/>
        <v>4222.0144670661157</v>
      </c>
      <c r="F187" s="5">
        <f t="shared" si="17"/>
        <v>4222</v>
      </c>
      <c r="G187" s="5">
        <f t="shared" si="19"/>
        <v>2.2437999999965541E-2</v>
      </c>
      <c r="N187" s="5">
        <f t="shared" si="22"/>
        <v>2.2437999999965541E-2</v>
      </c>
      <c r="O187" s="5">
        <f t="shared" ca="1" si="20"/>
        <v>2.0710353874831784E-2</v>
      </c>
      <c r="Q187" s="45">
        <f t="shared" si="18"/>
        <v>36877.186000000002</v>
      </c>
    </row>
    <row r="188" spans="1:32" s="5" customFormat="1" ht="12.95" customHeight="1" x14ac:dyDescent="0.2">
      <c r="A188" s="41" t="s">
        <v>133</v>
      </c>
      <c r="B188" s="42" t="s">
        <v>44</v>
      </c>
      <c r="C188" s="43">
        <v>51904.991800000003</v>
      </c>
      <c r="D188" s="44"/>
      <c r="E188" s="5">
        <f t="shared" si="16"/>
        <v>4228.0144503024258</v>
      </c>
      <c r="F188" s="5">
        <f t="shared" si="17"/>
        <v>4228</v>
      </c>
      <c r="G188" s="5">
        <f t="shared" si="19"/>
        <v>2.2412000005715527E-2</v>
      </c>
      <c r="N188" s="5">
        <f t="shared" si="22"/>
        <v>2.2412000005715527E-2</v>
      </c>
      <c r="O188" s="5">
        <f t="shared" ca="1" si="20"/>
        <v>2.0743463799276312E-2</v>
      </c>
      <c r="Q188" s="45">
        <f t="shared" si="18"/>
        <v>36886.491800000003</v>
      </c>
    </row>
    <row r="189" spans="1:32" s="5" customFormat="1" ht="12.95" customHeight="1" x14ac:dyDescent="0.2">
      <c r="A189" s="41" t="s">
        <v>126</v>
      </c>
      <c r="B189" s="42" t="s">
        <v>44</v>
      </c>
      <c r="C189" s="43">
        <v>51937.561399999999</v>
      </c>
      <c r="D189" s="44"/>
      <c r="E189" s="5">
        <f t="shared" si="16"/>
        <v>4249.0139402993336</v>
      </c>
      <c r="F189" s="5">
        <f t="shared" si="17"/>
        <v>4249</v>
      </c>
      <c r="G189" s="5">
        <f t="shared" si="19"/>
        <v>2.1620999999868218E-2</v>
      </c>
      <c r="N189" s="5">
        <f t="shared" si="22"/>
        <v>2.1620999999868218E-2</v>
      </c>
      <c r="O189" s="5">
        <f t="shared" ca="1" si="20"/>
        <v>2.0859348534832151E-2</v>
      </c>
      <c r="Q189" s="45">
        <f t="shared" si="18"/>
        <v>36919.061399999999</v>
      </c>
    </row>
    <row r="190" spans="1:32" s="5" customFormat="1" ht="12.95" customHeight="1" x14ac:dyDescent="0.2">
      <c r="A190" s="41" t="s">
        <v>126</v>
      </c>
      <c r="B190" s="42" t="s">
        <v>44</v>
      </c>
      <c r="C190" s="43">
        <v>51940.665999999997</v>
      </c>
      <c r="D190" s="44"/>
      <c r="E190" s="5">
        <f t="shared" si="16"/>
        <v>4251.0156540644521</v>
      </c>
      <c r="F190" s="5">
        <f t="shared" si="17"/>
        <v>4251</v>
      </c>
      <c r="G190" s="5">
        <f t="shared" si="19"/>
        <v>2.4278999997477513E-2</v>
      </c>
      <c r="N190" s="5">
        <f t="shared" si="22"/>
        <v>2.4278999997477513E-2</v>
      </c>
      <c r="O190" s="5">
        <f t="shared" ca="1" si="20"/>
        <v>2.087038517631366E-2</v>
      </c>
      <c r="Q190" s="45">
        <f t="shared" si="18"/>
        <v>36922.165999999997</v>
      </c>
    </row>
    <row r="191" spans="1:32" s="5" customFormat="1" ht="12.95" customHeight="1" x14ac:dyDescent="0.2">
      <c r="A191" s="41" t="s">
        <v>134</v>
      </c>
      <c r="B191" s="42" t="s">
        <v>44</v>
      </c>
      <c r="C191" s="43">
        <v>52224.489000000001</v>
      </c>
      <c r="D191" s="44"/>
      <c r="E191" s="5">
        <f t="shared" si="16"/>
        <v>4434.0126282180654</v>
      </c>
      <c r="F191" s="5">
        <f t="shared" si="17"/>
        <v>4434</v>
      </c>
      <c r="G191" s="5">
        <f t="shared" si="19"/>
        <v>1.9586000002163928E-2</v>
      </c>
      <c r="N191" s="5">
        <f t="shared" si="22"/>
        <v>1.9586000002163928E-2</v>
      </c>
      <c r="O191" s="5">
        <f t="shared" ca="1" si="20"/>
        <v>2.1880237871871697E-2</v>
      </c>
      <c r="Q191" s="45">
        <f t="shared" si="18"/>
        <v>37205.989000000001</v>
      </c>
    </row>
    <row r="192" spans="1:32" s="5" customFormat="1" ht="12.95" customHeight="1" x14ac:dyDescent="0.2">
      <c r="A192" s="41" t="s">
        <v>126</v>
      </c>
      <c r="B192" s="42" t="s">
        <v>44</v>
      </c>
      <c r="C192" s="43">
        <v>52244.654900000001</v>
      </c>
      <c r="D192" s="44"/>
      <c r="E192" s="5">
        <f t="shared" si="16"/>
        <v>4447.0147410880027</v>
      </c>
      <c r="F192" s="5">
        <f t="shared" si="17"/>
        <v>4447</v>
      </c>
      <c r="G192" s="5">
        <f t="shared" ref="G192:G223" si="23">+C192-(C$7+F192*C$8)</f>
        <v>2.2862999998324085E-2</v>
      </c>
      <c r="N192" s="5">
        <f t="shared" si="22"/>
        <v>2.2862999998324085E-2</v>
      </c>
      <c r="O192" s="5">
        <f t="shared" ref="O192:O227" ca="1" si="24">+C$11+C$12*$F192</f>
        <v>2.1951976041501505E-2</v>
      </c>
      <c r="Q192" s="45">
        <f t="shared" si="18"/>
        <v>37226.154900000001</v>
      </c>
    </row>
    <row r="193" spans="1:17" s="5" customFormat="1" ht="12.95" customHeight="1" x14ac:dyDescent="0.2">
      <c r="A193" s="41" t="s">
        <v>126</v>
      </c>
      <c r="B193" s="42" t="s">
        <v>44</v>
      </c>
      <c r="C193" s="43">
        <v>52286.531499999997</v>
      </c>
      <c r="D193" s="44"/>
      <c r="E193" s="5">
        <f t="shared" si="16"/>
        <v>4474.0149880300769</v>
      </c>
      <c r="F193" s="5">
        <f t="shared" si="17"/>
        <v>4474</v>
      </c>
      <c r="G193" s="5">
        <f t="shared" si="23"/>
        <v>2.3245999997016042E-2</v>
      </c>
      <c r="N193" s="5">
        <f t="shared" si="22"/>
        <v>2.3245999997016042E-2</v>
      </c>
      <c r="O193" s="5">
        <f t="shared" ca="1" si="24"/>
        <v>2.2100970701501872E-2</v>
      </c>
      <c r="Q193" s="45">
        <f t="shared" si="18"/>
        <v>37268.031499999997</v>
      </c>
    </row>
    <row r="194" spans="1:17" s="5" customFormat="1" ht="12.95" customHeight="1" x14ac:dyDescent="0.2">
      <c r="A194" s="41" t="s">
        <v>135</v>
      </c>
      <c r="B194" s="42" t="s">
        <v>44</v>
      </c>
      <c r="C194" s="43">
        <v>52585.871500000001</v>
      </c>
      <c r="D194" s="44"/>
      <c r="E194" s="5">
        <f t="shared" si="16"/>
        <v>4667.0166624649983</v>
      </c>
      <c r="F194" s="5">
        <f t="shared" si="17"/>
        <v>4667</v>
      </c>
      <c r="G194" s="5">
        <f t="shared" si="23"/>
        <v>2.5843000003078487E-2</v>
      </c>
      <c r="N194" s="5">
        <f t="shared" si="22"/>
        <v>2.5843000003078487E-2</v>
      </c>
      <c r="O194" s="5">
        <f t="shared" ca="1" si="24"/>
        <v>2.3166006604467451E-2</v>
      </c>
      <c r="Q194" s="45">
        <f t="shared" si="18"/>
        <v>37567.371500000001</v>
      </c>
    </row>
    <row r="195" spans="1:17" s="5" customFormat="1" ht="12.95" customHeight="1" x14ac:dyDescent="0.2">
      <c r="A195" s="41" t="s">
        <v>135</v>
      </c>
      <c r="B195" s="42" t="s">
        <v>44</v>
      </c>
      <c r="C195" s="43">
        <v>52610.687299999998</v>
      </c>
      <c r="D195" s="44"/>
      <c r="E195" s="5">
        <f t="shared" si="16"/>
        <v>4683.0168326809444</v>
      </c>
      <c r="F195" s="5">
        <f t="shared" si="17"/>
        <v>4683</v>
      </c>
      <c r="G195" s="5">
        <f t="shared" si="23"/>
        <v>2.6106999997864477E-2</v>
      </c>
      <c r="N195" s="5">
        <f t="shared" si="22"/>
        <v>2.6106999997864477E-2</v>
      </c>
      <c r="O195" s="5">
        <f t="shared" ca="1" si="24"/>
        <v>2.3254299736319518E-2</v>
      </c>
      <c r="Q195" s="45">
        <f t="shared" si="18"/>
        <v>37592.187299999998</v>
      </c>
    </row>
    <row r="196" spans="1:17" s="5" customFormat="1" ht="12.95" customHeight="1" x14ac:dyDescent="0.2">
      <c r="A196" s="7" t="s">
        <v>136</v>
      </c>
      <c r="B196" s="8" t="s">
        <v>44</v>
      </c>
      <c r="C196" s="7">
        <v>52635.508000000002</v>
      </c>
      <c r="D196" s="7">
        <v>5.0000000000000001E-3</v>
      </c>
      <c r="E196" s="5">
        <f t="shared" si="16"/>
        <v>4699.0201622080631</v>
      </c>
      <c r="F196" s="5">
        <f t="shared" si="17"/>
        <v>4699</v>
      </c>
      <c r="G196" s="5">
        <f t="shared" si="23"/>
        <v>3.1270999999833293E-2</v>
      </c>
      <c r="J196" s="5">
        <f>+G196</f>
        <v>3.1270999999833293E-2</v>
      </c>
      <c r="O196" s="5">
        <f t="shared" ca="1" si="24"/>
        <v>2.3342592868171589E-2</v>
      </c>
      <c r="Q196" s="45">
        <f t="shared" si="18"/>
        <v>37617.008000000002</v>
      </c>
    </row>
    <row r="197" spans="1:17" s="5" customFormat="1" ht="12.95" customHeight="1" x14ac:dyDescent="0.2">
      <c r="A197" s="41" t="s">
        <v>135</v>
      </c>
      <c r="B197" s="42" t="s">
        <v>44</v>
      </c>
      <c r="C197" s="43">
        <v>52669.6253</v>
      </c>
      <c r="D197" s="44"/>
      <c r="E197" s="5">
        <f t="shared" si="16"/>
        <v>4721.0175432035794</v>
      </c>
      <c r="F197" s="5">
        <f t="shared" si="17"/>
        <v>4721</v>
      </c>
      <c r="G197" s="5">
        <f t="shared" si="23"/>
        <v>2.7208999999857042E-2</v>
      </c>
      <c r="N197" s="5">
        <f>+G197</f>
        <v>2.7208999999857042E-2</v>
      </c>
      <c r="O197" s="5">
        <f t="shared" ca="1" si="24"/>
        <v>2.3463995924468184E-2</v>
      </c>
      <c r="Q197" s="45">
        <f t="shared" si="18"/>
        <v>37651.1253</v>
      </c>
    </row>
    <row r="198" spans="1:17" s="5" customFormat="1" ht="12.95" customHeight="1" x14ac:dyDescent="0.2">
      <c r="A198" s="41" t="s">
        <v>135</v>
      </c>
      <c r="B198" s="42" t="s">
        <v>44</v>
      </c>
      <c r="C198" s="43">
        <v>53314.835899999998</v>
      </c>
      <c r="D198" s="44"/>
      <c r="E198" s="5">
        <f t="shared" si="16"/>
        <v>5137.0218398667657</v>
      </c>
      <c r="F198" s="5">
        <f t="shared" si="17"/>
        <v>5137</v>
      </c>
      <c r="G198" s="5">
        <f t="shared" si="23"/>
        <v>3.3873000000312459E-2</v>
      </c>
      <c r="K198" s="5">
        <f t="shared" ref="K198:K227" si="25">+G198</f>
        <v>3.3873000000312459E-2</v>
      </c>
      <c r="O198" s="5">
        <f t="shared" ca="1" si="24"/>
        <v>2.5759617352621975E-2</v>
      </c>
      <c r="Q198" s="45">
        <f t="shared" si="18"/>
        <v>38296.335899999998</v>
      </c>
    </row>
    <row r="199" spans="1:17" s="5" customFormat="1" ht="12.95" customHeight="1" x14ac:dyDescent="0.2">
      <c r="A199" s="41" t="s">
        <v>137</v>
      </c>
      <c r="B199" s="42" t="s">
        <v>44</v>
      </c>
      <c r="C199" s="43">
        <v>53732.047700000003</v>
      </c>
      <c r="D199" s="44"/>
      <c r="E199" s="5">
        <f t="shared" si="16"/>
        <v>5406.0222273659547</v>
      </c>
      <c r="F199" s="5">
        <f t="shared" si="17"/>
        <v>5406</v>
      </c>
      <c r="G199" s="5">
        <f t="shared" si="23"/>
        <v>3.4474000000045635E-2</v>
      </c>
      <c r="K199" s="5">
        <f t="shared" si="25"/>
        <v>3.4474000000045635E-2</v>
      </c>
      <c r="O199" s="5">
        <f t="shared" ca="1" si="24"/>
        <v>2.7244045631884883E-2</v>
      </c>
      <c r="Q199" s="45">
        <f t="shared" si="18"/>
        <v>38713.547700000003</v>
      </c>
    </row>
    <row r="200" spans="1:17" s="5" customFormat="1" ht="12.95" customHeight="1" x14ac:dyDescent="0.2">
      <c r="A200" s="41" t="s">
        <v>138</v>
      </c>
      <c r="B200" s="42" t="s">
        <v>44</v>
      </c>
      <c r="C200" s="43">
        <v>53759.970999999998</v>
      </c>
      <c r="D200" s="44"/>
      <c r="E200" s="5">
        <f t="shared" si="16"/>
        <v>5424.0259811434235</v>
      </c>
      <c r="F200" s="5">
        <f t="shared" si="17"/>
        <v>5424</v>
      </c>
      <c r="G200" s="5">
        <f t="shared" si="23"/>
        <v>4.0295999999216292E-2</v>
      </c>
      <c r="K200" s="5">
        <f t="shared" si="25"/>
        <v>4.0295999999216292E-2</v>
      </c>
      <c r="O200" s="5">
        <f t="shared" ca="1" si="24"/>
        <v>2.7343375405218463E-2</v>
      </c>
      <c r="Q200" s="45">
        <f t="shared" si="18"/>
        <v>38741.470999999998</v>
      </c>
    </row>
    <row r="201" spans="1:17" s="5" customFormat="1" ht="12.95" customHeight="1" x14ac:dyDescent="0.2">
      <c r="A201" s="41" t="s">
        <v>135</v>
      </c>
      <c r="B201" s="42" t="s">
        <v>44</v>
      </c>
      <c r="C201" s="43">
        <v>53781.678699999997</v>
      </c>
      <c r="D201" s="44"/>
      <c r="E201" s="5">
        <f t="shared" si="16"/>
        <v>5438.0221809434197</v>
      </c>
      <c r="F201" s="5">
        <f t="shared" si="17"/>
        <v>5438</v>
      </c>
      <c r="G201" s="5">
        <f t="shared" si="23"/>
        <v>3.4401999997498933E-2</v>
      </c>
      <c r="K201" s="5">
        <f t="shared" si="25"/>
        <v>3.4401999997498933E-2</v>
      </c>
      <c r="O201" s="5">
        <f t="shared" ca="1" si="24"/>
        <v>2.742063189558902E-2</v>
      </c>
      <c r="Q201" s="45">
        <f t="shared" si="18"/>
        <v>38763.178699999997</v>
      </c>
    </row>
    <row r="202" spans="1:17" s="5" customFormat="1" ht="12.95" customHeight="1" x14ac:dyDescent="0.2">
      <c r="A202" s="41" t="s">
        <v>135</v>
      </c>
      <c r="B202" s="42" t="s">
        <v>44</v>
      </c>
      <c r="C202" s="43">
        <v>54085.668799999999</v>
      </c>
      <c r="D202" s="44"/>
      <c r="E202" s="5">
        <f t="shared" si="16"/>
        <v>5634.0220416758266</v>
      </c>
      <c r="F202" s="5">
        <f t="shared" si="17"/>
        <v>5634</v>
      </c>
      <c r="G202" s="5">
        <f t="shared" si="23"/>
        <v>3.4185999997134786E-2</v>
      </c>
      <c r="K202" s="5">
        <f t="shared" si="25"/>
        <v>3.4185999997134786E-2</v>
      </c>
      <c r="O202" s="5">
        <f t="shared" ca="1" si="24"/>
        <v>2.8502222760776866E-2</v>
      </c>
      <c r="Q202" s="45">
        <f t="shared" si="18"/>
        <v>39067.168799999999</v>
      </c>
    </row>
    <row r="203" spans="1:17" s="5" customFormat="1" ht="12.95" customHeight="1" x14ac:dyDescent="0.2">
      <c r="A203" s="41" t="s">
        <v>139</v>
      </c>
      <c r="B203" s="42" t="s">
        <v>44</v>
      </c>
      <c r="C203" s="43">
        <v>54327.6181</v>
      </c>
      <c r="D203" s="44"/>
      <c r="E203" s="5">
        <f t="shared" si="16"/>
        <v>5790.0206386837663</v>
      </c>
      <c r="F203" s="5">
        <f t="shared" si="17"/>
        <v>5790</v>
      </c>
      <c r="G203" s="5">
        <f t="shared" si="23"/>
        <v>3.2010000002628658E-2</v>
      </c>
      <c r="K203" s="5">
        <f t="shared" si="25"/>
        <v>3.2010000002628658E-2</v>
      </c>
      <c r="O203" s="5">
        <f t="shared" ca="1" si="24"/>
        <v>2.9363080796334536E-2</v>
      </c>
      <c r="Q203" s="45">
        <f t="shared" si="18"/>
        <v>39309.1181</v>
      </c>
    </row>
    <row r="204" spans="1:17" s="5" customFormat="1" ht="12.95" customHeight="1" x14ac:dyDescent="0.2">
      <c r="A204" s="46" t="s">
        <v>140</v>
      </c>
      <c r="B204" s="47" t="s">
        <v>44</v>
      </c>
      <c r="C204" s="46">
        <v>54451.698600000003</v>
      </c>
      <c r="D204" s="46">
        <v>1E-4</v>
      </c>
      <c r="E204" s="5">
        <f t="shared" si="16"/>
        <v>5870.0224568995827</v>
      </c>
      <c r="F204" s="5">
        <f t="shared" si="17"/>
        <v>5870</v>
      </c>
      <c r="G204" s="5">
        <f t="shared" si="23"/>
        <v>3.4830000004149042E-2</v>
      </c>
      <c r="K204" s="5">
        <f t="shared" si="25"/>
        <v>3.4830000004149042E-2</v>
      </c>
      <c r="O204" s="5">
        <f t="shared" ca="1" si="24"/>
        <v>2.9804546455594879E-2</v>
      </c>
      <c r="Q204" s="45">
        <f t="shared" si="18"/>
        <v>39433.198600000003</v>
      </c>
    </row>
    <row r="205" spans="1:17" s="5" customFormat="1" ht="12.95" customHeight="1" x14ac:dyDescent="0.2">
      <c r="A205" s="48" t="s">
        <v>141</v>
      </c>
      <c r="B205" s="8" t="s">
        <v>44</v>
      </c>
      <c r="C205" s="7">
        <v>54499.778899999998</v>
      </c>
      <c r="D205" s="7">
        <v>1E-4</v>
      </c>
      <c r="E205" s="5">
        <f t="shared" si="16"/>
        <v>5901.0225852062977</v>
      </c>
      <c r="F205" s="5">
        <f t="shared" si="17"/>
        <v>5901</v>
      </c>
      <c r="G205" s="5">
        <f t="shared" si="23"/>
        <v>3.5028999998758081E-2</v>
      </c>
      <c r="K205" s="5">
        <f t="shared" si="25"/>
        <v>3.5028999998758081E-2</v>
      </c>
      <c r="O205" s="5">
        <f t="shared" ca="1" si="24"/>
        <v>2.9975614398558264E-2</v>
      </c>
      <c r="Q205" s="45">
        <f t="shared" si="18"/>
        <v>39481.278899999998</v>
      </c>
    </row>
    <row r="206" spans="1:17" s="5" customFormat="1" ht="12.95" customHeight="1" x14ac:dyDescent="0.2">
      <c r="A206" s="7" t="s">
        <v>142</v>
      </c>
      <c r="B206" s="8" t="s">
        <v>44</v>
      </c>
      <c r="C206" s="7">
        <v>54792.908300000003</v>
      </c>
      <c r="D206" s="7">
        <v>4.0000000000000002E-4</v>
      </c>
      <c r="E206" s="5">
        <f t="shared" si="16"/>
        <v>6090.0199294506492</v>
      </c>
      <c r="F206" s="5">
        <f t="shared" si="17"/>
        <v>6090</v>
      </c>
      <c r="G206" s="5">
        <f t="shared" si="23"/>
        <v>3.0910000001313165E-2</v>
      </c>
      <c r="K206" s="5">
        <f t="shared" si="25"/>
        <v>3.0910000001313165E-2</v>
      </c>
      <c r="O206" s="5">
        <f t="shared" ca="1" si="24"/>
        <v>3.1018577018560829E-2</v>
      </c>
      <c r="Q206" s="45">
        <f t="shared" si="18"/>
        <v>39774.408300000003</v>
      </c>
    </row>
    <row r="207" spans="1:17" s="5" customFormat="1" ht="12.95" customHeight="1" x14ac:dyDescent="0.2">
      <c r="A207" s="48" t="s">
        <v>143</v>
      </c>
      <c r="B207" s="8" t="s">
        <v>44</v>
      </c>
      <c r="C207" s="7">
        <v>54904.5815</v>
      </c>
      <c r="D207" s="7">
        <v>1E-4</v>
      </c>
      <c r="E207" s="5">
        <f t="shared" si="16"/>
        <v>6162.0220494129162</v>
      </c>
      <c r="F207" s="5">
        <f t="shared" si="17"/>
        <v>6162</v>
      </c>
      <c r="G207" s="5">
        <f t="shared" si="23"/>
        <v>3.4198000001197215E-2</v>
      </c>
      <c r="K207" s="5">
        <f t="shared" si="25"/>
        <v>3.4198000001197215E-2</v>
      </c>
      <c r="O207" s="5">
        <f t="shared" ca="1" si="24"/>
        <v>3.1415896111895145E-2</v>
      </c>
      <c r="Q207" s="45">
        <f t="shared" si="18"/>
        <v>39886.0815</v>
      </c>
    </row>
    <row r="208" spans="1:17" s="5" customFormat="1" ht="12.95" customHeight="1" x14ac:dyDescent="0.2">
      <c r="A208" s="48" t="s">
        <v>143</v>
      </c>
      <c r="B208" s="8" t="s">
        <v>44</v>
      </c>
      <c r="C208" s="7">
        <v>54904.5818</v>
      </c>
      <c r="D208" s="7">
        <v>1E-4</v>
      </c>
      <c r="E208" s="5">
        <f t="shared" si="16"/>
        <v>6162.0222428401303</v>
      </c>
      <c r="F208" s="5">
        <f t="shared" si="17"/>
        <v>6162</v>
      </c>
      <c r="G208" s="5">
        <f t="shared" si="23"/>
        <v>3.4498000000894535E-2</v>
      </c>
      <c r="K208" s="5">
        <f t="shared" si="25"/>
        <v>3.4498000000894535E-2</v>
      </c>
      <c r="O208" s="5">
        <f t="shared" ca="1" si="24"/>
        <v>3.1415896111895145E-2</v>
      </c>
      <c r="Q208" s="45">
        <f t="shared" si="18"/>
        <v>39886.0818</v>
      </c>
    </row>
    <row r="209" spans="1:17" s="5" customFormat="1" ht="12.95" customHeight="1" x14ac:dyDescent="0.2">
      <c r="A209" s="48" t="s">
        <v>144</v>
      </c>
      <c r="B209" s="8" t="s">
        <v>44</v>
      </c>
      <c r="C209" s="7">
        <v>55138.7785</v>
      </c>
      <c r="D209" s="7">
        <v>1E-4</v>
      </c>
      <c r="E209" s="5">
        <f t="shared" si="16"/>
        <v>6313.0222937759636</v>
      </c>
      <c r="F209" s="5">
        <f t="shared" si="17"/>
        <v>6313</v>
      </c>
      <c r="G209" s="5">
        <f t="shared" si="23"/>
        <v>3.457699999853503E-2</v>
      </c>
      <c r="K209" s="5">
        <f t="shared" si="25"/>
        <v>3.457699999853503E-2</v>
      </c>
      <c r="O209" s="5">
        <f t="shared" ca="1" si="24"/>
        <v>3.2249162543749044E-2</v>
      </c>
      <c r="Q209" s="45">
        <f t="shared" si="18"/>
        <v>40120.2785</v>
      </c>
    </row>
    <row r="210" spans="1:17" s="5" customFormat="1" ht="12.95" customHeight="1" x14ac:dyDescent="0.2">
      <c r="A210" s="7" t="s">
        <v>145</v>
      </c>
      <c r="B210" s="8" t="s">
        <v>44</v>
      </c>
      <c r="C210" s="7">
        <v>55157.390299999999</v>
      </c>
      <c r="D210" s="7">
        <v>1E-4</v>
      </c>
      <c r="E210" s="5">
        <f t="shared" si="16"/>
        <v>6325.0223892000549</v>
      </c>
      <c r="F210" s="5">
        <f t="shared" si="17"/>
        <v>6325</v>
      </c>
      <c r="G210" s="5">
        <f t="shared" si="23"/>
        <v>3.4724999997706618E-2</v>
      </c>
      <c r="K210" s="5">
        <f t="shared" si="25"/>
        <v>3.4724999997706618E-2</v>
      </c>
      <c r="O210" s="5">
        <f t="shared" ca="1" si="24"/>
        <v>3.2315382392638092E-2</v>
      </c>
      <c r="Q210" s="45">
        <f t="shared" si="18"/>
        <v>40138.890299999999</v>
      </c>
    </row>
    <row r="211" spans="1:17" s="5" customFormat="1" ht="12.95" customHeight="1" x14ac:dyDescent="0.2">
      <c r="A211" s="48" t="s">
        <v>144</v>
      </c>
      <c r="B211" s="8" t="s">
        <v>44</v>
      </c>
      <c r="C211" s="7">
        <v>55211.674500000001</v>
      </c>
      <c r="D211" s="7">
        <v>1E-4</v>
      </c>
      <c r="E211" s="5">
        <f t="shared" si="16"/>
        <v>6360.0225278228927</v>
      </c>
      <c r="F211" s="5">
        <f t="shared" si="17"/>
        <v>6360</v>
      </c>
      <c r="G211" s="5">
        <f t="shared" si="23"/>
        <v>3.493999999773223E-2</v>
      </c>
      <c r="K211" s="5">
        <f t="shared" si="25"/>
        <v>3.493999999773223E-2</v>
      </c>
      <c r="O211" s="5">
        <f t="shared" ca="1" si="24"/>
        <v>3.2508523618564489E-2</v>
      </c>
      <c r="Q211" s="45">
        <f t="shared" si="18"/>
        <v>40193.174500000001</v>
      </c>
    </row>
    <row r="212" spans="1:17" s="5" customFormat="1" ht="12.95" customHeight="1" x14ac:dyDescent="0.2">
      <c r="A212" s="48" t="s">
        <v>144</v>
      </c>
      <c r="B212" s="8" t="s">
        <v>44</v>
      </c>
      <c r="C212" s="7">
        <v>55239.594100000002</v>
      </c>
      <c r="D212" s="7">
        <v>1E-4</v>
      </c>
      <c r="E212" s="5">
        <f t="shared" si="16"/>
        <v>6378.0238959980561</v>
      </c>
      <c r="F212" s="5">
        <f t="shared" si="17"/>
        <v>6378</v>
      </c>
      <c r="G212" s="5">
        <f t="shared" si="23"/>
        <v>3.7062000003061257E-2</v>
      </c>
      <c r="K212" s="5">
        <f t="shared" si="25"/>
        <v>3.7062000003061257E-2</v>
      </c>
      <c r="O212" s="5">
        <f t="shared" ca="1" si="24"/>
        <v>3.2607853391898076E-2</v>
      </c>
      <c r="Q212" s="45">
        <f t="shared" si="18"/>
        <v>40221.094100000002</v>
      </c>
    </row>
    <row r="213" spans="1:17" s="5" customFormat="1" ht="12.95" customHeight="1" x14ac:dyDescent="0.2">
      <c r="A213" s="41" t="s">
        <v>146</v>
      </c>
      <c r="B213" s="42" t="s">
        <v>44</v>
      </c>
      <c r="C213" s="43">
        <v>56222.913399999998</v>
      </c>
      <c r="D213" s="44"/>
      <c r="E213" s="5">
        <f t="shared" ref="E213:E227" si="26">+(C213-C$7)/C$8</f>
        <v>7012.0262725737603</v>
      </c>
      <c r="F213" s="5">
        <f t="shared" ref="F213:F227" si="27">ROUND(2*E213,0)/2</f>
        <v>7012</v>
      </c>
      <c r="G213" s="5">
        <f t="shared" si="23"/>
        <v>4.0747999999439344E-2</v>
      </c>
      <c r="K213" s="5">
        <f t="shared" si="25"/>
        <v>4.0747999999439344E-2</v>
      </c>
      <c r="O213" s="5">
        <f t="shared" ca="1" si="24"/>
        <v>3.6106468741536293E-2</v>
      </c>
      <c r="Q213" s="45">
        <f t="shared" ref="Q213:Q227" si="28">+C213-15018.5</f>
        <v>41204.413399999998</v>
      </c>
    </row>
    <row r="214" spans="1:17" s="5" customFormat="1" ht="12.95" customHeight="1" x14ac:dyDescent="0.2">
      <c r="A214" s="9" t="s">
        <v>147</v>
      </c>
      <c r="B214" s="10" t="s">
        <v>44</v>
      </c>
      <c r="C214" s="9">
        <v>56222.913399999998</v>
      </c>
      <c r="D214" s="9">
        <v>1E-4</v>
      </c>
      <c r="E214" s="5">
        <f t="shared" si="26"/>
        <v>7012.0262725737603</v>
      </c>
      <c r="F214" s="5">
        <f t="shared" si="27"/>
        <v>7012</v>
      </c>
      <c r="G214" s="5">
        <f t="shared" si="23"/>
        <v>4.0747999999439344E-2</v>
      </c>
      <c r="K214" s="5">
        <f t="shared" si="25"/>
        <v>4.0747999999439344E-2</v>
      </c>
      <c r="O214" s="5">
        <f t="shared" ca="1" si="24"/>
        <v>3.6106468741536293E-2</v>
      </c>
      <c r="Q214" s="45">
        <f t="shared" si="28"/>
        <v>41204.413399999998</v>
      </c>
    </row>
    <row r="215" spans="1:17" s="5" customFormat="1" ht="12.95" customHeight="1" x14ac:dyDescent="0.2">
      <c r="A215" s="41" t="s">
        <v>146</v>
      </c>
      <c r="B215" s="42" t="s">
        <v>44</v>
      </c>
      <c r="C215" s="43">
        <v>57080.597900000001</v>
      </c>
      <c r="D215" s="44"/>
      <c r="E215" s="5">
        <f t="shared" si="26"/>
        <v>7565.0246845363326</v>
      </c>
      <c r="F215" s="5">
        <f t="shared" si="27"/>
        <v>7565</v>
      </c>
      <c r="G215" s="5">
        <f t="shared" si="23"/>
        <v>3.8285000002360903E-2</v>
      </c>
      <c r="K215" s="5">
        <f t="shared" si="25"/>
        <v>3.8285000002360903E-2</v>
      </c>
      <c r="O215" s="5">
        <f t="shared" ca="1" si="24"/>
        <v>3.9158100111173433E-2</v>
      </c>
      <c r="Q215" s="45">
        <f t="shared" si="28"/>
        <v>42062.097900000001</v>
      </c>
    </row>
    <row r="216" spans="1:17" s="5" customFormat="1" ht="12.95" customHeight="1" x14ac:dyDescent="0.2">
      <c r="A216" s="9" t="s">
        <v>147</v>
      </c>
      <c r="B216" s="10" t="s">
        <v>44</v>
      </c>
      <c r="C216" s="9">
        <v>57080.597900000001</v>
      </c>
      <c r="D216" s="9">
        <v>2.0000000000000001E-4</v>
      </c>
      <c r="E216" s="5">
        <f t="shared" si="26"/>
        <v>7565.0246845363326</v>
      </c>
      <c r="F216" s="5">
        <f t="shared" si="27"/>
        <v>7565</v>
      </c>
      <c r="G216" s="5">
        <f t="shared" si="23"/>
        <v>3.8285000002360903E-2</v>
      </c>
      <c r="K216" s="5">
        <f t="shared" si="25"/>
        <v>3.8285000002360903E-2</v>
      </c>
      <c r="O216" s="5">
        <f t="shared" ca="1" si="24"/>
        <v>3.9158100111173433E-2</v>
      </c>
      <c r="Q216" s="45">
        <f t="shared" si="28"/>
        <v>42062.097900000001</v>
      </c>
    </row>
    <row r="217" spans="1:17" s="5" customFormat="1" ht="12.95" customHeight="1" x14ac:dyDescent="0.2">
      <c r="A217" s="9" t="s">
        <v>148</v>
      </c>
      <c r="B217" s="10" t="s">
        <v>44</v>
      </c>
      <c r="C217" s="9">
        <v>57080.597900000001</v>
      </c>
      <c r="D217" s="9">
        <v>2.0000000000000001E-4</v>
      </c>
      <c r="E217" s="5">
        <f t="shared" si="26"/>
        <v>7565.0246845363326</v>
      </c>
      <c r="F217" s="5">
        <f t="shared" si="27"/>
        <v>7565</v>
      </c>
      <c r="G217" s="5">
        <f t="shared" si="23"/>
        <v>3.8285000002360903E-2</v>
      </c>
      <c r="K217" s="5">
        <f t="shared" si="25"/>
        <v>3.8285000002360903E-2</v>
      </c>
      <c r="O217" s="5">
        <f t="shared" ca="1" si="24"/>
        <v>3.9158100111173433E-2</v>
      </c>
      <c r="Q217" s="45">
        <f t="shared" si="28"/>
        <v>42062.097900000001</v>
      </c>
    </row>
    <row r="218" spans="1:17" s="5" customFormat="1" ht="12.95" customHeight="1" x14ac:dyDescent="0.2">
      <c r="A218" s="9" t="s">
        <v>149</v>
      </c>
      <c r="B218" s="10" t="s">
        <v>44</v>
      </c>
      <c r="C218" s="9">
        <v>57362.877</v>
      </c>
      <c r="D218" s="9">
        <v>2.0000000000000001E-4</v>
      </c>
      <c r="E218" s="5">
        <f t="shared" si="26"/>
        <v>7747.0262177693839</v>
      </c>
      <c r="F218" s="5">
        <f t="shared" si="27"/>
        <v>7747</v>
      </c>
      <c r="G218" s="5">
        <f t="shared" si="23"/>
        <v>4.0662999999767635E-2</v>
      </c>
      <c r="K218" s="5">
        <f t="shared" si="25"/>
        <v>4.0662999999767635E-2</v>
      </c>
      <c r="O218" s="5">
        <f t="shared" ca="1" si="24"/>
        <v>4.0162434485990717E-2</v>
      </c>
      <c r="Q218" s="45">
        <f t="shared" si="28"/>
        <v>42344.377</v>
      </c>
    </row>
    <row r="219" spans="1:17" s="5" customFormat="1" ht="12.95" customHeight="1" x14ac:dyDescent="0.2">
      <c r="A219" s="49" t="s">
        <v>151</v>
      </c>
      <c r="B219" s="50" t="s">
        <v>44</v>
      </c>
      <c r="C219" s="51">
        <v>58161.628700000001</v>
      </c>
      <c r="D219" s="51">
        <v>1E-4</v>
      </c>
      <c r="E219" s="5">
        <f t="shared" si="26"/>
        <v>8262.0272719477034</v>
      </c>
      <c r="F219" s="5">
        <f t="shared" si="27"/>
        <v>8262</v>
      </c>
      <c r="G219" s="5">
        <f t="shared" si="23"/>
        <v>4.2298000000300817E-2</v>
      </c>
      <c r="K219" s="5">
        <f t="shared" si="25"/>
        <v>4.2298000000300817E-2</v>
      </c>
      <c r="O219" s="5">
        <f t="shared" ca="1" si="24"/>
        <v>4.3004369667479184E-2</v>
      </c>
      <c r="Q219" s="45">
        <f t="shared" si="28"/>
        <v>43143.128700000001</v>
      </c>
    </row>
    <row r="220" spans="1:17" s="5" customFormat="1" ht="12.95" customHeight="1" x14ac:dyDescent="0.2">
      <c r="A220" s="52" t="s">
        <v>150</v>
      </c>
      <c r="B220" s="53" t="s">
        <v>44</v>
      </c>
      <c r="C220" s="52">
        <v>58468.7212</v>
      </c>
      <c r="D220" s="52">
        <v>1E-4</v>
      </c>
      <c r="E220" s="5">
        <f t="shared" si="26"/>
        <v>8460.0274279789883</v>
      </c>
      <c r="F220" s="5">
        <f t="shared" si="27"/>
        <v>8460</v>
      </c>
      <c r="G220" s="5">
        <f t="shared" si="23"/>
        <v>4.2539999994914979E-2</v>
      </c>
      <c r="K220" s="5">
        <f t="shared" si="25"/>
        <v>4.2539999994914979E-2</v>
      </c>
      <c r="O220" s="5">
        <f t="shared" ca="1" si="24"/>
        <v>4.4096997174148528E-2</v>
      </c>
      <c r="Q220" s="45">
        <f t="shared" si="28"/>
        <v>43450.2212</v>
      </c>
    </row>
    <row r="221" spans="1:17" s="5" customFormat="1" ht="12.95" customHeight="1" x14ac:dyDescent="0.2">
      <c r="A221" s="49" t="s">
        <v>152</v>
      </c>
      <c r="B221" s="50" t="s">
        <v>44</v>
      </c>
      <c r="C221" s="51">
        <v>58518.351900000001</v>
      </c>
      <c r="D221" s="51">
        <v>1E-4</v>
      </c>
      <c r="E221" s="5">
        <f t="shared" si="26"/>
        <v>8492.0271881292429</v>
      </c>
      <c r="F221" s="5">
        <f t="shared" si="27"/>
        <v>8492</v>
      </c>
      <c r="G221" s="5">
        <f t="shared" si="23"/>
        <v>4.2167999999946915E-2</v>
      </c>
      <c r="K221" s="5">
        <f t="shared" si="25"/>
        <v>4.2167999999946915E-2</v>
      </c>
      <c r="O221" s="5">
        <f t="shared" ca="1" si="24"/>
        <v>4.4273583437852676E-2</v>
      </c>
      <c r="Q221" s="45">
        <f t="shared" si="28"/>
        <v>43499.851900000001</v>
      </c>
    </row>
    <row r="222" spans="1:17" s="5" customFormat="1" ht="12.95" customHeight="1" x14ac:dyDescent="0.2">
      <c r="A222" s="54" t="s">
        <v>153</v>
      </c>
      <c r="B222" s="55" t="s">
        <v>44</v>
      </c>
      <c r="C222" s="56">
        <v>58884.380299999997</v>
      </c>
      <c r="D222" s="56">
        <v>1E-4</v>
      </c>
      <c r="E222" s="5">
        <f t="shared" si="26"/>
        <v>8728.0267006926606</v>
      </c>
      <c r="F222" s="5">
        <f t="shared" si="27"/>
        <v>8728</v>
      </c>
      <c r="G222" s="5">
        <f t="shared" si="23"/>
        <v>4.14119999986724E-2</v>
      </c>
      <c r="K222" s="5">
        <f t="shared" si="25"/>
        <v>4.14119999986724E-2</v>
      </c>
      <c r="O222" s="5">
        <f t="shared" ca="1" si="24"/>
        <v>4.5575907132670693E-2</v>
      </c>
      <c r="Q222" s="45">
        <f t="shared" si="28"/>
        <v>43865.880299999997</v>
      </c>
    </row>
    <row r="223" spans="1:17" s="5" customFormat="1" ht="12.95" customHeight="1" x14ac:dyDescent="0.2">
      <c r="A223" s="49" t="s">
        <v>727</v>
      </c>
      <c r="B223" s="50" t="s">
        <v>44</v>
      </c>
      <c r="C223" s="51">
        <v>59127.882700000002</v>
      </c>
      <c r="D223" s="51">
        <v>1E-4</v>
      </c>
      <c r="E223" s="5">
        <f t="shared" si="26"/>
        <v>8885.0266703890666</v>
      </c>
      <c r="F223" s="5">
        <f t="shared" si="27"/>
        <v>8885</v>
      </c>
      <c r="G223" s="5">
        <f t="shared" si="23"/>
        <v>4.1364999997313134E-2</v>
      </c>
      <c r="K223" s="5">
        <f t="shared" si="25"/>
        <v>4.1364999997313134E-2</v>
      </c>
      <c r="O223" s="5">
        <f t="shared" ca="1" si="24"/>
        <v>4.6442283488969116E-2</v>
      </c>
      <c r="Q223" s="45">
        <f t="shared" si="28"/>
        <v>44109.382700000002</v>
      </c>
    </row>
    <row r="224" spans="1:17" s="5" customFormat="1" ht="12.95" customHeight="1" x14ac:dyDescent="0.2">
      <c r="A224" s="49" t="s">
        <v>728</v>
      </c>
      <c r="B224" s="50" t="s">
        <v>44</v>
      </c>
      <c r="C224" s="51">
        <v>59295.386500000001</v>
      </c>
      <c r="D224" s="51">
        <v>1E-4</v>
      </c>
      <c r="E224" s="5">
        <f t="shared" si="26"/>
        <v>8993.0259817881833</v>
      </c>
      <c r="F224" s="5">
        <f t="shared" si="27"/>
        <v>8993</v>
      </c>
      <c r="G224" s="5">
        <f t="shared" ref="G224:G227" si="29">+C224-(C$7+F224*C$8)</f>
        <v>4.0296999999554828E-2</v>
      </c>
      <c r="K224" s="5">
        <f t="shared" si="25"/>
        <v>4.0296999999554828E-2</v>
      </c>
      <c r="O224" s="5">
        <f t="shared" ca="1" si="24"/>
        <v>4.7038262128970582E-2</v>
      </c>
      <c r="Q224" s="45">
        <f t="shared" si="28"/>
        <v>44276.886500000001</v>
      </c>
    </row>
    <row r="225" spans="1:17" s="5" customFormat="1" ht="12.95" customHeight="1" x14ac:dyDescent="0.2">
      <c r="A225" s="23" t="s">
        <v>729</v>
      </c>
      <c r="B225" s="24" t="s">
        <v>44</v>
      </c>
      <c r="C225" s="59">
        <v>59503.219000000041</v>
      </c>
      <c r="D225" s="25" t="s">
        <v>160</v>
      </c>
      <c r="E225" s="5">
        <f t="shared" si="26"/>
        <v>9127.0275201793193</v>
      </c>
      <c r="F225" s="5">
        <f t="shared" si="27"/>
        <v>9127</v>
      </c>
      <c r="G225" s="5">
        <f t="shared" si="29"/>
        <v>4.2683000036049634E-2</v>
      </c>
      <c r="K225" s="5">
        <f t="shared" si="25"/>
        <v>4.2683000036049634E-2</v>
      </c>
      <c r="O225" s="5">
        <f t="shared" ca="1" si="24"/>
        <v>4.7777717108231657E-2</v>
      </c>
      <c r="Q225" s="45">
        <f t="shared" si="28"/>
        <v>44484.719000000041</v>
      </c>
    </row>
    <row r="226" spans="1:17" s="5" customFormat="1" ht="12.95" customHeight="1" x14ac:dyDescent="0.2">
      <c r="A226" s="25" t="s">
        <v>730</v>
      </c>
      <c r="B226" s="24" t="s">
        <v>44</v>
      </c>
      <c r="C226" s="59">
        <v>59521.830199999997</v>
      </c>
      <c r="D226" s="25">
        <v>2.0000000000000001E-4</v>
      </c>
      <c r="E226" s="5">
        <f t="shared" si="26"/>
        <v>9139.0272287489552</v>
      </c>
      <c r="F226" s="5">
        <f t="shared" si="27"/>
        <v>9139</v>
      </c>
      <c r="G226" s="5">
        <f t="shared" si="29"/>
        <v>4.2230999999446794E-2</v>
      </c>
      <c r="K226" s="5">
        <f t="shared" si="25"/>
        <v>4.2230999999446794E-2</v>
      </c>
      <c r="O226" s="5">
        <f t="shared" ca="1" si="24"/>
        <v>4.7843936957120706E-2</v>
      </c>
      <c r="Q226" s="45">
        <f t="shared" si="28"/>
        <v>44503.330199999997</v>
      </c>
    </row>
    <row r="227" spans="1:17" s="5" customFormat="1" ht="12.95" customHeight="1" x14ac:dyDescent="0.2">
      <c r="A227" s="23" t="s">
        <v>731</v>
      </c>
      <c r="B227" s="24" t="s">
        <v>44</v>
      </c>
      <c r="C227" s="59">
        <v>59613.337200000002</v>
      </c>
      <c r="D227" s="25">
        <v>1E-4</v>
      </c>
      <c r="E227" s="5">
        <f t="shared" si="26"/>
        <v>9198.0270424140763</v>
      </c>
      <c r="F227" s="5">
        <f t="shared" si="27"/>
        <v>9198</v>
      </c>
      <c r="G227" s="5">
        <f t="shared" si="29"/>
        <v>4.1942000003473368E-2</v>
      </c>
      <c r="K227" s="5">
        <f t="shared" si="25"/>
        <v>4.1942000003473368E-2</v>
      </c>
      <c r="O227" s="5">
        <f t="shared" ca="1" si="24"/>
        <v>4.8169517880825213E-2</v>
      </c>
      <c r="Q227" s="45">
        <f t="shared" si="28"/>
        <v>44594.837200000002</v>
      </c>
    </row>
    <row r="228" spans="1:17" s="5" customFormat="1" ht="12.95" customHeight="1" x14ac:dyDescent="0.2">
      <c r="A228" s="57" t="s">
        <v>732</v>
      </c>
      <c r="B228" s="58" t="s">
        <v>44</v>
      </c>
      <c r="C228" s="25">
        <v>59993.322399999997</v>
      </c>
      <c r="D228" s="25">
        <v>1E-4</v>
      </c>
      <c r="E228" s="5">
        <f t="shared" ref="E228" si="30">+(C228-C$7)/C$8</f>
        <v>9443.0253047929309</v>
      </c>
      <c r="F228" s="5">
        <f t="shared" ref="F228" si="31">ROUND(2*E228,0)/2</f>
        <v>9443</v>
      </c>
      <c r="G228" s="5">
        <f t="shared" ref="G228" si="32">+C228-(C$7+F228*C$8)</f>
        <v>3.9247000000614207E-2</v>
      </c>
      <c r="K228" s="5">
        <f t="shared" ref="K228" si="33">+G228</f>
        <v>3.9247000000614207E-2</v>
      </c>
      <c r="O228" s="5">
        <f t="shared" ref="O228" ca="1" si="34">+C$11+C$12*$F228</f>
        <v>4.9521506462310017E-2</v>
      </c>
      <c r="Q228" s="45">
        <f t="shared" ref="Q228" si="35">+C228-15018.5</f>
        <v>44974.822399999997</v>
      </c>
    </row>
    <row r="229" spans="1:17" s="5" customFormat="1" ht="12.95" customHeight="1" x14ac:dyDescent="0.2">
      <c r="C229" s="44"/>
      <c r="D229" s="44"/>
    </row>
    <row r="230" spans="1:17" s="5" customFormat="1" ht="12.95" customHeight="1" x14ac:dyDescent="0.2">
      <c r="C230" s="44"/>
      <c r="D230" s="44"/>
    </row>
    <row r="231" spans="1:17" s="5" customFormat="1" ht="12.95" customHeight="1" x14ac:dyDescent="0.2">
      <c r="C231" s="44"/>
      <c r="D231" s="44"/>
    </row>
    <row r="232" spans="1:17" s="5" customFormat="1" ht="12.95" customHeight="1" x14ac:dyDescent="0.2">
      <c r="C232" s="44"/>
      <c r="D232" s="44"/>
    </row>
    <row r="233" spans="1:17" s="5" customFormat="1" ht="12.95" customHeight="1" x14ac:dyDescent="0.2">
      <c r="C233" s="44"/>
      <c r="D233" s="44"/>
    </row>
    <row r="234" spans="1:17" s="5" customFormat="1" ht="12.95" customHeight="1" x14ac:dyDescent="0.2">
      <c r="C234" s="44"/>
      <c r="D234" s="44"/>
    </row>
    <row r="235" spans="1:17" s="5" customFormat="1" ht="12.95" customHeight="1" x14ac:dyDescent="0.2">
      <c r="C235" s="44"/>
      <c r="D235" s="44"/>
    </row>
    <row r="236" spans="1:17" s="5" customFormat="1" ht="12.95" customHeight="1" x14ac:dyDescent="0.2">
      <c r="C236" s="44"/>
      <c r="D236" s="44"/>
    </row>
    <row r="237" spans="1:17" s="5" customFormat="1" ht="12.95" customHeight="1" x14ac:dyDescent="0.2">
      <c r="C237" s="44"/>
      <c r="D237" s="44"/>
    </row>
    <row r="238" spans="1:17" s="5" customFormat="1" ht="12.95" customHeight="1" x14ac:dyDescent="0.2">
      <c r="C238" s="44"/>
      <c r="D238" s="44"/>
    </row>
    <row r="239" spans="1:17" s="5" customFormat="1" ht="12.95" customHeight="1" x14ac:dyDescent="0.2">
      <c r="C239" s="44"/>
      <c r="D239" s="44"/>
    </row>
    <row r="240" spans="1:17" s="5" customFormat="1" ht="12.95" customHeight="1" x14ac:dyDescent="0.2">
      <c r="C240" s="44"/>
      <c r="D240" s="44"/>
    </row>
    <row r="241" spans="3:4" s="5" customFormat="1" ht="12.95" customHeight="1" x14ac:dyDescent="0.2">
      <c r="C241" s="44"/>
      <c r="D241" s="44"/>
    </row>
    <row r="242" spans="3:4" s="5" customFormat="1" ht="12.95" customHeight="1" x14ac:dyDescent="0.2">
      <c r="C242" s="44"/>
      <c r="D242" s="44"/>
    </row>
    <row r="243" spans="3:4" s="5" customFormat="1" ht="12.95" customHeight="1" x14ac:dyDescent="0.2">
      <c r="C243" s="44"/>
      <c r="D243" s="44"/>
    </row>
    <row r="244" spans="3:4" s="5" customFormat="1" ht="12.95" customHeight="1" x14ac:dyDescent="0.2">
      <c r="C244" s="44"/>
      <c r="D244" s="44"/>
    </row>
    <row r="245" spans="3:4" s="5" customFormat="1" ht="12.95" customHeight="1" x14ac:dyDescent="0.2">
      <c r="C245" s="44"/>
      <c r="D245" s="44"/>
    </row>
    <row r="246" spans="3:4" s="5" customFormat="1" ht="12.95" customHeight="1" x14ac:dyDescent="0.2">
      <c r="C246" s="44"/>
      <c r="D246" s="44"/>
    </row>
    <row r="247" spans="3:4" s="5" customFormat="1" ht="12.95" customHeight="1" x14ac:dyDescent="0.2">
      <c r="C247" s="44"/>
      <c r="D247" s="44"/>
    </row>
    <row r="248" spans="3:4" s="5" customFormat="1" ht="12.95" customHeight="1" x14ac:dyDescent="0.2">
      <c r="C248" s="44"/>
      <c r="D248" s="44"/>
    </row>
    <row r="249" spans="3:4" s="5" customFormat="1" ht="12.95" customHeight="1" x14ac:dyDescent="0.2">
      <c r="C249" s="44"/>
      <c r="D249" s="44"/>
    </row>
    <row r="250" spans="3:4" s="5" customFormat="1" ht="12.95" customHeight="1" x14ac:dyDescent="0.2">
      <c r="C250" s="44"/>
      <c r="D250" s="44"/>
    </row>
    <row r="251" spans="3:4" s="5" customFormat="1" ht="12.95" customHeight="1" x14ac:dyDescent="0.2">
      <c r="C251" s="44"/>
      <c r="D251" s="44"/>
    </row>
    <row r="252" spans="3:4" s="5" customFormat="1" ht="12.95" customHeight="1" x14ac:dyDescent="0.2">
      <c r="C252" s="44"/>
      <c r="D252" s="44"/>
    </row>
    <row r="253" spans="3:4" s="5" customFormat="1" ht="12.95" customHeight="1" x14ac:dyDescent="0.2">
      <c r="C253" s="44"/>
      <c r="D253" s="44"/>
    </row>
    <row r="254" spans="3:4" s="5" customFormat="1" ht="12.95" customHeight="1" x14ac:dyDescent="0.2">
      <c r="C254" s="44"/>
      <c r="D254" s="44"/>
    </row>
    <row r="255" spans="3:4" s="5" customFormat="1" ht="12.95" customHeight="1" x14ac:dyDescent="0.2">
      <c r="C255" s="44"/>
      <c r="D255" s="44"/>
    </row>
    <row r="256" spans="3:4" s="5" customFormat="1" ht="12.95" customHeight="1" x14ac:dyDescent="0.2">
      <c r="C256" s="44"/>
      <c r="D256" s="44"/>
    </row>
    <row r="257" spans="3:4" s="5" customFormat="1" ht="12.95" customHeight="1" x14ac:dyDescent="0.2">
      <c r="C257" s="44"/>
      <c r="D257" s="44"/>
    </row>
    <row r="258" spans="3:4" s="5" customFormat="1" ht="12.95" customHeight="1" x14ac:dyDescent="0.2">
      <c r="C258" s="44"/>
      <c r="D258" s="44"/>
    </row>
    <row r="259" spans="3:4" s="5" customFormat="1" ht="12.95" customHeight="1" x14ac:dyDescent="0.2">
      <c r="C259" s="44"/>
      <c r="D259" s="44"/>
    </row>
    <row r="260" spans="3:4" s="5" customFormat="1" ht="12.95" customHeight="1" x14ac:dyDescent="0.2">
      <c r="C260" s="44"/>
      <c r="D260" s="44"/>
    </row>
    <row r="261" spans="3:4" s="5" customFormat="1" ht="12.95" customHeight="1" x14ac:dyDescent="0.2">
      <c r="C261" s="44"/>
      <c r="D261" s="44"/>
    </row>
    <row r="262" spans="3:4" s="5" customFormat="1" ht="12.95" customHeight="1" x14ac:dyDescent="0.2">
      <c r="C262" s="44"/>
      <c r="D262" s="44"/>
    </row>
    <row r="263" spans="3:4" s="5" customFormat="1" ht="12.95" customHeight="1" x14ac:dyDescent="0.2">
      <c r="C263" s="44"/>
      <c r="D263" s="44"/>
    </row>
    <row r="264" spans="3:4" s="5" customFormat="1" ht="12.95" customHeight="1" x14ac:dyDescent="0.2">
      <c r="C264" s="44"/>
      <c r="D264" s="44"/>
    </row>
    <row r="265" spans="3:4" s="5" customFormat="1" ht="12.95" customHeight="1" x14ac:dyDescent="0.2">
      <c r="C265" s="44"/>
      <c r="D265" s="44"/>
    </row>
    <row r="266" spans="3:4" s="5" customFormat="1" ht="12.95" customHeight="1" x14ac:dyDescent="0.2">
      <c r="C266" s="44"/>
      <c r="D266" s="44"/>
    </row>
    <row r="267" spans="3:4" s="5" customFormat="1" ht="12.95" customHeight="1" x14ac:dyDescent="0.2">
      <c r="C267" s="44"/>
      <c r="D267" s="44"/>
    </row>
    <row r="268" spans="3:4" s="5" customFormat="1" ht="12.95" customHeight="1" x14ac:dyDescent="0.2">
      <c r="C268" s="44"/>
      <c r="D268" s="44"/>
    </row>
    <row r="269" spans="3:4" s="5" customFormat="1" ht="12.95" customHeight="1" x14ac:dyDescent="0.2">
      <c r="C269" s="44"/>
      <c r="D269" s="44"/>
    </row>
    <row r="270" spans="3:4" s="5" customFormat="1" ht="12.95" customHeight="1" x14ac:dyDescent="0.2">
      <c r="C270" s="44"/>
      <c r="D270" s="44"/>
    </row>
    <row r="271" spans="3:4" s="5" customFormat="1" ht="12.95" customHeight="1" x14ac:dyDescent="0.2">
      <c r="C271" s="44"/>
      <c r="D271" s="44"/>
    </row>
    <row r="272" spans="3:4" s="5" customFormat="1" ht="12.95" customHeight="1" x14ac:dyDescent="0.2">
      <c r="C272" s="44"/>
      <c r="D272" s="44"/>
    </row>
    <row r="273" spans="3:4" s="5" customFormat="1" ht="12.95" customHeight="1" x14ac:dyDescent="0.2">
      <c r="C273" s="44"/>
      <c r="D273" s="44"/>
    </row>
    <row r="274" spans="3:4" s="5" customFormat="1" ht="12.95" customHeight="1" x14ac:dyDescent="0.2">
      <c r="C274" s="44"/>
      <c r="D274" s="44"/>
    </row>
    <row r="275" spans="3:4" s="5" customFormat="1" ht="12.95" customHeight="1" x14ac:dyDescent="0.2">
      <c r="C275" s="44"/>
      <c r="D275" s="44"/>
    </row>
    <row r="276" spans="3:4" s="5" customFormat="1" ht="12.95" customHeight="1" x14ac:dyDescent="0.2">
      <c r="C276" s="44"/>
      <c r="D276" s="44"/>
    </row>
    <row r="277" spans="3:4" s="5" customFormat="1" ht="12.95" customHeight="1" x14ac:dyDescent="0.2">
      <c r="C277" s="44"/>
      <c r="D277" s="44"/>
    </row>
    <row r="278" spans="3:4" s="5" customFormat="1" ht="12.95" customHeight="1" x14ac:dyDescent="0.2">
      <c r="C278" s="44"/>
      <c r="D278" s="44"/>
    </row>
    <row r="279" spans="3:4" s="5" customFormat="1" ht="12.95" customHeight="1" x14ac:dyDescent="0.2">
      <c r="C279" s="44"/>
      <c r="D279" s="44"/>
    </row>
    <row r="280" spans="3:4" s="5" customFormat="1" ht="12.95" customHeight="1" x14ac:dyDescent="0.2">
      <c r="C280" s="44"/>
      <c r="D280" s="44"/>
    </row>
    <row r="281" spans="3:4" s="5" customFormat="1" ht="12.95" customHeight="1" x14ac:dyDescent="0.2">
      <c r="C281" s="44"/>
      <c r="D281" s="44"/>
    </row>
    <row r="282" spans="3:4" s="5" customFormat="1" ht="12.95" customHeight="1" x14ac:dyDescent="0.2">
      <c r="C282" s="44"/>
      <c r="D282" s="44"/>
    </row>
    <row r="283" spans="3:4" s="5" customFormat="1" ht="12.95" customHeight="1" x14ac:dyDescent="0.2">
      <c r="C283" s="44"/>
      <c r="D283" s="44"/>
    </row>
    <row r="284" spans="3:4" s="5" customFormat="1" ht="12.95" customHeight="1" x14ac:dyDescent="0.2">
      <c r="C284" s="44"/>
      <c r="D284" s="44"/>
    </row>
    <row r="285" spans="3:4" s="5" customFormat="1" ht="12.95" customHeight="1" x14ac:dyDescent="0.2">
      <c r="C285" s="44"/>
      <c r="D285" s="44"/>
    </row>
    <row r="286" spans="3:4" s="5" customFormat="1" ht="12.95" customHeight="1" x14ac:dyDescent="0.2">
      <c r="C286" s="44"/>
      <c r="D286" s="44"/>
    </row>
    <row r="287" spans="3:4" s="5" customFormat="1" ht="12.95" customHeight="1" x14ac:dyDescent="0.2">
      <c r="C287" s="44"/>
      <c r="D287" s="44"/>
    </row>
    <row r="288" spans="3:4" s="5" customFormat="1" ht="12.95" customHeight="1" x14ac:dyDescent="0.2">
      <c r="C288" s="44"/>
      <c r="D288" s="44"/>
    </row>
    <row r="289" spans="3:4" s="5" customFormat="1" ht="12.95" customHeight="1" x14ac:dyDescent="0.2">
      <c r="C289" s="44"/>
      <c r="D289" s="44"/>
    </row>
    <row r="290" spans="3:4" s="5" customFormat="1" ht="12.95" customHeight="1" x14ac:dyDescent="0.2">
      <c r="C290" s="44"/>
      <c r="D290" s="44"/>
    </row>
    <row r="291" spans="3:4" s="5" customFormat="1" ht="12.95" customHeight="1" x14ac:dyDescent="0.2">
      <c r="C291" s="44"/>
      <c r="D291" s="44"/>
    </row>
    <row r="292" spans="3:4" s="5" customFormat="1" ht="12.95" customHeight="1" x14ac:dyDescent="0.2">
      <c r="C292" s="44"/>
      <c r="D292" s="44"/>
    </row>
    <row r="293" spans="3:4" s="5" customFormat="1" ht="12.95" customHeight="1" x14ac:dyDescent="0.2">
      <c r="C293" s="44"/>
      <c r="D293" s="44"/>
    </row>
    <row r="294" spans="3:4" s="5" customFormat="1" ht="12.95" customHeight="1" x14ac:dyDescent="0.2">
      <c r="C294" s="44"/>
      <c r="D294" s="44"/>
    </row>
    <row r="295" spans="3:4" s="5" customFormat="1" ht="12.95" customHeight="1" x14ac:dyDescent="0.2">
      <c r="C295" s="44"/>
      <c r="D295" s="44"/>
    </row>
    <row r="296" spans="3:4" s="5" customFormat="1" ht="12.95" customHeight="1" x14ac:dyDescent="0.2">
      <c r="C296" s="44"/>
      <c r="D296" s="44"/>
    </row>
    <row r="297" spans="3:4" s="5" customFormat="1" ht="12.95" customHeight="1" x14ac:dyDescent="0.2">
      <c r="C297" s="44"/>
      <c r="D297" s="44"/>
    </row>
    <row r="298" spans="3:4" s="5" customFormat="1" ht="12.95" customHeight="1" x14ac:dyDescent="0.2">
      <c r="C298" s="44"/>
      <c r="D298" s="44"/>
    </row>
    <row r="299" spans="3:4" s="5" customFormat="1" ht="12.95" customHeight="1" x14ac:dyDescent="0.2">
      <c r="C299" s="44"/>
      <c r="D299" s="44"/>
    </row>
    <row r="300" spans="3:4" s="5" customFormat="1" ht="12.95" customHeight="1" x14ac:dyDescent="0.2">
      <c r="C300" s="44"/>
      <c r="D300" s="44"/>
    </row>
    <row r="301" spans="3:4" s="5" customFormat="1" ht="12.95" customHeight="1" x14ac:dyDescent="0.2">
      <c r="C301" s="44"/>
      <c r="D301" s="44"/>
    </row>
    <row r="302" spans="3:4" s="5" customFormat="1" ht="12.95" customHeight="1" x14ac:dyDescent="0.2">
      <c r="C302" s="44"/>
      <c r="D302" s="44"/>
    </row>
    <row r="303" spans="3:4" s="5" customFormat="1" ht="12.95" customHeight="1" x14ac:dyDescent="0.2">
      <c r="C303" s="44"/>
      <c r="D303" s="44"/>
    </row>
    <row r="304" spans="3:4" s="5" customFormat="1" ht="12.95" customHeight="1" x14ac:dyDescent="0.2">
      <c r="C304" s="44"/>
      <c r="D304" s="44"/>
    </row>
    <row r="305" spans="3:4" s="5" customFormat="1" ht="12.95" customHeight="1" x14ac:dyDescent="0.2">
      <c r="C305" s="44"/>
      <c r="D305" s="44"/>
    </row>
    <row r="306" spans="3:4" s="5" customFormat="1" ht="12.95" customHeight="1" x14ac:dyDescent="0.2">
      <c r="C306" s="44"/>
      <c r="D306" s="44"/>
    </row>
    <row r="307" spans="3:4" s="5" customFormat="1" ht="12.95" customHeight="1" x14ac:dyDescent="0.2">
      <c r="C307" s="44"/>
      <c r="D307" s="44"/>
    </row>
    <row r="308" spans="3:4" s="5" customFormat="1" ht="12.95" customHeight="1" x14ac:dyDescent="0.2">
      <c r="C308" s="44"/>
      <c r="D308" s="44"/>
    </row>
    <row r="309" spans="3:4" s="5" customFormat="1" ht="12.95" customHeight="1" x14ac:dyDescent="0.2">
      <c r="C309" s="44"/>
      <c r="D309" s="44"/>
    </row>
    <row r="310" spans="3:4" s="5" customFormat="1" ht="12.95" customHeight="1" x14ac:dyDescent="0.2">
      <c r="C310" s="44"/>
      <c r="D310" s="44"/>
    </row>
    <row r="311" spans="3:4" s="5" customFormat="1" ht="12.95" customHeight="1" x14ac:dyDescent="0.2">
      <c r="C311" s="44"/>
      <c r="D311" s="44"/>
    </row>
    <row r="312" spans="3:4" s="5" customFormat="1" ht="12.95" customHeight="1" x14ac:dyDescent="0.2">
      <c r="C312" s="44"/>
      <c r="D312" s="44"/>
    </row>
    <row r="313" spans="3:4" s="5" customFormat="1" ht="12.95" customHeight="1" x14ac:dyDescent="0.2">
      <c r="C313" s="44"/>
      <c r="D313" s="44"/>
    </row>
    <row r="314" spans="3:4" s="5" customFormat="1" ht="12.95" customHeight="1" x14ac:dyDescent="0.2">
      <c r="C314" s="44"/>
      <c r="D314" s="44"/>
    </row>
    <row r="315" spans="3:4" s="5" customFormat="1" ht="12.95" customHeight="1" x14ac:dyDescent="0.2">
      <c r="C315" s="44"/>
      <c r="D315" s="44"/>
    </row>
    <row r="316" spans="3:4" s="5" customFormat="1" ht="12.95" customHeight="1" x14ac:dyDescent="0.2">
      <c r="C316" s="44"/>
      <c r="D316" s="44"/>
    </row>
    <row r="317" spans="3:4" s="5" customFormat="1" ht="12.95" customHeight="1" x14ac:dyDescent="0.2"/>
  </sheetData>
  <sheetProtection selectLockedCells="1" selectUnlockedCells="1"/>
  <sortState xmlns:xlrd2="http://schemas.microsoft.com/office/spreadsheetml/2017/richdata2" ref="A21:AG227">
    <sortCondition ref="C21:C22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2"/>
  <sheetViews>
    <sheetView topLeftCell="A157" workbookViewId="0">
      <selection activeCell="A112" sqref="A112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1" t="s">
        <v>154</v>
      </c>
      <c r="I1" s="12" t="s">
        <v>155</v>
      </c>
      <c r="J1" s="13" t="s">
        <v>35</v>
      </c>
    </row>
    <row r="2" spans="1:16" x14ac:dyDescent="0.2">
      <c r="I2" s="14" t="s">
        <v>156</v>
      </c>
      <c r="J2" s="15" t="s">
        <v>34</v>
      </c>
    </row>
    <row r="3" spans="1:16" x14ac:dyDescent="0.2">
      <c r="A3" s="16" t="s">
        <v>157</v>
      </c>
      <c r="I3" s="14" t="s">
        <v>158</v>
      </c>
      <c r="J3" s="15" t="s">
        <v>32</v>
      </c>
    </row>
    <row r="4" spans="1:16" x14ac:dyDescent="0.2">
      <c r="I4" s="14" t="s">
        <v>159</v>
      </c>
      <c r="J4" s="15" t="s">
        <v>32</v>
      </c>
    </row>
    <row r="5" spans="1:16" x14ac:dyDescent="0.2">
      <c r="I5" s="17" t="s">
        <v>160</v>
      </c>
      <c r="J5" s="18" t="s">
        <v>33</v>
      </c>
    </row>
    <row r="11" spans="1:16" ht="12.75" customHeight="1" x14ac:dyDescent="0.2">
      <c r="A11" s="4" t="str">
        <f t="shared" ref="A11:A42" si="0">P11</f>
        <v>IBVS 221 </v>
      </c>
      <c r="B11" s="3" t="str">
        <f t="shared" ref="B11:B42" si="1">IF(H11=INT(H11),"I","II")</f>
        <v>I</v>
      </c>
      <c r="C11" s="4">
        <f t="shared" ref="C11:C42" si="2">1*G11</f>
        <v>39442.909</v>
      </c>
      <c r="D11" t="str">
        <f t="shared" ref="D11:D42" si="3">VLOOKUP(F11,I$1:J$5,2,FALSE)</f>
        <v>vis</v>
      </c>
      <c r="E11">
        <f>VLOOKUP(C11,Active!C$21:E$970,3,FALSE)</f>
        <v>-3807.0054178962728</v>
      </c>
      <c r="F11" s="3" t="s">
        <v>160</v>
      </c>
      <c r="G11" t="str">
        <f t="shared" ref="G11:G42" si="4">MID(I11,3,LEN(I11)-3)</f>
        <v>39442.909</v>
      </c>
      <c r="H11" s="4">
        <f t="shared" ref="H11:H42" si="5">1*K11</f>
        <v>-3807</v>
      </c>
      <c r="I11" s="19" t="s">
        <v>161</v>
      </c>
      <c r="J11" s="20" t="s">
        <v>162</v>
      </c>
      <c r="K11" s="19">
        <v>-3807</v>
      </c>
      <c r="L11" s="19" t="s">
        <v>163</v>
      </c>
      <c r="M11" s="20" t="s">
        <v>164</v>
      </c>
      <c r="N11" s="20"/>
      <c r="O11" s="21" t="s">
        <v>165</v>
      </c>
      <c r="P11" s="22" t="s">
        <v>166</v>
      </c>
    </row>
    <row r="12" spans="1:16" ht="12.75" customHeight="1" x14ac:dyDescent="0.2">
      <c r="A12" s="4" t="str">
        <f t="shared" si="0"/>
        <v>IBVS 221 </v>
      </c>
      <c r="B12" s="3" t="str">
        <f t="shared" si="1"/>
        <v>I</v>
      </c>
      <c r="C12" s="4">
        <f t="shared" si="2"/>
        <v>39495.64</v>
      </c>
      <c r="D12" t="str">
        <f t="shared" si="3"/>
        <v>vis</v>
      </c>
      <c r="E12">
        <f>VLOOKUP(C12,Active!C$21:E$970,3,FALSE)</f>
        <v>-3773.0067164376383</v>
      </c>
      <c r="F12" s="3" t="s">
        <v>160</v>
      </c>
      <c r="G12" t="str">
        <f t="shared" si="4"/>
        <v>39495.640</v>
      </c>
      <c r="H12" s="4">
        <f t="shared" si="5"/>
        <v>-3773</v>
      </c>
      <c r="I12" s="19" t="s">
        <v>167</v>
      </c>
      <c r="J12" s="20" t="s">
        <v>168</v>
      </c>
      <c r="K12" s="19">
        <v>-3773</v>
      </c>
      <c r="L12" s="19" t="s">
        <v>169</v>
      </c>
      <c r="M12" s="20" t="s">
        <v>164</v>
      </c>
      <c r="N12" s="20"/>
      <c r="O12" s="21" t="s">
        <v>165</v>
      </c>
      <c r="P12" s="22" t="s">
        <v>166</v>
      </c>
    </row>
    <row r="13" spans="1:16" ht="12.75" customHeight="1" x14ac:dyDescent="0.2">
      <c r="A13" s="4" t="str">
        <f t="shared" si="0"/>
        <v> BBS 21 </v>
      </c>
      <c r="B13" s="3" t="str">
        <f t="shared" si="1"/>
        <v>I</v>
      </c>
      <c r="C13" s="4">
        <f t="shared" si="2"/>
        <v>42453.353000000003</v>
      </c>
      <c r="D13" t="str">
        <f t="shared" si="3"/>
        <v>vis</v>
      </c>
      <c r="E13">
        <f>VLOOKUP(C13,Active!C$21:E$970,3,FALSE)</f>
        <v>-1865.9994287449585</v>
      </c>
      <c r="F13" s="3" t="s">
        <v>160</v>
      </c>
      <c r="G13" t="str">
        <f t="shared" si="4"/>
        <v>42453.353</v>
      </c>
      <c r="H13" s="4">
        <f t="shared" si="5"/>
        <v>-1866</v>
      </c>
      <c r="I13" s="19" t="s">
        <v>170</v>
      </c>
      <c r="J13" s="20" t="s">
        <v>171</v>
      </c>
      <c r="K13" s="19">
        <v>-1866</v>
      </c>
      <c r="L13" s="19" t="s">
        <v>172</v>
      </c>
      <c r="M13" s="20" t="s">
        <v>164</v>
      </c>
      <c r="N13" s="20"/>
      <c r="O13" s="21" t="s">
        <v>173</v>
      </c>
      <c r="P13" s="21" t="s">
        <v>174</v>
      </c>
    </row>
    <row r="14" spans="1:16" ht="12.75" customHeight="1" x14ac:dyDescent="0.2">
      <c r="A14" s="4" t="str">
        <f t="shared" si="0"/>
        <v> BBS 21 </v>
      </c>
      <c r="B14" s="3" t="str">
        <f t="shared" si="1"/>
        <v>I</v>
      </c>
      <c r="C14" s="4">
        <f t="shared" si="2"/>
        <v>42453.356</v>
      </c>
      <c r="D14" t="str">
        <f t="shared" si="3"/>
        <v>vis</v>
      </c>
      <c r="E14">
        <f>VLOOKUP(C14,Active!C$21:E$970,3,FALSE)</f>
        <v>-1865.9974944728174</v>
      </c>
      <c r="F14" s="3" t="s">
        <v>160</v>
      </c>
      <c r="G14" t="str">
        <f t="shared" si="4"/>
        <v>42453.356</v>
      </c>
      <c r="H14" s="4">
        <f t="shared" si="5"/>
        <v>-1866</v>
      </c>
      <c r="I14" s="19" t="s">
        <v>175</v>
      </c>
      <c r="J14" s="20" t="s">
        <v>176</v>
      </c>
      <c r="K14" s="19">
        <v>-1866</v>
      </c>
      <c r="L14" s="19" t="s">
        <v>177</v>
      </c>
      <c r="M14" s="20" t="s">
        <v>164</v>
      </c>
      <c r="N14" s="20"/>
      <c r="O14" s="21" t="s">
        <v>178</v>
      </c>
      <c r="P14" s="21" t="s">
        <v>174</v>
      </c>
    </row>
    <row r="15" spans="1:16" ht="12.75" customHeight="1" x14ac:dyDescent="0.2">
      <c r="A15" s="4" t="str">
        <f t="shared" si="0"/>
        <v> BBS 24 </v>
      </c>
      <c r="B15" s="3" t="str">
        <f t="shared" si="1"/>
        <v>I</v>
      </c>
      <c r="C15" s="4">
        <f t="shared" si="2"/>
        <v>42715.468000000001</v>
      </c>
      <c r="D15" t="str">
        <f t="shared" si="3"/>
        <v>vis</v>
      </c>
      <c r="E15">
        <f>VLOOKUP(C15,Active!C$21:E$970,3,FALSE)</f>
        <v>-1696.9988478185594</v>
      </c>
      <c r="F15" s="3" t="s">
        <v>160</v>
      </c>
      <c r="G15" t="str">
        <f t="shared" si="4"/>
        <v>42715.468</v>
      </c>
      <c r="H15" s="4">
        <f t="shared" si="5"/>
        <v>-1697</v>
      </c>
      <c r="I15" s="19" t="s">
        <v>179</v>
      </c>
      <c r="J15" s="20" t="s">
        <v>180</v>
      </c>
      <c r="K15" s="19">
        <v>-1697</v>
      </c>
      <c r="L15" s="19" t="s">
        <v>181</v>
      </c>
      <c r="M15" s="20" t="s">
        <v>164</v>
      </c>
      <c r="N15" s="20"/>
      <c r="O15" s="21" t="s">
        <v>173</v>
      </c>
      <c r="P15" s="21" t="s">
        <v>182</v>
      </c>
    </row>
    <row r="16" spans="1:16" ht="12.75" customHeight="1" x14ac:dyDescent="0.2">
      <c r="A16" s="4" t="str">
        <f t="shared" si="0"/>
        <v> BBS 25 </v>
      </c>
      <c r="B16" s="3" t="str">
        <f t="shared" si="1"/>
        <v>I</v>
      </c>
      <c r="C16" s="4">
        <f t="shared" si="2"/>
        <v>42774.406000000003</v>
      </c>
      <c r="D16" t="str">
        <f t="shared" si="3"/>
        <v>vis</v>
      </c>
      <c r="E16">
        <f>VLOOKUP(C16,Active!C$21:E$970,3,FALSE)</f>
        <v>-1658.9981372959244</v>
      </c>
      <c r="F16" s="3" t="s">
        <v>160</v>
      </c>
      <c r="G16" t="str">
        <f t="shared" si="4"/>
        <v>42774.406</v>
      </c>
      <c r="H16" s="4">
        <f t="shared" si="5"/>
        <v>-1659</v>
      </c>
      <c r="I16" s="19" t="s">
        <v>183</v>
      </c>
      <c r="J16" s="20" t="s">
        <v>184</v>
      </c>
      <c r="K16" s="19">
        <v>-1659</v>
      </c>
      <c r="L16" s="19" t="s">
        <v>185</v>
      </c>
      <c r="M16" s="20" t="s">
        <v>164</v>
      </c>
      <c r="N16" s="20"/>
      <c r="O16" s="21" t="s">
        <v>173</v>
      </c>
      <c r="P16" s="21" t="s">
        <v>186</v>
      </c>
    </row>
    <row r="17" spans="1:16" ht="12.75" customHeight="1" x14ac:dyDescent="0.2">
      <c r="A17" s="4" t="str">
        <f t="shared" si="0"/>
        <v> BBS 25 </v>
      </c>
      <c r="B17" s="3" t="str">
        <f t="shared" si="1"/>
        <v>I</v>
      </c>
      <c r="C17" s="4">
        <f t="shared" si="2"/>
        <v>42774.41</v>
      </c>
      <c r="D17" t="str">
        <f t="shared" si="3"/>
        <v>vis</v>
      </c>
      <c r="E17">
        <f>VLOOKUP(C17,Active!C$21:E$970,3,FALSE)</f>
        <v>-1658.9955582663997</v>
      </c>
      <c r="F17" s="3" t="s">
        <v>160</v>
      </c>
      <c r="G17" t="str">
        <f t="shared" si="4"/>
        <v>42774.410</v>
      </c>
      <c r="H17" s="4">
        <f t="shared" si="5"/>
        <v>-1659</v>
      </c>
      <c r="I17" s="19" t="s">
        <v>187</v>
      </c>
      <c r="J17" s="20" t="s">
        <v>188</v>
      </c>
      <c r="K17" s="19">
        <v>-1659</v>
      </c>
      <c r="L17" s="19" t="s">
        <v>189</v>
      </c>
      <c r="M17" s="20" t="s">
        <v>164</v>
      </c>
      <c r="N17" s="20"/>
      <c r="O17" s="21" t="s">
        <v>190</v>
      </c>
      <c r="P17" s="21" t="s">
        <v>186</v>
      </c>
    </row>
    <row r="18" spans="1:16" ht="12.75" customHeight="1" x14ac:dyDescent="0.2">
      <c r="A18" s="4" t="str">
        <f t="shared" si="0"/>
        <v> AOEB 2 </v>
      </c>
      <c r="B18" s="3" t="str">
        <f t="shared" si="1"/>
        <v>I</v>
      </c>
      <c r="C18" s="4">
        <f t="shared" si="2"/>
        <v>42783.713000000003</v>
      </c>
      <c r="D18" t="str">
        <f t="shared" si="3"/>
        <v>vis</v>
      </c>
      <c r="E18">
        <f>VLOOKUP(C18,Active!C$21:E$970,3,FALSE)</f>
        <v>-1652.9973803507587</v>
      </c>
      <c r="F18" s="3" t="s">
        <v>160</v>
      </c>
      <c r="G18" t="str">
        <f t="shared" si="4"/>
        <v>42783.713</v>
      </c>
      <c r="H18" s="4">
        <f t="shared" si="5"/>
        <v>-1653</v>
      </c>
      <c r="I18" s="19" t="s">
        <v>191</v>
      </c>
      <c r="J18" s="20" t="s">
        <v>192</v>
      </c>
      <c r="K18" s="19">
        <v>-1653</v>
      </c>
      <c r="L18" s="19" t="s">
        <v>177</v>
      </c>
      <c r="M18" s="20" t="s">
        <v>164</v>
      </c>
      <c r="N18" s="20"/>
      <c r="O18" s="21" t="s">
        <v>193</v>
      </c>
      <c r="P18" s="21" t="s">
        <v>194</v>
      </c>
    </row>
    <row r="19" spans="1:16" ht="12.75" customHeight="1" x14ac:dyDescent="0.2">
      <c r="A19" s="4" t="str">
        <f t="shared" si="0"/>
        <v> BBS 26 </v>
      </c>
      <c r="B19" s="3" t="str">
        <f t="shared" si="1"/>
        <v>I</v>
      </c>
      <c r="C19" s="4">
        <f t="shared" si="2"/>
        <v>42785.256000000001</v>
      </c>
      <c r="D19" t="str">
        <f t="shared" si="3"/>
        <v>vis</v>
      </c>
      <c r="E19">
        <f>VLOOKUP(C19,Active!C$21:E$970,3,FALSE)</f>
        <v>-1652.0025197118441</v>
      </c>
      <c r="F19" s="3" t="s">
        <v>160</v>
      </c>
      <c r="G19" t="str">
        <f t="shared" si="4"/>
        <v>42785.256</v>
      </c>
      <c r="H19" s="4">
        <f t="shared" si="5"/>
        <v>-1652</v>
      </c>
      <c r="I19" s="19" t="s">
        <v>195</v>
      </c>
      <c r="J19" s="20" t="s">
        <v>196</v>
      </c>
      <c r="K19" s="19">
        <v>-1652</v>
      </c>
      <c r="L19" s="19" t="s">
        <v>197</v>
      </c>
      <c r="M19" s="20" t="s">
        <v>164</v>
      </c>
      <c r="N19" s="20"/>
      <c r="O19" s="21" t="s">
        <v>173</v>
      </c>
      <c r="P19" s="21" t="s">
        <v>198</v>
      </c>
    </row>
    <row r="20" spans="1:16" ht="12.75" customHeight="1" x14ac:dyDescent="0.2">
      <c r="A20" s="4" t="str">
        <f t="shared" si="0"/>
        <v> AOEB 2 </v>
      </c>
      <c r="B20" s="3" t="str">
        <f t="shared" si="1"/>
        <v>I</v>
      </c>
      <c r="C20" s="4">
        <f t="shared" si="2"/>
        <v>42800.771000000001</v>
      </c>
      <c r="D20" t="str">
        <f t="shared" si="3"/>
        <v>vis</v>
      </c>
      <c r="E20">
        <f>VLOOKUP(C20,Active!C$21:E$970,3,FALSE)</f>
        <v>-1641.999108945299</v>
      </c>
      <c r="F20" s="3" t="s">
        <v>160</v>
      </c>
      <c r="G20" t="str">
        <f t="shared" si="4"/>
        <v>42800.771</v>
      </c>
      <c r="H20" s="4">
        <f t="shared" si="5"/>
        <v>-1642</v>
      </c>
      <c r="I20" s="19" t="s">
        <v>199</v>
      </c>
      <c r="J20" s="20" t="s">
        <v>200</v>
      </c>
      <c r="K20" s="19">
        <v>-1642</v>
      </c>
      <c r="L20" s="19" t="s">
        <v>172</v>
      </c>
      <c r="M20" s="20" t="s">
        <v>164</v>
      </c>
      <c r="N20" s="20"/>
      <c r="O20" s="21" t="s">
        <v>193</v>
      </c>
      <c r="P20" s="21" t="s">
        <v>194</v>
      </c>
    </row>
    <row r="21" spans="1:16" ht="12.75" customHeight="1" x14ac:dyDescent="0.2">
      <c r="A21" s="4" t="str">
        <f t="shared" si="0"/>
        <v> AOEB 2 </v>
      </c>
      <c r="B21" s="3" t="str">
        <f t="shared" si="1"/>
        <v>I</v>
      </c>
      <c r="C21" s="4">
        <f t="shared" si="2"/>
        <v>42800.78</v>
      </c>
      <c r="D21" t="str">
        <f t="shared" si="3"/>
        <v>vis</v>
      </c>
      <c r="E21">
        <f>VLOOKUP(C21,Active!C$21:E$970,3,FALSE)</f>
        <v>-1641.9933061288709</v>
      </c>
      <c r="F21" s="3" t="s">
        <v>160</v>
      </c>
      <c r="G21" t="str">
        <f t="shared" si="4"/>
        <v>42800.780</v>
      </c>
      <c r="H21" s="4">
        <f t="shared" si="5"/>
        <v>-1642</v>
      </c>
      <c r="I21" s="19" t="s">
        <v>201</v>
      </c>
      <c r="J21" s="20" t="s">
        <v>202</v>
      </c>
      <c r="K21" s="19">
        <v>-1642</v>
      </c>
      <c r="L21" s="19" t="s">
        <v>203</v>
      </c>
      <c r="M21" s="20" t="s">
        <v>164</v>
      </c>
      <c r="N21" s="20"/>
      <c r="O21" s="21" t="s">
        <v>204</v>
      </c>
      <c r="P21" s="21" t="s">
        <v>194</v>
      </c>
    </row>
    <row r="22" spans="1:16" ht="12.75" customHeight="1" x14ac:dyDescent="0.2">
      <c r="A22" s="4" t="str">
        <f t="shared" si="0"/>
        <v> AOEB 2 </v>
      </c>
      <c r="B22" s="3" t="str">
        <f t="shared" si="1"/>
        <v>I</v>
      </c>
      <c r="C22" s="4">
        <f t="shared" si="2"/>
        <v>42828.686000000002</v>
      </c>
      <c r="D22" t="str">
        <f t="shared" si="3"/>
        <v>vis</v>
      </c>
      <c r="E22">
        <f>VLOOKUP(C22,Active!C$21:E$970,3,FALSE)</f>
        <v>-1624.0007066540884</v>
      </c>
      <c r="F22" s="3" t="s">
        <v>160</v>
      </c>
      <c r="G22" t="str">
        <f t="shared" si="4"/>
        <v>42828.686</v>
      </c>
      <c r="H22" s="4">
        <f t="shared" si="5"/>
        <v>-1624</v>
      </c>
      <c r="I22" s="19" t="s">
        <v>205</v>
      </c>
      <c r="J22" s="20" t="s">
        <v>206</v>
      </c>
      <c r="K22" s="19">
        <v>-1624</v>
      </c>
      <c r="L22" s="19" t="s">
        <v>207</v>
      </c>
      <c r="M22" s="20" t="s">
        <v>164</v>
      </c>
      <c r="N22" s="20"/>
      <c r="O22" s="21" t="s">
        <v>208</v>
      </c>
      <c r="P22" s="21" t="s">
        <v>194</v>
      </c>
    </row>
    <row r="23" spans="1:16" ht="12.75" customHeight="1" x14ac:dyDescent="0.2">
      <c r="A23" s="4" t="str">
        <f t="shared" si="0"/>
        <v> BBS 31 </v>
      </c>
      <c r="B23" s="3" t="str">
        <f t="shared" si="1"/>
        <v>I</v>
      </c>
      <c r="C23" s="4">
        <f t="shared" si="2"/>
        <v>43109.415000000001</v>
      </c>
      <c r="D23" t="str">
        <f t="shared" si="3"/>
        <v>vis</v>
      </c>
      <c r="E23">
        <f>VLOOKUP(C23,Active!C$21:E$970,3,FALSE)</f>
        <v>-1442.9986118373579</v>
      </c>
      <c r="F23" s="3" t="str">
        <f>LEFT(M23,1)</f>
        <v>V</v>
      </c>
      <c r="G23" t="str">
        <f t="shared" si="4"/>
        <v>43109.415</v>
      </c>
      <c r="H23" s="4">
        <f t="shared" si="5"/>
        <v>-1443</v>
      </c>
      <c r="I23" s="19" t="s">
        <v>209</v>
      </c>
      <c r="J23" s="20" t="s">
        <v>210</v>
      </c>
      <c r="K23" s="19">
        <v>-1443</v>
      </c>
      <c r="L23" s="19" t="s">
        <v>181</v>
      </c>
      <c r="M23" s="20" t="s">
        <v>164</v>
      </c>
      <c r="N23" s="20"/>
      <c r="O23" s="21" t="s">
        <v>173</v>
      </c>
      <c r="P23" s="21" t="s">
        <v>74</v>
      </c>
    </row>
    <row r="24" spans="1:16" ht="12.75" customHeight="1" x14ac:dyDescent="0.2">
      <c r="A24" s="4" t="str">
        <f t="shared" si="0"/>
        <v> BBS 31 </v>
      </c>
      <c r="B24" s="3" t="str">
        <f t="shared" si="1"/>
        <v>I</v>
      </c>
      <c r="C24" s="4">
        <f t="shared" si="2"/>
        <v>43126.468999999997</v>
      </c>
      <c r="D24" t="str">
        <f t="shared" si="3"/>
        <v>vis</v>
      </c>
      <c r="E24">
        <f>VLOOKUP(C24,Active!C$21:E$970,3,FALSE)</f>
        <v>-1432.0029194614228</v>
      </c>
      <c r="F24" s="3" t="str">
        <f>LEFT(M24,1)</f>
        <v>V</v>
      </c>
      <c r="G24" t="str">
        <f t="shared" si="4"/>
        <v>43126.469</v>
      </c>
      <c r="H24" s="4">
        <f t="shared" si="5"/>
        <v>-1432</v>
      </c>
      <c r="I24" s="19" t="s">
        <v>211</v>
      </c>
      <c r="J24" s="20" t="s">
        <v>212</v>
      </c>
      <c r="K24" s="19">
        <v>-1432</v>
      </c>
      <c r="L24" s="19" t="s">
        <v>213</v>
      </c>
      <c r="M24" s="20" t="s">
        <v>164</v>
      </c>
      <c r="N24" s="20"/>
      <c r="O24" s="21" t="s">
        <v>178</v>
      </c>
      <c r="P24" s="21" t="s">
        <v>74</v>
      </c>
    </row>
    <row r="25" spans="1:16" ht="12.75" customHeight="1" x14ac:dyDescent="0.2">
      <c r="A25" s="4" t="str">
        <f t="shared" si="0"/>
        <v> BBS 31 </v>
      </c>
      <c r="B25" s="3" t="str">
        <f t="shared" si="1"/>
        <v>I</v>
      </c>
      <c r="C25" s="4">
        <f t="shared" si="2"/>
        <v>43140.440999999999</v>
      </c>
      <c r="D25" t="str">
        <f t="shared" si="3"/>
        <v>vis</v>
      </c>
      <c r="E25">
        <f>VLOOKUP(C25,Active!C$21:E$970,3,FALSE)</f>
        <v>-1422.9943693337921</v>
      </c>
      <c r="F25" s="3" t="str">
        <f>LEFT(M25,1)</f>
        <v>V</v>
      </c>
      <c r="G25" t="str">
        <f t="shared" si="4"/>
        <v>43140.441</v>
      </c>
      <c r="H25" s="4">
        <f t="shared" si="5"/>
        <v>-1423</v>
      </c>
      <c r="I25" s="19" t="s">
        <v>214</v>
      </c>
      <c r="J25" s="20" t="s">
        <v>215</v>
      </c>
      <c r="K25" s="19">
        <v>-1423</v>
      </c>
      <c r="L25" s="19" t="s">
        <v>216</v>
      </c>
      <c r="M25" s="20" t="s">
        <v>164</v>
      </c>
      <c r="N25" s="20"/>
      <c r="O25" s="21" t="s">
        <v>173</v>
      </c>
      <c r="P25" s="21" t="s">
        <v>74</v>
      </c>
    </row>
    <row r="26" spans="1:16" ht="12.75" customHeight="1" x14ac:dyDescent="0.2">
      <c r="A26" s="4" t="str">
        <f t="shared" si="0"/>
        <v> BBS 32 </v>
      </c>
      <c r="B26" s="3" t="str">
        <f t="shared" si="1"/>
        <v>I</v>
      </c>
      <c r="C26" s="4">
        <f t="shared" si="2"/>
        <v>43154.394999999997</v>
      </c>
      <c r="D26" t="str">
        <f t="shared" si="3"/>
        <v>vis</v>
      </c>
      <c r="E26">
        <f>VLOOKUP(C26,Active!C$21:E$970,3,FALSE)</f>
        <v>-1413.9974248390222</v>
      </c>
      <c r="F26" s="3" t="str">
        <f>LEFT(M26,1)</f>
        <v>V</v>
      </c>
      <c r="G26" t="str">
        <f t="shared" si="4"/>
        <v>43154.395</v>
      </c>
      <c r="H26" s="4">
        <f t="shared" si="5"/>
        <v>-1414</v>
      </c>
      <c r="I26" s="19" t="s">
        <v>217</v>
      </c>
      <c r="J26" s="20" t="s">
        <v>218</v>
      </c>
      <c r="K26" s="19">
        <v>-1414</v>
      </c>
      <c r="L26" s="19" t="s">
        <v>177</v>
      </c>
      <c r="M26" s="20" t="s">
        <v>164</v>
      </c>
      <c r="N26" s="20"/>
      <c r="O26" s="21" t="s">
        <v>173</v>
      </c>
      <c r="P26" s="21" t="s">
        <v>219</v>
      </c>
    </row>
    <row r="27" spans="1:16" ht="12.75" customHeight="1" x14ac:dyDescent="0.2">
      <c r="A27" s="4" t="str">
        <f t="shared" si="0"/>
        <v> BBS 32 </v>
      </c>
      <c r="B27" s="3" t="str">
        <f t="shared" si="1"/>
        <v>I</v>
      </c>
      <c r="C27" s="4">
        <f t="shared" si="2"/>
        <v>43168.356</v>
      </c>
      <c r="D27" t="str">
        <f t="shared" si="3"/>
        <v>vis</v>
      </c>
      <c r="E27">
        <f>VLOOKUP(C27,Active!C$21:E$970,3,FALSE)</f>
        <v>-1404.9959670425817</v>
      </c>
      <c r="F27" s="3" t="s">
        <v>160</v>
      </c>
      <c r="G27" t="str">
        <f t="shared" si="4"/>
        <v>43168.356</v>
      </c>
      <c r="H27" s="4">
        <f t="shared" si="5"/>
        <v>-1405</v>
      </c>
      <c r="I27" s="19" t="s">
        <v>220</v>
      </c>
      <c r="J27" s="20" t="s">
        <v>221</v>
      </c>
      <c r="K27" s="19">
        <v>-1405</v>
      </c>
      <c r="L27" s="19" t="s">
        <v>222</v>
      </c>
      <c r="M27" s="20" t="s">
        <v>164</v>
      </c>
      <c r="N27" s="20"/>
      <c r="O27" s="21" t="s">
        <v>173</v>
      </c>
      <c r="P27" s="21" t="s">
        <v>219</v>
      </c>
    </row>
    <row r="28" spans="1:16" ht="12.75" customHeight="1" x14ac:dyDescent="0.2">
      <c r="A28" s="4" t="str">
        <f t="shared" si="0"/>
        <v> AOEB 2 </v>
      </c>
      <c r="B28" s="3" t="str">
        <f t="shared" si="1"/>
        <v>I</v>
      </c>
      <c r="C28" s="4">
        <f t="shared" si="2"/>
        <v>43512.671000000002</v>
      </c>
      <c r="D28" t="str">
        <f t="shared" si="3"/>
        <v>vis</v>
      </c>
      <c r="E28">
        <f>VLOOKUP(C28,Active!C$21:E$970,3,FALSE)</f>
        <v>-1182.9963293962285</v>
      </c>
      <c r="F28" s="3" t="s">
        <v>160</v>
      </c>
      <c r="G28" t="str">
        <f t="shared" si="4"/>
        <v>43512.671</v>
      </c>
      <c r="H28" s="4">
        <f t="shared" si="5"/>
        <v>-1183</v>
      </c>
      <c r="I28" s="19" t="s">
        <v>223</v>
      </c>
      <c r="J28" s="20" t="s">
        <v>224</v>
      </c>
      <c r="K28" s="19">
        <v>-1183</v>
      </c>
      <c r="L28" s="19" t="s">
        <v>222</v>
      </c>
      <c r="M28" s="20" t="s">
        <v>164</v>
      </c>
      <c r="N28" s="20"/>
      <c r="O28" s="21" t="s">
        <v>165</v>
      </c>
      <c r="P28" s="21" t="s">
        <v>194</v>
      </c>
    </row>
    <row r="29" spans="1:16" ht="12.75" customHeight="1" x14ac:dyDescent="0.2">
      <c r="A29" s="4" t="str">
        <f t="shared" si="0"/>
        <v> AOEB 2 </v>
      </c>
      <c r="B29" s="3" t="str">
        <f t="shared" si="1"/>
        <v>I</v>
      </c>
      <c r="C29" s="4">
        <f t="shared" si="2"/>
        <v>43571.607000000004</v>
      </c>
      <c r="D29" t="str">
        <f t="shared" si="3"/>
        <v>vis</v>
      </c>
      <c r="E29">
        <f>VLOOKUP(C29,Active!C$21:E$970,3,FALSE)</f>
        <v>-1144.9969083883557</v>
      </c>
      <c r="F29" s="3" t="s">
        <v>160</v>
      </c>
      <c r="G29" t="str">
        <f t="shared" si="4"/>
        <v>43571.607</v>
      </c>
      <c r="H29" s="4">
        <f t="shared" si="5"/>
        <v>-1145</v>
      </c>
      <c r="I29" s="19" t="s">
        <v>225</v>
      </c>
      <c r="J29" s="20" t="s">
        <v>226</v>
      </c>
      <c r="K29" s="19">
        <v>-1145</v>
      </c>
      <c r="L29" s="19" t="s">
        <v>227</v>
      </c>
      <c r="M29" s="20" t="s">
        <v>164</v>
      </c>
      <c r="N29" s="20"/>
      <c r="O29" s="21" t="s">
        <v>228</v>
      </c>
      <c r="P29" s="21" t="s">
        <v>194</v>
      </c>
    </row>
    <row r="30" spans="1:16" ht="12.75" customHeight="1" x14ac:dyDescent="0.2">
      <c r="A30" s="4" t="str">
        <f t="shared" si="0"/>
        <v> BBS 41 </v>
      </c>
      <c r="B30" s="3" t="str">
        <f t="shared" si="1"/>
        <v>I</v>
      </c>
      <c r="C30" s="4">
        <f t="shared" si="2"/>
        <v>43852.33</v>
      </c>
      <c r="D30" t="str">
        <f t="shared" si="3"/>
        <v>vis</v>
      </c>
      <c r="E30">
        <f>VLOOKUP(C30,Active!C$21:E$970,3,FALSE)</f>
        <v>-963.99868211591195</v>
      </c>
      <c r="F30" s="3" t="s">
        <v>160</v>
      </c>
      <c r="G30" t="str">
        <f t="shared" si="4"/>
        <v>43852.330</v>
      </c>
      <c r="H30" s="4">
        <f t="shared" si="5"/>
        <v>-964</v>
      </c>
      <c r="I30" s="19" t="s">
        <v>229</v>
      </c>
      <c r="J30" s="20" t="s">
        <v>230</v>
      </c>
      <c r="K30" s="19">
        <v>-964</v>
      </c>
      <c r="L30" s="19" t="s">
        <v>181</v>
      </c>
      <c r="M30" s="20" t="s">
        <v>164</v>
      </c>
      <c r="N30" s="20"/>
      <c r="O30" s="21" t="s">
        <v>173</v>
      </c>
      <c r="P30" s="21" t="s">
        <v>231</v>
      </c>
    </row>
    <row r="31" spans="1:16" ht="12.75" customHeight="1" x14ac:dyDescent="0.2">
      <c r="A31" s="4" t="str">
        <f t="shared" si="0"/>
        <v> BBS 41 </v>
      </c>
      <c r="B31" s="3" t="str">
        <f t="shared" si="1"/>
        <v>I</v>
      </c>
      <c r="C31" s="4">
        <f t="shared" si="2"/>
        <v>43869.381999999998</v>
      </c>
      <c r="D31" t="str">
        <f t="shared" si="3"/>
        <v>vis</v>
      </c>
      <c r="E31">
        <f>VLOOKUP(C31,Active!C$21:E$970,3,FALSE)</f>
        <v>-953.00427925473912</v>
      </c>
      <c r="F31" s="3" t="s">
        <v>160</v>
      </c>
      <c r="G31" t="str">
        <f t="shared" si="4"/>
        <v>43869.382</v>
      </c>
      <c r="H31" s="4">
        <f t="shared" si="5"/>
        <v>-953</v>
      </c>
      <c r="I31" s="19" t="s">
        <v>232</v>
      </c>
      <c r="J31" s="20" t="s">
        <v>233</v>
      </c>
      <c r="K31" s="19">
        <v>-953</v>
      </c>
      <c r="L31" s="19" t="s">
        <v>234</v>
      </c>
      <c r="M31" s="20" t="s">
        <v>164</v>
      </c>
      <c r="N31" s="20"/>
      <c r="O31" s="21" t="s">
        <v>173</v>
      </c>
      <c r="P31" s="21" t="s">
        <v>231</v>
      </c>
    </row>
    <row r="32" spans="1:16" ht="12.75" customHeight="1" x14ac:dyDescent="0.2">
      <c r="A32" s="4" t="str">
        <f t="shared" si="0"/>
        <v> AOEB 2 </v>
      </c>
      <c r="B32" s="3" t="str">
        <f t="shared" si="1"/>
        <v>I</v>
      </c>
      <c r="C32" s="4">
        <f t="shared" si="2"/>
        <v>43909.722000000002</v>
      </c>
      <c r="D32" t="str">
        <f t="shared" si="3"/>
        <v>vis</v>
      </c>
      <c r="E32">
        <f>VLOOKUP(C32,Active!C$21:E$970,3,FALSE)</f>
        <v>-926.99476650433712</v>
      </c>
      <c r="F32" s="3" t="s">
        <v>160</v>
      </c>
      <c r="G32" t="str">
        <f t="shared" si="4"/>
        <v>43909.722</v>
      </c>
      <c r="H32" s="4">
        <f t="shared" si="5"/>
        <v>-927</v>
      </c>
      <c r="I32" s="19" t="s">
        <v>235</v>
      </c>
      <c r="J32" s="20" t="s">
        <v>236</v>
      </c>
      <c r="K32" s="19">
        <v>-927</v>
      </c>
      <c r="L32" s="19" t="s">
        <v>237</v>
      </c>
      <c r="M32" s="20" t="s">
        <v>164</v>
      </c>
      <c r="N32" s="20"/>
      <c r="O32" s="21" t="s">
        <v>228</v>
      </c>
      <c r="P32" s="21" t="s">
        <v>194</v>
      </c>
    </row>
    <row r="33" spans="1:16" ht="12.75" customHeight="1" x14ac:dyDescent="0.2">
      <c r="A33" s="4" t="str">
        <f t="shared" si="0"/>
        <v> BBS 42 </v>
      </c>
      <c r="B33" s="3" t="str">
        <f t="shared" si="1"/>
        <v>I</v>
      </c>
      <c r="C33" s="4">
        <f t="shared" si="2"/>
        <v>43942.288999999997</v>
      </c>
      <c r="D33" t="str">
        <f t="shared" si="3"/>
        <v>vis</v>
      </c>
      <c r="E33">
        <f>VLOOKUP(C33,Active!C$21:E$970,3,FALSE)</f>
        <v>-905.99695287661916</v>
      </c>
      <c r="F33" s="3" t="s">
        <v>160</v>
      </c>
      <c r="G33" t="str">
        <f t="shared" si="4"/>
        <v>43942.289</v>
      </c>
      <c r="H33" s="4">
        <f t="shared" si="5"/>
        <v>-906</v>
      </c>
      <c r="I33" s="19" t="s">
        <v>238</v>
      </c>
      <c r="J33" s="20" t="s">
        <v>239</v>
      </c>
      <c r="K33" s="19">
        <v>-906</v>
      </c>
      <c r="L33" s="19" t="s">
        <v>227</v>
      </c>
      <c r="M33" s="20" t="s">
        <v>164</v>
      </c>
      <c r="N33" s="20"/>
      <c r="O33" s="21" t="s">
        <v>173</v>
      </c>
      <c r="P33" s="21" t="s">
        <v>240</v>
      </c>
    </row>
    <row r="34" spans="1:16" ht="12.75" customHeight="1" x14ac:dyDescent="0.2">
      <c r="A34" s="4" t="str">
        <f t="shared" si="0"/>
        <v> BBS 45 </v>
      </c>
      <c r="B34" s="3" t="str">
        <f t="shared" si="1"/>
        <v>I</v>
      </c>
      <c r="C34" s="4">
        <f t="shared" si="2"/>
        <v>44134.61</v>
      </c>
      <c r="D34" t="str">
        <f t="shared" si="3"/>
        <v>vis</v>
      </c>
      <c r="E34">
        <f>VLOOKUP(C34,Active!C$21:E$970,3,FALSE)</f>
        <v>-781.99656860121775</v>
      </c>
      <c r="F34" s="3" t="s">
        <v>160</v>
      </c>
      <c r="G34" t="str">
        <f t="shared" si="4"/>
        <v>44134.610</v>
      </c>
      <c r="H34" s="4">
        <f t="shared" si="5"/>
        <v>-782</v>
      </c>
      <c r="I34" s="19" t="s">
        <v>241</v>
      </c>
      <c r="J34" s="20" t="s">
        <v>242</v>
      </c>
      <c r="K34" s="19">
        <v>-782</v>
      </c>
      <c r="L34" s="19" t="s">
        <v>227</v>
      </c>
      <c r="M34" s="20" t="s">
        <v>164</v>
      </c>
      <c r="N34" s="20"/>
      <c r="O34" s="21" t="s">
        <v>173</v>
      </c>
      <c r="P34" s="21" t="s">
        <v>243</v>
      </c>
    </row>
    <row r="35" spans="1:16" ht="12.75" customHeight="1" x14ac:dyDescent="0.2">
      <c r="A35" s="4" t="str">
        <f t="shared" si="0"/>
        <v> AOEB 2 </v>
      </c>
      <c r="B35" s="3" t="str">
        <f t="shared" si="1"/>
        <v>I</v>
      </c>
      <c r="C35" s="4">
        <f t="shared" si="2"/>
        <v>44286.601000000002</v>
      </c>
      <c r="D35" t="str">
        <f t="shared" si="3"/>
        <v>vis</v>
      </c>
      <c r="E35">
        <f>VLOOKUP(C35,Active!C$21:E$970,3,FALSE)</f>
        <v>-683.99924950240688</v>
      </c>
      <c r="F35" s="3" t="s">
        <v>160</v>
      </c>
      <c r="G35" t="str">
        <f t="shared" si="4"/>
        <v>44286.601</v>
      </c>
      <c r="H35" s="4">
        <f t="shared" si="5"/>
        <v>-684</v>
      </c>
      <c r="I35" s="19" t="s">
        <v>244</v>
      </c>
      <c r="J35" s="20" t="s">
        <v>245</v>
      </c>
      <c r="K35" s="19">
        <v>-684</v>
      </c>
      <c r="L35" s="19" t="s">
        <v>172</v>
      </c>
      <c r="M35" s="20" t="s">
        <v>164</v>
      </c>
      <c r="N35" s="20"/>
      <c r="O35" s="21" t="s">
        <v>246</v>
      </c>
      <c r="P35" s="21" t="s">
        <v>194</v>
      </c>
    </row>
    <row r="36" spans="1:16" ht="12.75" customHeight="1" x14ac:dyDescent="0.2">
      <c r="A36" s="4" t="str">
        <f t="shared" si="0"/>
        <v> BBS 46 </v>
      </c>
      <c r="B36" s="3" t="str">
        <f t="shared" si="1"/>
        <v>I</v>
      </c>
      <c r="C36" s="4">
        <f t="shared" si="2"/>
        <v>44294.358999999997</v>
      </c>
      <c r="D36" t="str">
        <f t="shared" si="3"/>
        <v>vis</v>
      </c>
      <c r="E36">
        <f>VLOOKUP(C36,Active!C$21:E$970,3,FALSE)</f>
        <v>-678.99722174044723</v>
      </c>
      <c r="F36" s="3" t="s">
        <v>160</v>
      </c>
      <c r="G36" t="str">
        <f t="shared" si="4"/>
        <v>44294.359</v>
      </c>
      <c r="H36" s="4">
        <f t="shared" si="5"/>
        <v>-679</v>
      </c>
      <c r="I36" s="19" t="s">
        <v>247</v>
      </c>
      <c r="J36" s="20" t="s">
        <v>248</v>
      </c>
      <c r="K36" s="19">
        <v>-679</v>
      </c>
      <c r="L36" s="19" t="s">
        <v>177</v>
      </c>
      <c r="M36" s="20" t="s">
        <v>164</v>
      </c>
      <c r="N36" s="20"/>
      <c r="O36" s="21" t="s">
        <v>173</v>
      </c>
      <c r="P36" s="21" t="s">
        <v>249</v>
      </c>
    </row>
    <row r="37" spans="1:16" ht="12.75" customHeight="1" x14ac:dyDescent="0.2">
      <c r="A37" s="4" t="str">
        <f t="shared" si="0"/>
        <v> AOEB 2 </v>
      </c>
      <c r="B37" s="3" t="str">
        <f t="shared" si="1"/>
        <v>I</v>
      </c>
      <c r="C37" s="4">
        <f t="shared" si="2"/>
        <v>44317.623</v>
      </c>
      <c r="D37" t="str">
        <f t="shared" si="3"/>
        <v>vis</v>
      </c>
      <c r="E37">
        <f>VLOOKUP(C37,Active!C$21:E$970,3,FALSE)</f>
        <v>-663.99758602836562</v>
      </c>
      <c r="F37" s="3" t="s">
        <v>160</v>
      </c>
      <c r="G37" t="str">
        <f t="shared" si="4"/>
        <v>44317.623</v>
      </c>
      <c r="H37" s="4">
        <f t="shared" si="5"/>
        <v>-664</v>
      </c>
      <c r="I37" s="19" t="s">
        <v>250</v>
      </c>
      <c r="J37" s="20" t="s">
        <v>251</v>
      </c>
      <c r="K37" s="19">
        <v>-664</v>
      </c>
      <c r="L37" s="19" t="s">
        <v>177</v>
      </c>
      <c r="M37" s="20" t="s">
        <v>164</v>
      </c>
      <c r="N37" s="20"/>
      <c r="O37" s="21" t="s">
        <v>252</v>
      </c>
      <c r="P37" s="21" t="s">
        <v>194</v>
      </c>
    </row>
    <row r="38" spans="1:16" ht="12.75" customHeight="1" x14ac:dyDescent="0.2">
      <c r="A38" s="4" t="str">
        <f t="shared" si="0"/>
        <v> BRNO 23 </v>
      </c>
      <c r="B38" s="3" t="str">
        <f t="shared" si="1"/>
        <v>I</v>
      </c>
      <c r="C38" s="4">
        <f t="shared" si="2"/>
        <v>44416.870999999999</v>
      </c>
      <c r="D38" t="str">
        <f t="shared" si="3"/>
        <v>vis</v>
      </c>
      <c r="E38">
        <f>VLOOKUP(C38,Active!C$21:E$970,3,FALSE)</f>
        <v>-600.00670547676305</v>
      </c>
      <c r="F38" s="3" t="s">
        <v>160</v>
      </c>
      <c r="G38" t="str">
        <f t="shared" si="4"/>
        <v>44416.871</v>
      </c>
      <c r="H38" s="4">
        <f t="shared" si="5"/>
        <v>-600</v>
      </c>
      <c r="I38" s="19" t="s">
        <v>253</v>
      </c>
      <c r="J38" s="20" t="s">
        <v>254</v>
      </c>
      <c r="K38" s="19">
        <v>-600</v>
      </c>
      <c r="L38" s="19" t="s">
        <v>169</v>
      </c>
      <c r="M38" s="20" t="s">
        <v>164</v>
      </c>
      <c r="N38" s="20"/>
      <c r="O38" s="21" t="s">
        <v>255</v>
      </c>
      <c r="P38" s="21" t="s">
        <v>256</v>
      </c>
    </row>
    <row r="39" spans="1:16" ht="12.75" customHeight="1" x14ac:dyDescent="0.2">
      <c r="A39" s="4" t="str">
        <f t="shared" si="0"/>
        <v> BBS 51 </v>
      </c>
      <c r="B39" s="3" t="str">
        <f t="shared" si="1"/>
        <v>I</v>
      </c>
      <c r="C39" s="4">
        <f t="shared" si="2"/>
        <v>44528.552000000003</v>
      </c>
      <c r="D39" t="str">
        <f t="shared" si="3"/>
        <v>vis</v>
      </c>
      <c r="E39">
        <f>VLOOKUP(C39,Active!C$21:E$970,3,FALSE)</f>
        <v>-527.99955640691962</v>
      </c>
      <c r="F39" s="3" t="s">
        <v>160</v>
      </c>
      <c r="G39" t="str">
        <f t="shared" si="4"/>
        <v>44528.552</v>
      </c>
      <c r="H39" s="4">
        <f t="shared" si="5"/>
        <v>-528</v>
      </c>
      <c r="I39" s="19" t="s">
        <v>257</v>
      </c>
      <c r="J39" s="20" t="s">
        <v>258</v>
      </c>
      <c r="K39" s="19">
        <v>-528</v>
      </c>
      <c r="L39" s="19" t="s">
        <v>172</v>
      </c>
      <c r="M39" s="20" t="s">
        <v>164</v>
      </c>
      <c r="N39" s="20"/>
      <c r="O39" s="21" t="s">
        <v>173</v>
      </c>
      <c r="P39" s="21" t="s">
        <v>259</v>
      </c>
    </row>
    <row r="40" spans="1:16" ht="12.75" customHeight="1" x14ac:dyDescent="0.2">
      <c r="A40" s="4" t="str">
        <f t="shared" si="0"/>
        <v> AOEB 2 </v>
      </c>
      <c r="B40" s="3" t="str">
        <f t="shared" si="1"/>
        <v>I</v>
      </c>
      <c r="C40" s="4">
        <f t="shared" si="2"/>
        <v>44576.639999999999</v>
      </c>
      <c r="D40" t="str">
        <f t="shared" si="3"/>
        <v>vis</v>
      </c>
      <c r="E40">
        <f>VLOOKUP(C40,Active!C$21:E$970,3,FALSE)</f>
        <v>-496.99446346836947</v>
      </c>
      <c r="F40" s="3" t="s">
        <v>160</v>
      </c>
      <c r="G40" t="str">
        <f t="shared" si="4"/>
        <v>44576.640</v>
      </c>
      <c r="H40" s="4">
        <f t="shared" si="5"/>
        <v>-497</v>
      </c>
      <c r="I40" s="19" t="s">
        <v>260</v>
      </c>
      <c r="J40" s="20" t="s">
        <v>261</v>
      </c>
      <c r="K40" s="19">
        <v>-497</v>
      </c>
      <c r="L40" s="19" t="s">
        <v>216</v>
      </c>
      <c r="M40" s="20" t="s">
        <v>164</v>
      </c>
      <c r="N40" s="20"/>
      <c r="O40" s="21" t="s">
        <v>228</v>
      </c>
      <c r="P40" s="21" t="s">
        <v>194</v>
      </c>
    </row>
    <row r="41" spans="1:16" ht="12.75" customHeight="1" x14ac:dyDescent="0.2">
      <c r="A41" s="4" t="str">
        <f t="shared" si="0"/>
        <v> BBS 52 </v>
      </c>
      <c r="B41" s="3" t="str">
        <f t="shared" si="1"/>
        <v>I</v>
      </c>
      <c r="C41" s="4">
        <f t="shared" si="2"/>
        <v>44598.349000000002</v>
      </c>
      <c r="D41" t="str">
        <f t="shared" si="3"/>
        <v>vis</v>
      </c>
      <c r="E41">
        <f>VLOOKUP(C41,Active!C$21:E$970,3,FALSE)</f>
        <v>-482.99742548377623</v>
      </c>
      <c r="F41" s="3" t="s">
        <v>160</v>
      </c>
      <c r="G41" t="str">
        <f t="shared" si="4"/>
        <v>44598.349</v>
      </c>
      <c r="H41" s="4">
        <f t="shared" si="5"/>
        <v>-483</v>
      </c>
      <c r="I41" s="19" t="s">
        <v>262</v>
      </c>
      <c r="J41" s="20" t="s">
        <v>263</v>
      </c>
      <c r="K41" s="19">
        <v>-483</v>
      </c>
      <c r="L41" s="19" t="s">
        <v>177</v>
      </c>
      <c r="M41" s="20" t="s">
        <v>164</v>
      </c>
      <c r="N41" s="20"/>
      <c r="O41" s="21" t="s">
        <v>173</v>
      </c>
      <c r="P41" s="21" t="s">
        <v>264</v>
      </c>
    </row>
    <row r="42" spans="1:16" ht="12.75" customHeight="1" x14ac:dyDescent="0.2">
      <c r="A42" s="4" t="str">
        <f t="shared" si="0"/>
        <v> BBS 52 </v>
      </c>
      <c r="B42" s="3" t="str">
        <f t="shared" si="1"/>
        <v>I</v>
      </c>
      <c r="C42" s="4">
        <f t="shared" si="2"/>
        <v>44601.447999999997</v>
      </c>
      <c r="D42" t="str">
        <f t="shared" si="3"/>
        <v>vis</v>
      </c>
      <c r="E42">
        <f>VLOOKUP(C42,Active!C$21:E$970,3,FALSE)</f>
        <v>-480.99932235999461</v>
      </c>
      <c r="F42" s="3" t="s">
        <v>160</v>
      </c>
      <c r="G42" t="str">
        <f t="shared" si="4"/>
        <v>44601.448</v>
      </c>
      <c r="H42" s="4">
        <f t="shared" si="5"/>
        <v>-481</v>
      </c>
      <c r="I42" s="19" t="s">
        <v>265</v>
      </c>
      <c r="J42" s="20" t="s">
        <v>266</v>
      </c>
      <c r="K42" s="19">
        <v>-481</v>
      </c>
      <c r="L42" s="19" t="s">
        <v>172</v>
      </c>
      <c r="M42" s="20" t="s">
        <v>164</v>
      </c>
      <c r="N42" s="20"/>
      <c r="O42" s="21" t="s">
        <v>190</v>
      </c>
      <c r="P42" s="21" t="s">
        <v>264</v>
      </c>
    </row>
    <row r="43" spans="1:16" ht="12.75" customHeight="1" x14ac:dyDescent="0.2">
      <c r="A43" s="4" t="str">
        <f t="shared" ref="A43:A74" si="6">P43</f>
        <v> AOEB 2 </v>
      </c>
      <c r="B43" s="3" t="str">
        <f t="shared" ref="B43:B74" si="7">IF(H43=INT(H43),"I","II")</f>
        <v>I</v>
      </c>
      <c r="C43" s="4">
        <f t="shared" ref="C43:C74" si="8">1*G43</f>
        <v>44607.656999999999</v>
      </c>
      <c r="D43" t="str">
        <f t="shared" ref="D43:D74" si="9">VLOOKUP(F43,I$1:J$5,2,FALSE)</f>
        <v>vis</v>
      </c>
      <c r="E43">
        <f>VLOOKUP(C43,Active!C$21:E$970,3,FALSE)</f>
        <v>-476.99602378123166</v>
      </c>
      <c r="F43" s="3" t="s">
        <v>160</v>
      </c>
      <c r="G43" t="str">
        <f t="shared" ref="G43:G74" si="10">MID(I43,3,LEN(I43)-3)</f>
        <v>44607.657</v>
      </c>
      <c r="H43" s="4">
        <f t="shared" ref="H43:H74" si="11">1*K43</f>
        <v>-477</v>
      </c>
      <c r="I43" s="19" t="s">
        <v>267</v>
      </c>
      <c r="J43" s="20" t="s">
        <v>268</v>
      </c>
      <c r="K43" s="19">
        <v>-477</v>
      </c>
      <c r="L43" s="19" t="s">
        <v>222</v>
      </c>
      <c r="M43" s="20" t="s">
        <v>164</v>
      </c>
      <c r="N43" s="20"/>
      <c r="O43" s="21" t="s">
        <v>269</v>
      </c>
      <c r="P43" s="21" t="s">
        <v>194</v>
      </c>
    </row>
    <row r="44" spans="1:16" ht="12.75" customHeight="1" x14ac:dyDescent="0.2">
      <c r="A44" s="4" t="str">
        <f t="shared" si="6"/>
        <v> AOEB 2 </v>
      </c>
      <c r="B44" s="3" t="str">
        <f t="shared" si="7"/>
        <v>I</v>
      </c>
      <c r="C44" s="4">
        <f t="shared" si="8"/>
        <v>44635.572</v>
      </c>
      <c r="D44" t="str">
        <f t="shared" si="9"/>
        <v>vis</v>
      </c>
      <c r="E44">
        <f>VLOOKUP(C44,Active!C$21:E$970,3,FALSE)</f>
        <v>-458.99762149002129</v>
      </c>
      <c r="F44" s="3" t="s">
        <v>160</v>
      </c>
      <c r="G44" t="str">
        <f t="shared" si="10"/>
        <v>44635.572</v>
      </c>
      <c r="H44" s="4">
        <f t="shared" si="11"/>
        <v>-459</v>
      </c>
      <c r="I44" s="19" t="s">
        <v>270</v>
      </c>
      <c r="J44" s="20" t="s">
        <v>271</v>
      </c>
      <c r="K44" s="19">
        <v>-459</v>
      </c>
      <c r="L44" s="19" t="s">
        <v>177</v>
      </c>
      <c r="M44" s="20" t="s">
        <v>164</v>
      </c>
      <c r="N44" s="20"/>
      <c r="O44" s="21" t="s">
        <v>228</v>
      </c>
      <c r="P44" s="21" t="s">
        <v>194</v>
      </c>
    </row>
    <row r="45" spans="1:16" ht="12.75" customHeight="1" x14ac:dyDescent="0.2">
      <c r="A45" s="4" t="str">
        <f t="shared" si="6"/>
        <v> BBS 53 </v>
      </c>
      <c r="B45" s="3" t="str">
        <f t="shared" si="7"/>
        <v>I</v>
      </c>
      <c r="C45" s="4">
        <f t="shared" si="8"/>
        <v>44643.326999999997</v>
      </c>
      <c r="D45" t="str">
        <f t="shared" si="9"/>
        <v>vis</v>
      </c>
      <c r="E45">
        <f>VLOOKUP(C45,Active!C$21:E$970,3,FALSE)</f>
        <v>-453.99752800020269</v>
      </c>
      <c r="F45" s="3" t="s">
        <v>160</v>
      </c>
      <c r="G45" t="str">
        <f t="shared" si="10"/>
        <v>44643.327</v>
      </c>
      <c r="H45" s="4">
        <f t="shared" si="11"/>
        <v>-454</v>
      </c>
      <c r="I45" s="19" t="s">
        <v>272</v>
      </c>
      <c r="J45" s="20" t="s">
        <v>273</v>
      </c>
      <c r="K45" s="19">
        <v>-454</v>
      </c>
      <c r="L45" s="19" t="s">
        <v>177</v>
      </c>
      <c r="M45" s="20" t="s">
        <v>164</v>
      </c>
      <c r="N45" s="20"/>
      <c r="O45" s="21" t="s">
        <v>190</v>
      </c>
      <c r="P45" s="21" t="s">
        <v>274</v>
      </c>
    </row>
    <row r="46" spans="1:16" ht="12.75" customHeight="1" x14ac:dyDescent="0.2">
      <c r="A46" s="4" t="str">
        <f t="shared" si="6"/>
        <v> BBS 53 </v>
      </c>
      <c r="B46" s="3" t="str">
        <f t="shared" si="7"/>
        <v>I</v>
      </c>
      <c r="C46" s="4">
        <f t="shared" si="8"/>
        <v>44646.425999999999</v>
      </c>
      <c r="D46" t="str">
        <f t="shared" si="9"/>
        <v>vis</v>
      </c>
      <c r="E46">
        <f>VLOOKUP(C46,Active!C$21:E$970,3,FALSE)</f>
        <v>-451.99942487641641</v>
      </c>
      <c r="F46" s="3" t="s">
        <v>160</v>
      </c>
      <c r="G46" t="str">
        <f t="shared" si="10"/>
        <v>44646.426</v>
      </c>
      <c r="H46" s="4">
        <f t="shared" si="11"/>
        <v>-452</v>
      </c>
      <c r="I46" s="19" t="s">
        <v>275</v>
      </c>
      <c r="J46" s="20" t="s">
        <v>276</v>
      </c>
      <c r="K46" s="19">
        <v>-452</v>
      </c>
      <c r="L46" s="19" t="s">
        <v>172</v>
      </c>
      <c r="M46" s="20" t="s">
        <v>164</v>
      </c>
      <c r="N46" s="20"/>
      <c r="O46" s="21" t="s">
        <v>190</v>
      </c>
      <c r="P46" s="21" t="s">
        <v>274</v>
      </c>
    </row>
    <row r="47" spans="1:16" ht="12.75" customHeight="1" x14ac:dyDescent="0.2">
      <c r="A47" s="4" t="str">
        <f t="shared" si="6"/>
        <v> BBS 57 </v>
      </c>
      <c r="B47" s="3" t="str">
        <f t="shared" si="7"/>
        <v>I</v>
      </c>
      <c r="C47" s="4">
        <f t="shared" si="8"/>
        <v>44911.642999999996</v>
      </c>
      <c r="D47" t="str">
        <f t="shared" si="9"/>
        <v>vis</v>
      </c>
      <c r="E47">
        <f>VLOOKUP(C47,Active!C$21:E$970,3,FALSE)</f>
        <v>-280.99880655408998</v>
      </c>
      <c r="F47" s="3" t="s">
        <v>160</v>
      </c>
      <c r="G47" t="str">
        <f t="shared" si="10"/>
        <v>44911.643</v>
      </c>
      <c r="H47" s="4">
        <f t="shared" si="11"/>
        <v>-281</v>
      </c>
      <c r="I47" s="19" t="s">
        <v>277</v>
      </c>
      <c r="J47" s="20" t="s">
        <v>278</v>
      </c>
      <c r="K47" s="19">
        <v>-281</v>
      </c>
      <c r="L47" s="19" t="s">
        <v>181</v>
      </c>
      <c r="M47" s="20" t="s">
        <v>164</v>
      </c>
      <c r="N47" s="20"/>
      <c r="O47" s="21" t="s">
        <v>173</v>
      </c>
      <c r="P47" s="21" t="s">
        <v>279</v>
      </c>
    </row>
    <row r="48" spans="1:16" ht="12.75" customHeight="1" x14ac:dyDescent="0.2">
      <c r="A48" s="4" t="str">
        <f t="shared" si="6"/>
        <v> BBS 58 </v>
      </c>
      <c r="B48" s="3" t="str">
        <f t="shared" si="7"/>
        <v>I</v>
      </c>
      <c r="C48" s="4">
        <f t="shared" si="8"/>
        <v>44995.398999999998</v>
      </c>
      <c r="D48" t="str">
        <f t="shared" si="9"/>
        <v>vis</v>
      </c>
      <c r="E48">
        <f>VLOOKUP(C48,Active!C$21:E$970,3,FALSE)</f>
        <v>-226.99650734926848</v>
      </c>
      <c r="F48" s="3" t="s">
        <v>160</v>
      </c>
      <c r="G48" t="str">
        <f t="shared" si="10"/>
        <v>44995.399</v>
      </c>
      <c r="H48" s="4">
        <f t="shared" si="11"/>
        <v>-227</v>
      </c>
      <c r="I48" s="19" t="s">
        <v>280</v>
      </c>
      <c r="J48" s="20" t="s">
        <v>281</v>
      </c>
      <c r="K48" s="19">
        <v>-227</v>
      </c>
      <c r="L48" s="19" t="s">
        <v>227</v>
      </c>
      <c r="M48" s="20" t="s">
        <v>164</v>
      </c>
      <c r="N48" s="20"/>
      <c r="O48" s="21" t="s">
        <v>173</v>
      </c>
      <c r="P48" s="21" t="s">
        <v>282</v>
      </c>
    </row>
    <row r="49" spans="1:16" ht="12.75" customHeight="1" x14ac:dyDescent="0.2">
      <c r="A49" s="4" t="str">
        <f t="shared" si="6"/>
        <v> BBS 62 </v>
      </c>
      <c r="B49" s="3" t="str">
        <f t="shared" si="7"/>
        <v>I</v>
      </c>
      <c r="C49" s="4">
        <f t="shared" si="8"/>
        <v>45198.57</v>
      </c>
      <c r="D49" t="str">
        <f t="shared" si="9"/>
        <v>vis</v>
      </c>
      <c r="E49">
        <f>VLOOKUP(C49,Active!C$21:E$970,3,FALSE)</f>
        <v>-96.00050548978686</v>
      </c>
      <c r="F49" s="3" t="s">
        <v>160</v>
      </c>
      <c r="G49" t="str">
        <f t="shared" si="10"/>
        <v>45198.570</v>
      </c>
      <c r="H49" s="4">
        <f t="shared" si="11"/>
        <v>-96</v>
      </c>
      <c r="I49" s="19" t="s">
        <v>283</v>
      </c>
      <c r="J49" s="20" t="s">
        <v>284</v>
      </c>
      <c r="K49" s="19">
        <v>-96</v>
      </c>
      <c r="L49" s="19" t="s">
        <v>207</v>
      </c>
      <c r="M49" s="20" t="s">
        <v>164</v>
      </c>
      <c r="N49" s="20"/>
      <c r="O49" s="21" t="s">
        <v>173</v>
      </c>
      <c r="P49" s="21" t="s">
        <v>285</v>
      </c>
    </row>
    <row r="50" spans="1:16" ht="12.75" customHeight="1" x14ac:dyDescent="0.2">
      <c r="A50" s="4" t="str">
        <f t="shared" si="6"/>
        <v> BBS 63 </v>
      </c>
      <c r="B50" s="3" t="str">
        <f t="shared" si="7"/>
        <v>I</v>
      </c>
      <c r="C50" s="4">
        <f t="shared" si="8"/>
        <v>45257.502</v>
      </c>
      <c r="D50" t="str">
        <f t="shared" si="9"/>
        <v>vis</v>
      </c>
      <c r="E50">
        <f>VLOOKUP(C50,Active!C$21:E$970,3,FALSE)</f>
        <v>-58.00366351143866</v>
      </c>
      <c r="F50" s="3" t="s">
        <v>160</v>
      </c>
      <c r="G50" t="str">
        <f t="shared" si="10"/>
        <v>45257.502</v>
      </c>
      <c r="H50" s="4">
        <f t="shared" si="11"/>
        <v>-58</v>
      </c>
      <c r="I50" s="19" t="s">
        <v>286</v>
      </c>
      <c r="J50" s="20" t="s">
        <v>287</v>
      </c>
      <c r="K50" s="19">
        <v>-58</v>
      </c>
      <c r="L50" s="19" t="s">
        <v>288</v>
      </c>
      <c r="M50" s="20" t="s">
        <v>164</v>
      </c>
      <c r="N50" s="20"/>
      <c r="O50" s="21" t="s">
        <v>289</v>
      </c>
      <c r="P50" s="21" t="s">
        <v>290</v>
      </c>
    </row>
    <row r="51" spans="1:16" ht="12.75" customHeight="1" x14ac:dyDescent="0.2">
      <c r="A51" s="4" t="str">
        <f t="shared" si="6"/>
        <v> BBS 63 </v>
      </c>
      <c r="B51" s="3" t="str">
        <f t="shared" si="7"/>
        <v>I</v>
      </c>
      <c r="C51" s="4">
        <f t="shared" si="8"/>
        <v>45257.502999999997</v>
      </c>
      <c r="D51" t="str">
        <f t="shared" si="9"/>
        <v>vis</v>
      </c>
      <c r="E51">
        <f>VLOOKUP(C51,Active!C$21:E$970,3,FALSE)</f>
        <v>-58.003018754059852</v>
      </c>
      <c r="F51" s="3" t="s">
        <v>160</v>
      </c>
      <c r="G51" t="str">
        <f t="shared" si="10"/>
        <v>45257.503</v>
      </c>
      <c r="H51" s="4">
        <f t="shared" si="11"/>
        <v>-58</v>
      </c>
      <c r="I51" s="19" t="s">
        <v>291</v>
      </c>
      <c r="J51" s="20" t="s">
        <v>292</v>
      </c>
      <c r="K51" s="19">
        <v>-58</v>
      </c>
      <c r="L51" s="19" t="s">
        <v>213</v>
      </c>
      <c r="M51" s="20" t="s">
        <v>164</v>
      </c>
      <c r="N51" s="20"/>
      <c r="O51" s="21" t="s">
        <v>173</v>
      </c>
      <c r="P51" s="21" t="s">
        <v>290</v>
      </c>
    </row>
    <row r="52" spans="1:16" ht="12.75" customHeight="1" x14ac:dyDescent="0.2">
      <c r="A52" s="4" t="str">
        <f t="shared" si="6"/>
        <v> BBS 63 </v>
      </c>
      <c r="B52" s="3" t="str">
        <f t="shared" si="7"/>
        <v>I</v>
      </c>
      <c r="C52" s="4">
        <f t="shared" si="8"/>
        <v>45257.506000000001</v>
      </c>
      <c r="D52" t="str">
        <f t="shared" si="9"/>
        <v>vis</v>
      </c>
      <c r="E52">
        <f>VLOOKUP(C52,Active!C$21:E$970,3,FALSE)</f>
        <v>-58.001084481914049</v>
      </c>
      <c r="F52" s="3" t="s">
        <v>160</v>
      </c>
      <c r="G52" t="str">
        <f t="shared" si="10"/>
        <v>45257.506</v>
      </c>
      <c r="H52" s="4">
        <f t="shared" si="11"/>
        <v>-58</v>
      </c>
      <c r="I52" s="19" t="s">
        <v>293</v>
      </c>
      <c r="J52" s="20" t="s">
        <v>294</v>
      </c>
      <c r="K52" s="19">
        <v>-58</v>
      </c>
      <c r="L52" s="19" t="s">
        <v>295</v>
      </c>
      <c r="M52" s="20" t="s">
        <v>164</v>
      </c>
      <c r="N52" s="20"/>
      <c r="O52" s="21" t="s">
        <v>296</v>
      </c>
      <c r="P52" s="21" t="s">
        <v>290</v>
      </c>
    </row>
    <row r="53" spans="1:16" ht="12.75" customHeight="1" x14ac:dyDescent="0.2">
      <c r="A53" s="4" t="str">
        <f t="shared" si="6"/>
        <v> BBS 64 </v>
      </c>
      <c r="B53" s="3" t="str">
        <f t="shared" si="7"/>
        <v>I</v>
      </c>
      <c r="C53" s="4">
        <f t="shared" si="8"/>
        <v>45333.504999999997</v>
      </c>
      <c r="D53" t="str">
        <f t="shared" si="9"/>
        <v>vis</v>
      </c>
      <c r="E53">
        <f>VLOOKUP(C53,Active!C$21:E$970,3,FALSE)</f>
        <v>-9.0001682816780981</v>
      </c>
      <c r="F53" s="3" t="s">
        <v>160</v>
      </c>
      <c r="G53" t="str">
        <f t="shared" si="10"/>
        <v>45333.505</v>
      </c>
      <c r="H53" s="4">
        <f t="shared" si="11"/>
        <v>-9</v>
      </c>
      <c r="I53" s="19" t="s">
        <v>297</v>
      </c>
      <c r="J53" s="20" t="s">
        <v>298</v>
      </c>
      <c r="K53" s="19">
        <v>-9</v>
      </c>
      <c r="L53" s="19" t="s">
        <v>299</v>
      </c>
      <c r="M53" s="20" t="s">
        <v>164</v>
      </c>
      <c r="N53" s="20"/>
      <c r="O53" s="21" t="s">
        <v>173</v>
      </c>
      <c r="P53" s="21" t="s">
        <v>300</v>
      </c>
    </row>
    <row r="54" spans="1:16" ht="12.75" customHeight="1" x14ac:dyDescent="0.2">
      <c r="A54" s="4" t="str">
        <f t="shared" si="6"/>
        <v> BBS 64 </v>
      </c>
      <c r="B54" s="3" t="str">
        <f t="shared" si="7"/>
        <v>I</v>
      </c>
      <c r="C54" s="4">
        <f t="shared" si="8"/>
        <v>45347.464</v>
      </c>
      <c r="D54" t="str">
        <f t="shared" si="9"/>
        <v>vis</v>
      </c>
      <c r="E54">
        <f>VLOOKUP(C54,Active!C$21:E$970,3,FALSE)</f>
        <v>0</v>
      </c>
      <c r="F54" s="3" t="s">
        <v>160</v>
      </c>
      <c r="G54" t="str">
        <f t="shared" si="10"/>
        <v>45347.464</v>
      </c>
      <c r="H54" s="4">
        <f t="shared" si="11"/>
        <v>0</v>
      </c>
      <c r="I54" s="19" t="s">
        <v>301</v>
      </c>
      <c r="J54" s="20" t="s">
        <v>302</v>
      </c>
      <c r="K54" s="19">
        <v>0</v>
      </c>
      <c r="L54" s="19" t="s">
        <v>303</v>
      </c>
      <c r="M54" s="20" t="s">
        <v>164</v>
      </c>
      <c r="N54" s="20"/>
      <c r="O54" s="21" t="s">
        <v>173</v>
      </c>
      <c r="P54" s="21" t="s">
        <v>300</v>
      </c>
    </row>
    <row r="55" spans="1:16" ht="12.75" customHeight="1" x14ac:dyDescent="0.2">
      <c r="A55" s="4" t="str">
        <f t="shared" si="6"/>
        <v> BBS 68 </v>
      </c>
      <c r="B55" s="3" t="str">
        <f t="shared" si="7"/>
        <v>I</v>
      </c>
      <c r="C55" s="4">
        <f t="shared" si="8"/>
        <v>45564.606</v>
      </c>
      <c r="D55" t="str">
        <f t="shared" si="9"/>
        <v>vis</v>
      </c>
      <c r="E55">
        <f>VLOOKUP(C55,Active!C$21:E$970,3,FALSE)</f>
        <v>140.00390722972887</v>
      </c>
      <c r="F55" s="3" t="s">
        <v>160</v>
      </c>
      <c r="G55" t="str">
        <f t="shared" si="10"/>
        <v>45564.606</v>
      </c>
      <c r="H55" s="4">
        <f t="shared" si="11"/>
        <v>140</v>
      </c>
      <c r="I55" s="19" t="s">
        <v>304</v>
      </c>
      <c r="J55" s="20" t="s">
        <v>305</v>
      </c>
      <c r="K55" s="19">
        <v>140</v>
      </c>
      <c r="L55" s="19" t="s">
        <v>222</v>
      </c>
      <c r="M55" s="20" t="s">
        <v>164</v>
      </c>
      <c r="N55" s="20"/>
      <c r="O55" s="21" t="s">
        <v>173</v>
      </c>
      <c r="P55" s="21" t="s">
        <v>306</v>
      </c>
    </row>
    <row r="56" spans="1:16" ht="12.75" customHeight="1" x14ac:dyDescent="0.2">
      <c r="A56" s="4" t="str">
        <f t="shared" si="6"/>
        <v> BRNO 26 </v>
      </c>
      <c r="B56" s="3" t="str">
        <f t="shared" si="7"/>
        <v>I</v>
      </c>
      <c r="C56" s="4">
        <f t="shared" si="8"/>
        <v>45623.538999999997</v>
      </c>
      <c r="D56" t="str">
        <f t="shared" si="9"/>
        <v>vis</v>
      </c>
      <c r="E56">
        <f>VLOOKUP(C56,Active!C$21:E$970,3,FALSE)</f>
        <v>178.00139396545589</v>
      </c>
      <c r="F56" s="3" t="s">
        <v>160</v>
      </c>
      <c r="G56" t="str">
        <f t="shared" si="10"/>
        <v>45623.539</v>
      </c>
      <c r="H56" s="4">
        <f t="shared" si="11"/>
        <v>178</v>
      </c>
      <c r="I56" s="19" t="s">
        <v>307</v>
      </c>
      <c r="J56" s="20" t="s">
        <v>308</v>
      </c>
      <c r="K56" s="19">
        <v>178</v>
      </c>
      <c r="L56" s="19" t="s">
        <v>181</v>
      </c>
      <c r="M56" s="20" t="s">
        <v>164</v>
      </c>
      <c r="N56" s="20"/>
      <c r="O56" s="21" t="s">
        <v>309</v>
      </c>
      <c r="P56" s="21" t="s">
        <v>103</v>
      </c>
    </row>
    <row r="57" spans="1:16" ht="12.75" customHeight="1" x14ac:dyDescent="0.2">
      <c r="A57" s="4" t="str">
        <f t="shared" si="6"/>
        <v> BBS 71 </v>
      </c>
      <c r="B57" s="3" t="str">
        <f t="shared" si="7"/>
        <v>I</v>
      </c>
      <c r="C57" s="4">
        <f t="shared" si="8"/>
        <v>45679.370999999999</v>
      </c>
      <c r="D57" t="str">
        <f t="shared" si="9"/>
        <v>vis</v>
      </c>
      <c r="E57">
        <f>VLOOKUP(C57,Active!C$21:E$970,3,FALSE)</f>
        <v>213.99948806263896</v>
      </c>
      <c r="F57" s="3" t="s">
        <v>160</v>
      </c>
      <c r="G57" t="str">
        <f t="shared" si="10"/>
        <v>45679.371</v>
      </c>
      <c r="H57" s="4">
        <f t="shared" si="11"/>
        <v>214</v>
      </c>
      <c r="I57" s="19" t="s">
        <v>310</v>
      </c>
      <c r="J57" s="20" t="s">
        <v>311</v>
      </c>
      <c r="K57" s="19">
        <v>214</v>
      </c>
      <c r="L57" s="19" t="s">
        <v>207</v>
      </c>
      <c r="M57" s="20" t="s">
        <v>164</v>
      </c>
      <c r="N57" s="20"/>
      <c r="O57" s="21" t="s">
        <v>312</v>
      </c>
      <c r="P57" s="21" t="s">
        <v>313</v>
      </c>
    </row>
    <row r="58" spans="1:16" ht="12.75" customHeight="1" x14ac:dyDescent="0.2">
      <c r="A58" s="4" t="str">
        <f t="shared" si="6"/>
        <v> BBS 71 </v>
      </c>
      <c r="B58" s="3" t="str">
        <f t="shared" si="7"/>
        <v>I</v>
      </c>
      <c r="C58" s="4">
        <f t="shared" si="8"/>
        <v>45727.455000000002</v>
      </c>
      <c r="D58" t="str">
        <f t="shared" si="9"/>
        <v>vis</v>
      </c>
      <c r="E58">
        <f>VLOOKUP(C58,Active!C$21:E$970,3,FALSE)</f>
        <v>245.00200197166922</v>
      </c>
      <c r="F58" s="3" t="s">
        <v>160</v>
      </c>
      <c r="G58" t="str">
        <f t="shared" si="10"/>
        <v>45727.455</v>
      </c>
      <c r="H58" s="4">
        <f t="shared" si="11"/>
        <v>245</v>
      </c>
      <c r="I58" s="19" t="s">
        <v>314</v>
      </c>
      <c r="J58" s="20" t="s">
        <v>315</v>
      </c>
      <c r="K58" s="19">
        <v>245</v>
      </c>
      <c r="L58" s="19" t="s">
        <v>185</v>
      </c>
      <c r="M58" s="20" t="s">
        <v>164</v>
      </c>
      <c r="N58" s="20"/>
      <c r="O58" s="21" t="s">
        <v>312</v>
      </c>
      <c r="P58" s="21" t="s">
        <v>313</v>
      </c>
    </row>
    <row r="59" spans="1:16" ht="12.75" customHeight="1" x14ac:dyDescent="0.2">
      <c r="A59" s="4" t="str">
        <f t="shared" si="6"/>
        <v> BBS 71 </v>
      </c>
      <c r="B59" s="3" t="str">
        <f t="shared" si="7"/>
        <v>I</v>
      </c>
      <c r="C59" s="4">
        <f t="shared" si="8"/>
        <v>45755.375</v>
      </c>
      <c r="D59" t="str">
        <f t="shared" si="9"/>
        <v>vis</v>
      </c>
      <c r="E59">
        <f>VLOOKUP(C59,Active!C$21:E$970,3,FALSE)</f>
        <v>263.003628049783</v>
      </c>
      <c r="F59" s="3" t="s">
        <v>160</v>
      </c>
      <c r="G59" t="str">
        <f t="shared" si="10"/>
        <v>45755.375</v>
      </c>
      <c r="H59" s="4">
        <f t="shared" si="11"/>
        <v>263</v>
      </c>
      <c r="I59" s="19" t="s">
        <v>316</v>
      </c>
      <c r="J59" s="20" t="s">
        <v>317</v>
      </c>
      <c r="K59" s="19">
        <v>263</v>
      </c>
      <c r="L59" s="19" t="s">
        <v>222</v>
      </c>
      <c r="M59" s="20" t="s">
        <v>164</v>
      </c>
      <c r="N59" s="20"/>
      <c r="O59" s="21" t="s">
        <v>312</v>
      </c>
      <c r="P59" s="21" t="s">
        <v>313</v>
      </c>
    </row>
    <row r="60" spans="1:16" ht="12.75" customHeight="1" x14ac:dyDescent="0.2">
      <c r="A60" s="4" t="str">
        <f t="shared" si="6"/>
        <v> BBS 74 </v>
      </c>
      <c r="B60" s="3" t="str">
        <f t="shared" si="7"/>
        <v>I</v>
      </c>
      <c r="C60" s="4">
        <f t="shared" si="8"/>
        <v>46003.519999999997</v>
      </c>
      <c r="D60" t="str">
        <f t="shared" si="9"/>
        <v>vis</v>
      </c>
      <c r="E60">
        <f>VLOOKUP(C60,Active!C$21:E$970,3,FALSE)</f>
        <v>422.99694836331355</v>
      </c>
      <c r="F60" s="3" t="s">
        <v>160</v>
      </c>
      <c r="G60" t="str">
        <f t="shared" si="10"/>
        <v>46003.520</v>
      </c>
      <c r="H60" s="4">
        <f t="shared" si="11"/>
        <v>423</v>
      </c>
      <c r="I60" s="19" t="s">
        <v>318</v>
      </c>
      <c r="J60" s="20" t="s">
        <v>319</v>
      </c>
      <c r="K60" s="19">
        <v>423</v>
      </c>
      <c r="L60" s="19" t="s">
        <v>213</v>
      </c>
      <c r="M60" s="20" t="s">
        <v>164</v>
      </c>
      <c r="N60" s="20"/>
      <c r="O60" s="21" t="s">
        <v>190</v>
      </c>
      <c r="P60" s="21" t="s">
        <v>320</v>
      </c>
    </row>
    <row r="61" spans="1:16" ht="12.75" customHeight="1" x14ac:dyDescent="0.2">
      <c r="A61" s="4" t="str">
        <f t="shared" si="6"/>
        <v> BBS 74 </v>
      </c>
      <c r="B61" s="3" t="str">
        <f t="shared" si="7"/>
        <v>I</v>
      </c>
      <c r="C61" s="4">
        <f t="shared" si="8"/>
        <v>46034.548999999999</v>
      </c>
      <c r="D61" t="str">
        <f t="shared" si="9"/>
        <v>vis</v>
      </c>
      <c r="E61">
        <f>VLOOKUP(C61,Active!C$21:E$970,3,FALSE)</f>
        <v>443.0031251390252</v>
      </c>
      <c r="F61" s="3" t="s">
        <v>160</v>
      </c>
      <c r="G61" t="str">
        <f t="shared" si="10"/>
        <v>46034.549</v>
      </c>
      <c r="H61" s="4">
        <f t="shared" si="11"/>
        <v>443</v>
      </c>
      <c r="I61" s="19" t="s">
        <v>321</v>
      </c>
      <c r="J61" s="20" t="s">
        <v>322</v>
      </c>
      <c r="K61" s="19">
        <v>443</v>
      </c>
      <c r="L61" s="19" t="s">
        <v>227</v>
      </c>
      <c r="M61" s="20" t="s">
        <v>164</v>
      </c>
      <c r="N61" s="20"/>
      <c r="O61" s="21" t="s">
        <v>173</v>
      </c>
      <c r="P61" s="21" t="s">
        <v>320</v>
      </c>
    </row>
    <row r="62" spans="1:16" ht="12.75" customHeight="1" x14ac:dyDescent="0.2">
      <c r="A62" s="4" t="str">
        <f t="shared" si="6"/>
        <v> AOEB 2 </v>
      </c>
      <c r="B62" s="3" t="str">
        <f t="shared" si="7"/>
        <v>I</v>
      </c>
      <c r="C62" s="4">
        <f t="shared" si="8"/>
        <v>46057.802000000003</v>
      </c>
      <c r="D62" t="str">
        <f t="shared" si="9"/>
        <v>vis</v>
      </c>
      <c r="E62">
        <f>VLOOKUP(C62,Active!C$21:E$970,3,FALSE)</f>
        <v>457.99566851991642</v>
      </c>
      <c r="F62" s="3" t="s">
        <v>160</v>
      </c>
      <c r="G62" t="str">
        <f t="shared" si="10"/>
        <v>46057.802</v>
      </c>
      <c r="H62" s="4">
        <f t="shared" si="11"/>
        <v>458</v>
      </c>
      <c r="I62" s="19" t="s">
        <v>323</v>
      </c>
      <c r="J62" s="20" t="s">
        <v>324</v>
      </c>
      <c r="K62" s="19">
        <v>458</v>
      </c>
      <c r="L62" s="19" t="s">
        <v>234</v>
      </c>
      <c r="M62" s="20" t="s">
        <v>164</v>
      </c>
      <c r="N62" s="20"/>
      <c r="O62" s="21" t="s">
        <v>165</v>
      </c>
      <c r="P62" s="21" t="s">
        <v>194</v>
      </c>
    </row>
    <row r="63" spans="1:16" ht="12.75" customHeight="1" x14ac:dyDescent="0.2">
      <c r="A63" s="4" t="str">
        <f t="shared" si="6"/>
        <v> BRNO 27 </v>
      </c>
      <c r="B63" s="3" t="str">
        <f t="shared" si="7"/>
        <v>I</v>
      </c>
      <c r="C63" s="4">
        <f t="shared" si="8"/>
        <v>46059.353999999999</v>
      </c>
      <c r="D63" t="str">
        <f t="shared" si="9"/>
        <v>vis</v>
      </c>
      <c r="E63">
        <f>VLOOKUP(C63,Active!C$21:E$970,3,FALSE)</f>
        <v>458.99633197525895</v>
      </c>
      <c r="F63" s="3" t="s">
        <v>160</v>
      </c>
      <c r="G63" t="str">
        <f t="shared" si="10"/>
        <v>46059.354</v>
      </c>
      <c r="H63" s="4">
        <f t="shared" si="11"/>
        <v>459</v>
      </c>
      <c r="I63" s="19" t="s">
        <v>325</v>
      </c>
      <c r="J63" s="20" t="s">
        <v>326</v>
      </c>
      <c r="K63" s="19">
        <v>459</v>
      </c>
      <c r="L63" s="19" t="s">
        <v>288</v>
      </c>
      <c r="M63" s="20" t="s">
        <v>164</v>
      </c>
      <c r="N63" s="20"/>
      <c r="O63" s="21" t="s">
        <v>255</v>
      </c>
      <c r="P63" s="21" t="s">
        <v>327</v>
      </c>
    </row>
    <row r="64" spans="1:16" ht="12.75" customHeight="1" x14ac:dyDescent="0.2">
      <c r="A64" s="4" t="str">
        <f t="shared" si="6"/>
        <v> BRNO 27 </v>
      </c>
      <c r="B64" s="3" t="str">
        <f t="shared" si="7"/>
        <v>I</v>
      </c>
      <c r="C64" s="4">
        <f t="shared" si="8"/>
        <v>46090.372000000003</v>
      </c>
      <c r="D64" t="str">
        <f t="shared" si="9"/>
        <v>vis</v>
      </c>
      <c r="E64">
        <f>VLOOKUP(C64,Active!C$21:E$970,3,FALSE)</f>
        <v>478.99541641978027</v>
      </c>
      <c r="F64" s="3" t="s">
        <v>160</v>
      </c>
      <c r="G64" t="str">
        <f t="shared" si="10"/>
        <v>46090.372</v>
      </c>
      <c r="H64" s="4">
        <f t="shared" si="11"/>
        <v>479</v>
      </c>
      <c r="I64" s="19" t="s">
        <v>328</v>
      </c>
      <c r="J64" s="20" t="s">
        <v>329</v>
      </c>
      <c r="K64" s="19">
        <v>479</v>
      </c>
      <c r="L64" s="19" t="s">
        <v>234</v>
      </c>
      <c r="M64" s="20" t="s">
        <v>164</v>
      </c>
      <c r="N64" s="20"/>
      <c r="O64" s="21" t="s">
        <v>330</v>
      </c>
      <c r="P64" s="21" t="s">
        <v>327</v>
      </c>
    </row>
    <row r="65" spans="1:16" ht="12.75" customHeight="1" x14ac:dyDescent="0.2">
      <c r="A65" s="4" t="str">
        <f t="shared" si="6"/>
        <v> BBS 75 </v>
      </c>
      <c r="B65" s="3" t="str">
        <f t="shared" si="7"/>
        <v>I</v>
      </c>
      <c r="C65" s="4">
        <f t="shared" si="8"/>
        <v>46090.372000000003</v>
      </c>
      <c r="D65" t="str">
        <f t="shared" si="9"/>
        <v>vis</v>
      </c>
      <c r="E65">
        <f>VLOOKUP(C65,Active!C$21:E$970,3,FALSE)</f>
        <v>478.99541641978027</v>
      </c>
      <c r="F65" s="3" t="s">
        <v>160</v>
      </c>
      <c r="G65" t="str">
        <f t="shared" si="10"/>
        <v>46090.372</v>
      </c>
      <c r="H65" s="4">
        <f t="shared" si="11"/>
        <v>479</v>
      </c>
      <c r="I65" s="19" t="s">
        <v>328</v>
      </c>
      <c r="J65" s="20" t="s">
        <v>329</v>
      </c>
      <c r="K65" s="19">
        <v>479</v>
      </c>
      <c r="L65" s="19" t="s">
        <v>234</v>
      </c>
      <c r="M65" s="20" t="s">
        <v>164</v>
      </c>
      <c r="N65" s="20"/>
      <c r="O65" s="21" t="s">
        <v>331</v>
      </c>
      <c r="P65" s="21" t="s">
        <v>332</v>
      </c>
    </row>
    <row r="66" spans="1:16" ht="12.75" customHeight="1" x14ac:dyDescent="0.2">
      <c r="A66" s="4" t="str">
        <f t="shared" si="6"/>
        <v> BBS 75 </v>
      </c>
      <c r="B66" s="3" t="str">
        <f t="shared" si="7"/>
        <v>I</v>
      </c>
      <c r="C66" s="4">
        <f t="shared" si="8"/>
        <v>46090.372000000003</v>
      </c>
      <c r="D66" t="str">
        <f t="shared" si="9"/>
        <v>vis</v>
      </c>
      <c r="E66">
        <f>VLOOKUP(C66,Active!C$21:E$970,3,FALSE)</f>
        <v>478.99541641978027</v>
      </c>
      <c r="F66" s="3" t="s">
        <v>160</v>
      </c>
      <c r="G66" t="str">
        <f t="shared" si="10"/>
        <v>46090.372</v>
      </c>
      <c r="H66" s="4">
        <f t="shared" si="11"/>
        <v>479</v>
      </c>
      <c r="I66" s="19" t="s">
        <v>328</v>
      </c>
      <c r="J66" s="20" t="s">
        <v>329</v>
      </c>
      <c r="K66" s="19">
        <v>479</v>
      </c>
      <c r="L66" s="19" t="s">
        <v>234</v>
      </c>
      <c r="M66" s="20" t="s">
        <v>164</v>
      </c>
      <c r="N66" s="20"/>
      <c r="O66" s="21" t="s">
        <v>173</v>
      </c>
      <c r="P66" s="21" t="s">
        <v>332</v>
      </c>
    </row>
    <row r="67" spans="1:16" ht="12.75" customHeight="1" x14ac:dyDescent="0.2">
      <c r="A67" s="4" t="str">
        <f t="shared" si="6"/>
        <v> BBS 75 </v>
      </c>
      <c r="B67" s="3" t="str">
        <f t="shared" si="7"/>
        <v>I</v>
      </c>
      <c r="C67" s="4">
        <f t="shared" si="8"/>
        <v>46090.372000000003</v>
      </c>
      <c r="D67" t="str">
        <f t="shared" si="9"/>
        <v>vis</v>
      </c>
      <c r="E67">
        <f>VLOOKUP(C67,Active!C$21:E$970,3,FALSE)</f>
        <v>478.99541641978027</v>
      </c>
      <c r="F67" s="3" t="s">
        <v>160</v>
      </c>
      <c r="G67" t="str">
        <f t="shared" si="10"/>
        <v>46090.372</v>
      </c>
      <c r="H67" s="4">
        <f t="shared" si="11"/>
        <v>479</v>
      </c>
      <c r="I67" s="19" t="s">
        <v>328</v>
      </c>
      <c r="J67" s="20" t="s">
        <v>329</v>
      </c>
      <c r="K67" s="19">
        <v>479</v>
      </c>
      <c r="L67" s="19" t="s">
        <v>234</v>
      </c>
      <c r="M67" s="20" t="s">
        <v>164</v>
      </c>
      <c r="N67" s="20"/>
      <c r="O67" s="21" t="s">
        <v>333</v>
      </c>
      <c r="P67" s="21" t="s">
        <v>332</v>
      </c>
    </row>
    <row r="68" spans="1:16" ht="12.75" customHeight="1" x14ac:dyDescent="0.2">
      <c r="A68" s="4" t="str">
        <f t="shared" si="6"/>
        <v> BBS 75 </v>
      </c>
      <c r="B68" s="3" t="str">
        <f t="shared" si="7"/>
        <v>I</v>
      </c>
      <c r="C68" s="4">
        <f t="shared" si="8"/>
        <v>46090.374000000003</v>
      </c>
      <c r="D68" t="str">
        <f t="shared" si="9"/>
        <v>vis</v>
      </c>
      <c r="E68">
        <f>VLOOKUP(C68,Active!C$21:E$970,3,FALSE)</f>
        <v>478.9967059345426</v>
      </c>
      <c r="F68" s="3" t="s">
        <v>160</v>
      </c>
      <c r="G68" t="str">
        <f t="shared" si="10"/>
        <v>46090.374</v>
      </c>
      <c r="H68" s="4">
        <f t="shared" si="11"/>
        <v>479</v>
      </c>
      <c r="I68" s="19" t="s">
        <v>334</v>
      </c>
      <c r="J68" s="20" t="s">
        <v>335</v>
      </c>
      <c r="K68" s="19">
        <v>479</v>
      </c>
      <c r="L68" s="19" t="s">
        <v>213</v>
      </c>
      <c r="M68" s="20" t="s">
        <v>164</v>
      </c>
      <c r="N68" s="20"/>
      <c r="O68" s="21" t="s">
        <v>336</v>
      </c>
      <c r="P68" s="21" t="s">
        <v>332</v>
      </c>
    </row>
    <row r="69" spans="1:16" ht="12.75" customHeight="1" x14ac:dyDescent="0.2">
      <c r="A69" s="4" t="str">
        <f t="shared" si="6"/>
        <v> BBS 75 </v>
      </c>
      <c r="B69" s="3" t="str">
        <f t="shared" si="7"/>
        <v>I</v>
      </c>
      <c r="C69" s="4">
        <f t="shared" si="8"/>
        <v>46090.377</v>
      </c>
      <c r="D69" t="str">
        <f t="shared" si="9"/>
        <v>vis</v>
      </c>
      <c r="E69">
        <f>VLOOKUP(C69,Active!C$21:E$970,3,FALSE)</f>
        <v>478.99864020668372</v>
      </c>
      <c r="F69" s="3" t="s">
        <v>160</v>
      </c>
      <c r="G69" t="str">
        <f t="shared" si="10"/>
        <v>46090.377</v>
      </c>
      <c r="H69" s="4">
        <f t="shared" si="11"/>
        <v>479</v>
      </c>
      <c r="I69" s="19" t="s">
        <v>337</v>
      </c>
      <c r="J69" s="20" t="s">
        <v>338</v>
      </c>
      <c r="K69" s="19">
        <v>479</v>
      </c>
      <c r="L69" s="19" t="s">
        <v>295</v>
      </c>
      <c r="M69" s="20" t="s">
        <v>164</v>
      </c>
      <c r="N69" s="20"/>
      <c r="O69" s="21" t="s">
        <v>339</v>
      </c>
      <c r="P69" s="21" t="s">
        <v>332</v>
      </c>
    </row>
    <row r="70" spans="1:16" ht="12.75" customHeight="1" x14ac:dyDescent="0.2">
      <c r="A70" s="4" t="str">
        <f t="shared" si="6"/>
        <v> BBS 76 </v>
      </c>
      <c r="B70" s="3" t="str">
        <f t="shared" si="7"/>
        <v>I</v>
      </c>
      <c r="C70" s="4">
        <f t="shared" si="8"/>
        <v>46090.385000000002</v>
      </c>
      <c r="D70" t="str">
        <f t="shared" si="9"/>
        <v>vis</v>
      </c>
      <c r="E70">
        <f>VLOOKUP(C70,Active!C$21:E$970,3,FALSE)</f>
        <v>479.00379826573294</v>
      </c>
      <c r="F70" s="3" t="s">
        <v>160</v>
      </c>
      <c r="G70" t="str">
        <f t="shared" si="10"/>
        <v>46090.385</v>
      </c>
      <c r="H70" s="4">
        <f t="shared" si="11"/>
        <v>479</v>
      </c>
      <c r="I70" s="19" t="s">
        <v>340</v>
      </c>
      <c r="J70" s="20" t="s">
        <v>341</v>
      </c>
      <c r="K70" s="19">
        <v>479</v>
      </c>
      <c r="L70" s="19" t="s">
        <v>222</v>
      </c>
      <c r="M70" s="20" t="s">
        <v>164</v>
      </c>
      <c r="N70" s="20"/>
      <c r="O70" s="21" t="s">
        <v>312</v>
      </c>
      <c r="P70" s="21" t="s">
        <v>342</v>
      </c>
    </row>
    <row r="71" spans="1:16" ht="12.75" customHeight="1" x14ac:dyDescent="0.2">
      <c r="A71" s="4" t="str">
        <f t="shared" si="6"/>
        <v> BBS 78 </v>
      </c>
      <c r="B71" s="3" t="str">
        <f t="shared" si="7"/>
        <v>I</v>
      </c>
      <c r="C71" s="4">
        <f t="shared" si="8"/>
        <v>46355.582999999999</v>
      </c>
      <c r="D71" t="str">
        <f t="shared" si="9"/>
        <v>vis</v>
      </c>
      <c r="E71">
        <f>VLOOKUP(C71,Active!C$21:E$970,3,FALSE)</f>
        <v>649.99216619781976</v>
      </c>
      <c r="F71" s="3" t="s">
        <v>160</v>
      </c>
      <c r="G71" t="str">
        <f t="shared" si="10"/>
        <v>46355.583</v>
      </c>
      <c r="H71" s="4">
        <f t="shared" si="11"/>
        <v>650</v>
      </c>
      <c r="I71" s="19" t="s">
        <v>343</v>
      </c>
      <c r="J71" s="20" t="s">
        <v>344</v>
      </c>
      <c r="K71" s="19">
        <v>650</v>
      </c>
      <c r="L71" s="19" t="s">
        <v>345</v>
      </c>
      <c r="M71" s="20" t="s">
        <v>164</v>
      </c>
      <c r="N71" s="20"/>
      <c r="O71" s="21" t="s">
        <v>173</v>
      </c>
      <c r="P71" s="21" t="s">
        <v>346</v>
      </c>
    </row>
    <row r="72" spans="1:16" ht="12.75" customHeight="1" x14ac:dyDescent="0.2">
      <c r="A72" s="4" t="str">
        <f t="shared" si="6"/>
        <v> AOEB 2 </v>
      </c>
      <c r="B72" s="3" t="str">
        <f t="shared" si="7"/>
        <v>I</v>
      </c>
      <c r="C72" s="4">
        <f t="shared" si="8"/>
        <v>46409.872000000003</v>
      </c>
      <c r="D72" t="str">
        <f t="shared" si="9"/>
        <v>vis</v>
      </c>
      <c r="E72">
        <f>VLOOKUP(C72,Active!C$21:E$970,3,FALSE)</f>
        <v>684.99539965608835</v>
      </c>
      <c r="F72" s="3" t="s">
        <v>160</v>
      </c>
      <c r="G72" t="str">
        <f t="shared" si="10"/>
        <v>46409.872</v>
      </c>
      <c r="H72" s="4">
        <f t="shared" si="11"/>
        <v>685</v>
      </c>
      <c r="I72" s="19" t="s">
        <v>347</v>
      </c>
      <c r="J72" s="20" t="s">
        <v>348</v>
      </c>
      <c r="K72" s="19">
        <v>685</v>
      </c>
      <c r="L72" s="19" t="s">
        <v>234</v>
      </c>
      <c r="M72" s="20" t="s">
        <v>164</v>
      </c>
      <c r="N72" s="20"/>
      <c r="O72" s="21" t="s">
        <v>193</v>
      </c>
      <c r="P72" s="21" t="s">
        <v>194</v>
      </c>
    </row>
    <row r="73" spans="1:16" ht="12.75" customHeight="1" x14ac:dyDescent="0.2">
      <c r="A73" s="4" t="str">
        <f t="shared" si="6"/>
        <v> AOEB 2 </v>
      </c>
      <c r="B73" s="3" t="str">
        <f t="shared" si="7"/>
        <v>I</v>
      </c>
      <c r="C73" s="4">
        <f t="shared" si="8"/>
        <v>46420.728000000003</v>
      </c>
      <c r="D73" t="str">
        <f t="shared" si="9"/>
        <v>vis</v>
      </c>
      <c r="E73">
        <f>VLOOKUP(C73,Active!C$21:E$970,3,FALSE)</f>
        <v>691.99488578445551</v>
      </c>
      <c r="F73" s="3" t="s">
        <v>160</v>
      </c>
      <c r="G73" t="str">
        <f t="shared" si="10"/>
        <v>46420.728</v>
      </c>
      <c r="H73" s="4">
        <f t="shared" si="11"/>
        <v>692</v>
      </c>
      <c r="I73" s="19" t="s">
        <v>349</v>
      </c>
      <c r="J73" s="20" t="s">
        <v>350</v>
      </c>
      <c r="K73" s="19">
        <v>692</v>
      </c>
      <c r="L73" s="19" t="s">
        <v>163</v>
      </c>
      <c r="M73" s="20" t="s">
        <v>164</v>
      </c>
      <c r="N73" s="20"/>
      <c r="O73" s="21" t="s">
        <v>228</v>
      </c>
      <c r="P73" s="21" t="s">
        <v>194</v>
      </c>
    </row>
    <row r="74" spans="1:16" ht="12.75" customHeight="1" x14ac:dyDescent="0.2">
      <c r="A74" s="4" t="str">
        <f t="shared" si="6"/>
        <v> AOEB 2 </v>
      </c>
      <c r="B74" s="3" t="str">
        <f t="shared" si="7"/>
        <v>I</v>
      </c>
      <c r="C74" s="4">
        <f t="shared" si="8"/>
        <v>46445.55</v>
      </c>
      <c r="D74" t="str">
        <f t="shared" si="9"/>
        <v>vis</v>
      </c>
      <c r="E74">
        <f>VLOOKUP(C74,Active!C$21:E$970,3,FALSE)</f>
        <v>707.99905349616654</v>
      </c>
      <c r="F74" s="3" t="s">
        <v>160</v>
      </c>
      <c r="G74" t="str">
        <f t="shared" si="10"/>
        <v>46445.550</v>
      </c>
      <c r="H74" s="4">
        <f t="shared" si="11"/>
        <v>708</v>
      </c>
      <c r="I74" s="19" t="s">
        <v>351</v>
      </c>
      <c r="J74" s="20" t="s">
        <v>352</v>
      </c>
      <c r="K74" s="19">
        <v>708</v>
      </c>
      <c r="L74" s="19" t="s">
        <v>207</v>
      </c>
      <c r="M74" s="20" t="s">
        <v>164</v>
      </c>
      <c r="N74" s="20"/>
      <c r="O74" s="21" t="s">
        <v>228</v>
      </c>
      <c r="P74" s="21" t="s">
        <v>194</v>
      </c>
    </row>
    <row r="75" spans="1:16" ht="12.75" customHeight="1" x14ac:dyDescent="0.2">
      <c r="A75" s="4" t="str">
        <f t="shared" ref="A75:A106" si="12">P75</f>
        <v> AOEB 2 </v>
      </c>
      <c r="B75" s="3" t="str">
        <f t="shared" ref="B75:B106" si="13">IF(H75=INT(H75),"I","II")</f>
        <v>I</v>
      </c>
      <c r="C75" s="4">
        <f t="shared" ref="C75:C106" si="14">1*G75</f>
        <v>46479.656999999999</v>
      </c>
      <c r="D75" t="str">
        <f t="shared" ref="D75:D106" si="15">VLOOKUP(F75,I$1:J$5,2,FALSE)</f>
        <v>vis</v>
      </c>
      <c r="E75">
        <f>VLOOKUP(C75,Active!C$21:E$970,3,FALSE)</f>
        <v>729.98979349065792</v>
      </c>
      <c r="F75" s="3" t="s">
        <v>160</v>
      </c>
      <c r="G75" t="str">
        <f t="shared" ref="G75:G106" si="16">MID(I75,3,LEN(I75)-3)</f>
        <v>46479.657</v>
      </c>
      <c r="H75" s="4">
        <f t="shared" ref="H75:H106" si="17">1*K75</f>
        <v>730</v>
      </c>
      <c r="I75" s="19" t="s">
        <v>353</v>
      </c>
      <c r="J75" s="20" t="s">
        <v>354</v>
      </c>
      <c r="K75" s="19">
        <v>730</v>
      </c>
      <c r="L75" s="19" t="s">
        <v>355</v>
      </c>
      <c r="M75" s="20" t="s">
        <v>164</v>
      </c>
      <c r="N75" s="20"/>
      <c r="O75" s="21" t="s">
        <v>269</v>
      </c>
      <c r="P75" s="21" t="s">
        <v>194</v>
      </c>
    </row>
    <row r="76" spans="1:16" ht="12.75" customHeight="1" x14ac:dyDescent="0.2">
      <c r="A76" s="4" t="str">
        <f t="shared" si="12"/>
        <v> AOEB 2 </v>
      </c>
      <c r="B76" s="3" t="str">
        <f t="shared" si="13"/>
        <v>I</v>
      </c>
      <c r="C76" s="4">
        <f t="shared" si="14"/>
        <v>46493.618000000002</v>
      </c>
      <c r="D76" t="str">
        <f t="shared" si="15"/>
        <v>vis</v>
      </c>
      <c r="E76">
        <f>VLOOKUP(C76,Active!C$21:E$970,3,FALSE)</f>
        <v>738.99125128709829</v>
      </c>
      <c r="F76" s="3" t="s">
        <v>160</v>
      </c>
      <c r="G76" t="str">
        <f t="shared" si="16"/>
        <v>46493.618</v>
      </c>
      <c r="H76" s="4">
        <f t="shared" si="17"/>
        <v>739</v>
      </c>
      <c r="I76" s="19" t="s">
        <v>356</v>
      </c>
      <c r="J76" s="20" t="s">
        <v>357</v>
      </c>
      <c r="K76" s="19">
        <v>739</v>
      </c>
      <c r="L76" s="19" t="s">
        <v>358</v>
      </c>
      <c r="M76" s="20" t="s">
        <v>164</v>
      </c>
      <c r="N76" s="20"/>
      <c r="O76" s="21" t="s">
        <v>269</v>
      </c>
      <c r="P76" s="21" t="s">
        <v>194</v>
      </c>
    </row>
    <row r="77" spans="1:16" ht="12.75" customHeight="1" x14ac:dyDescent="0.2">
      <c r="A77" s="4" t="str">
        <f t="shared" si="12"/>
        <v> BBS 81 </v>
      </c>
      <c r="B77" s="3" t="str">
        <f t="shared" si="13"/>
        <v>I</v>
      </c>
      <c r="C77" s="4">
        <f t="shared" si="14"/>
        <v>46718.512999999999</v>
      </c>
      <c r="D77" t="str">
        <f t="shared" si="15"/>
        <v>vis</v>
      </c>
      <c r="E77">
        <f>VLOOKUP(C77,Active!C$21:E$970,3,FALSE)</f>
        <v>883.99396249188351</v>
      </c>
      <c r="F77" s="3" t="s">
        <v>160</v>
      </c>
      <c r="G77" t="str">
        <f t="shared" si="16"/>
        <v>46718.513</v>
      </c>
      <c r="H77" s="4">
        <f t="shared" si="17"/>
        <v>884</v>
      </c>
      <c r="I77" s="19" t="s">
        <v>359</v>
      </c>
      <c r="J77" s="20" t="s">
        <v>360</v>
      </c>
      <c r="K77" s="19">
        <v>884</v>
      </c>
      <c r="L77" s="19" t="s">
        <v>361</v>
      </c>
      <c r="M77" s="20" t="s">
        <v>164</v>
      </c>
      <c r="N77" s="20"/>
      <c r="O77" s="21" t="s">
        <v>173</v>
      </c>
      <c r="P77" s="21" t="s">
        <v>362</v>
      </c>
    </row>
    <row r="78" spans="1:16" ht="12.75" customHeight="1" x14ac:dyDescent="0.2">
      <c r="A78" s="4" t="str">
        <f t="shared" si="12"/>
        <v> BBS 82 </v>
      </c>
      <c r="B78" s="3" t="str">
        <f t="shared" si="13"/>
        <v>I</v>
      </c>
      <c r="C78" s="4">
        <f t="shared" si="14"/>
        <v>46746.425999999999</v>
      </c>
      <c r="D78" t="str">
        <f t="shared" si="15"/>
        <v>vis</v>
      </c>
      <c r="E78">
        <f>VLOOKUP(C78,Active!C$21:E$970,3,FALSE)</f>
        <v>901.99107526833154</v>
      </c>
      <c r="F78" s="3" t="s">
        <v>160</v>
      </c>
      <c r="G78" t="str">
        <f t="shared" si="16"/>
        <v>46746.426</v>
      </c>
      <c r="H78" s="4">
        <f t="shared" si="17"/>
        <v>902</v>
      </c>
      <c r="I78" s="19" t="s">
        <v>363</v>
      </c>
      <c r="J78" s="20" t="s">
        <v>364</v>
      </c>
      <c r="K78" s="19">
        <v>902</v>
      </c>
      <c r="L78" s="19" t="s">
        <v>358</v>
      </c>
      <c r="M78" s="20" t="s">
        <v>164</v>
      </c>
      <c r="N78" s="20"/>
      <c r="O78" s="21" t="s">
        <v>173</v>
      </c>
      <c r="P78" s="21" t="s">
        <v>365</v>
      </c>
    </row>
    <row r="79" spans="1:16" ht="12.75" customHeight="1" x14ac:dyDescent="0.2">
      <c r="A79" s="4" t="str">
        <f t="shared" si="12"/>
        <v> AOEB 2 </v>
      </c>
      <c r="B79" s="3" t="str">
        <f t="shared" si="13"/>
        <v>I</v>
      </c>
      <c r="C79" s="4">
        <f t="shared" si="14"/>
        <v>46845.694000000003</v>
      </c>
      <c r="D79" t="str">
        <f t="shared" si="15"/>
        <v>vis</v>
      </c>
      <c r="E79">
        <f>VLOOKUP(C79,Active!C$21:E$970,3,FALSE)</f>
        <v>965.99485096755711</v>
      </c>
      <c r="F79" s="3" t="s">
        <v>160</v>
      </c>
      <c r="G79" t="str">
        <f t="shared" si="16"/>
        <v>46845.694</v>
      </c>
      <c r="H79" s="4">
        <f t="shared" si="17"/>
        <v>966</v>
      </c>
      <c r="I79" s="19" t="s">
        <v>366</v>
      </c>
      <c r="J79" s="20" t="s">
        <v>367</v>
      </c>
      <c r="K79" s="19">
        <v>966</v>
      </c>
      <c r="L79" s="19" t="s">
        <v>163</v>
      </c>
      <c r="M79" s="20" t="s">
        <v>164</v>
      </c>
      <c r="N79" s="20"/>
      <c r="O79" s="21" t="s">
        <v>193</v>
      </c>
      <c r="P79" s="21" t="s">
        <v>194</v>
      </c>
    </row>
    <row r="80" spans="1:16" ht="12.75" customHeight="1" x14ac:dyDescent="0.2">
      <c r="A80" s="4" t="str">
        <f t="shared" si="12"/>
        <v> AOEB 2 </v>
      </c>
      <c r="B80" s="3" t="str">
        <f t="shared" si="13"/>
        <v>I</v>
      </c>
      <c r="C80" s="4">
        <f t="shared" si="14"/>
        <v>47152.786</v>
      </c>
      <c r="D80" t="str">
        <f t="shared" si="15"/>
        <v>vis</v>
      </c>
      <c r="E80">
        <f>VLOOKUP(C80,Active!C$21:E$970,3,FALSE)</f>
        <v>1163.9946846201508</v>
      </c>
      <c r="F80" s="3" t="s">
        <v>160</v>
      </c>
      <c r="G80" t="str">
        <f t="shared" si="16"/>
        <v>47152.786</v>
      </c>
      <c r="H80" s="4">
        <f t="shared" si="17"/>
        <v>1164</v>
      </c>
      <c r="I80" s="19" t="s">
        <v>368</v>
      </c>
      <c r="J80" s="20" t="s">
        <v>369</v>
      </c>
      <c r="K80" s="19">
        <v>1164</v>
      </c>
      <c r="L80" s="19" t="s">
        <v>163</v>
      </c>
      <c r="M80" s="20" t="s">
        <v>164</v>
      </c>
      <c r="N80" s="20"/>
      <c r="O80" s="21" t="s">
        <v>193</v>
      </c>
      <c r="P80" s="21" t="s">
        <v>194</v>
      </c>
    </row>
    <row r="81" spans="1:16" ht="12.75" customHeight="1" x14ac:dyDescent="0.2">
      <c r="A81" s="4" t="str">
        <f t="shared" si="12"/>
        <v> BBS 86 </v>
      </c>
      <c r="B81" s="3" t="str">
        <f t="shared" si="13"/>
        <v>I</v>
      </c>
      <c r="C81" s="4">
        <f t="shared" si="14"/>
        <v>47157.436000000002</v>
      </c>
      <c r="D81" t="str">
        <f t="shared" si="15"/>
        <v>vis</v>
      </c>
      <c r="E81">
        <f>VLOOKUP(C81,Active!C$21:E$970,3,FALSE)</f>
        <v>1166.9928064419009</v>
      </c>
      <c r="F81" s="3" t="s">
        <v>160</v>
      </c>
      <c r="G81" t="str">
        <f t="shared" si="16"/>
        <v>47157.436</v>
      </c>
      <c r="H81" s="4">
        <f t="shared" si="17"/>
        <v>1167</v>
      </c>
      <c r="I81" s="19" t="s">
        <v>370</v>
      </c>
      <c r="J81" s="20" t="s">
        <v>371</v>
      </c>
      <c r="K81" s="19">
        <v>1167</v>
      </c>
      <c r="L81" s="19" t="s">
        <v>372</v>
      </c>
      <c r="M81" s="20" t="s">
        <v>164</v>
      </c>
      <c r="N81" s="20"/>
      <c r="O81" s="21" t="s">
        <v>190</v>
      </c>
      <c r="P81" s="21" t="s">
        <v>373</v>
      </c>
    </row>
    <row r="82" spans="1:16" ht="12.75" customHeight="1" x14ac:dyDescent="0.2">
      <c r="A82" s="4" t="str">
        <f t="shared" si="12"/>
        <v> AOEB 2 </v>
      </c>
      <c r="B82" s="3" t="str">
        <f t="shared" si="13"/>
        <v>I</v>
      </c>
      <c r="C82" s="4">
        <f t="shared" si="14"/>
        <v>47180.701999999997</v>
      </c>
      <c r="D82" t="str">
        <f t="shared" si="15"/>
        <v>vis</v>
      </c>
      <c r="E82">
        <f>VLOOKUP(C82,Active!C$21:E$970,3,FALSE)</f>
        <v>1181.9937316687401</v>
      </c>
      <c r="F82" s="3" t="s">
        <v>160</v>
      </c>
      <c r="G82" t="str">
        <f t="shared" si="16"/>
        <v>47180.702</v>
      </c>
      <c r="H82" s="4">
        <f t="shared" si="17"/>
        <v>1182</v>
      </c>
      <c r="I82" s="19" t="s">
        <v>374</v>
      </c>
      <c r="J82" s="20" t="s">
        <v>375</v>
      </c>
      <c r="K82" s="19">
        <v>1182</v>
      </c>
      <c r="L82" s="19" t="s">
        <v>169</v>
      </c>
      <c r="M82" s="20" t="s">
        <v>164</v>
      </c>
      <c r="N82" s="20"/>
      <c r="O82" s="21" t="s">
        <v>193</v>
      </c>
      <c r="P82" s="21" t="s">
        <v>194</v>
      </c>
    </row>
    <row r="83" spans="1:16" ht="12.75" customHeight="1" x14ac:dyDescent="0.2">
      <c r="A83" s="4" t="str">
        <f t="shared" si="12"/>
        <v> AOEB 2 </v>
      </c>
      <c r="B83" s="3" t="str">
        <f t="shared" si="13"/>
        <v>I</v>
      </c>
      <c r="C83" s="4">
        <f t="shared" si="14"/>
        <v>47183.796000000002</v>
      </c>
      <c r="D83" t="str">
        <f t="shared" si="15"/>
        <v>vis</v>
      </c>
      <c r="E83">
        <f>VLOOKUP(C83,Active!C$21:E$970,3,FALSE)</f>
        <v>1183.9886110056229</v>
      </c>
      <c r="F83" s="3" t="s">
        <v>160</v>
      </c>
      <c r="G83" t="str">
        <f t="shared" si="16"/>
        <v>47183.796</v>
      </c>
      <c r="H83" s="4">
        <f t="shared" si="17"/>
        <v>1184</v>
      </c>
      <c r="I83" s="19" t="s">
        <v>376</v>
      </c>
      <c r="J83" s="20" t="s">
        <v>377</v>
      </c>
      <c r="K83" s="19">
        <v>1184</v>
      </c>
      <c r="L83" s="19" t="s">
        <v>378</v>
      </c>
      <c r="M83" s="20" t="s">
        <v>164</v>
      </c>
      <c r="N83" s="20"/>
      <c r="O83" s="21" t="s">
        <v>379</v>
      </c>
      <c r="P83" s="21" t="s">
        <v>194</v>
      </c>
    </row>
    <row r="84" spans="1:16" ht="12.75" customHeight="1" x14ac:dyDescent="0.2">
      <c r="A84" s="4" t="str">
        <f t="shared" si="12"/>
        <v> AOEB 2 </v>
      </c>
      <c r="B84" s="3" t="str">
        <f t="shared" si="13"/>
        <v>I</v>
      </c>
      <c r="C84" s="4">
        <f t="shared" si="14"/>
        <v>47211.724999999999</v>
      </c>
      <c r="D84" t="str">
        <f t="shared" si="15"/>
        <v>vis</v>
      </c>
      <c r="E84">
        <f>VLOOKUP(C84,Active!C$21:E$970,3,FALSE)</f>
        <v>1201.9960399001648</v>
      </c>
      <c r="F84" s="3" t="s">
        <v>160</v>
      </c>
      <c r="G84" t="str">
        <f t="shared" si="16"/>
        <v>47211.725</v>
      </c>
      <c r="H84" s="4">
        <f t="shared" si="17"/>
        <v>1202</v>
      </c>
      <c r="I84" s="19" t="s">
        <v>380</v>
      </c>
      <c r="J84" s="20" t="s">
        <v>381</v>
      </c>
      <c r="K84" s="19">
        <v>1202</v>
      </c>
      <c r="L84" s="19" t="s">
        <v>288</v>
      </c>
      <c r="M84" s="20" t="s">
        <v>164</v>
      </c>
      <c r="N84" s="20"/>
      <c r="O84" s="21" t="s">
        <v>193</v>
      </c>
      <c r="P84" s="21" t="s">
        <v>194</v>
      </c>
    </row>
    <row r="85" spans="1:16" ht="12.75" customHeight="1" x14ac:dyDescent="0.2">
      <c r="A85" s="4" t="str">
        <f t="shared" si="12"/>
        <v> BBS 90 </v>
      </c>
      <c r="B85" s="3" t="str">
        <f t="shared" si="13"/>
        <v>I</v>
      </c>
      <c r="C85" s="4">
        <f t="shared" si="14"/>
        <v>47450.572999999997</v>
      </c>
      <c r="D85" t="str">
        <f t="shared" si="15"/>
        <v>vis</v>
      </c>
      <c r="E85">
        <f>VLOOKUP(C85,Active!C$21:E$970,3,FALSE)</f>
        <v>1355.995050842341</v>
      </c>
      <c r="F85" s="3" t="s">
        <v>160</v>
      </c>
      <c r="G85" t="str">
        <f t="shared" si="16"/>
        <v>47450.573</v>
      </c>
      <c r="H85" s="4">
        <f t="shared" si="17"/>
        <v>1356</v>
      </c>
      <c r="I85" s="19" t="s">
        <v>382</v>
      </c>
      <c r="J85" s="20" t="s">
        <v>383</v>
      </c>
      <c r="K85" s="19">
        <v>1356</v>
      </c>
      <c r="L85" s="19" t="s">
        <v>163</v>
      </c>
      <c r="M85" s="20" t="s">
        <v>164</v>
      </c>
      <c r="N85" s="20"/>
      <c r="O85" s="21" t="s">
        <v>384</v>
      </c>
      <c r="P85" s="21" t="s">
        <v>385</v>
      </c>
    </row>
    <row r="86" spans="1:16" ht="12.75" customHeight="1" x14ac:dyDescent="0.2">
      <c r="A86" s="4" t="str">
        <f t="shared" si="12"/>
        <v> BBS 91 </v>
      </c>
      <c r="B86" s="3" t="str">
        <f t="shared" si="13"/>
        <v>I</v>
      </c>
      <c r="C86" s="4">
        <f t="shared" si="14"/>
        <v>47565.343999999997</v>
      </c>
      <c r="D86" t="str">
        <f t="shared" si="15"/>
        <v>vis</v>
      </c>
      <c r="E86">
        <f>VLOOKUP(C86,Active!C$21:E$970,3,FALSE)</f>
        <v>1429.9945002195382</v>
      </c>
      <c r="F86" s="3" t="s">
        <v>160</v>
      </c>
      <c r="G86" t="str">
        <f t="shared" si="16"/>
        <v>47565.344</v>
      </c>
      <c r="H86" s="4">
        <f t="shared" si="17"/>
        <v>1430</v>
      </c>
      <c r="I86" s="19" t="s">
        <v>386</v>
      </c>
      <c r="J86" s="20" t="s">
        <v>387</v>
      </c>
      <c r="K86" s="19">
        <v>1430</v>
      </c>
      <c r="L86" s="19" t="s">
        <v>361</v>
      </c>
      <c r="M86" s="20" t="s">
        <v>164</v>
      </c>
      <c r="N86" s="20"/>
      <c r="O86" s="21" t="s">
        <v>173</v>
      </c>
      <c r="P86" s="21" t="s">
        <v>388</v>
      </c>
    </row>
    <row r="87" spans="1:16" ht="12.75" customHeight="1" x14ac:dyDescent="0.2">
      <c r="A87" s="4" t="str">
        <f t="shared" si="12"/>
        <v> BBS 93 </v>
      </c>
      <c r="B87" s="3" t="str">
        <f t="shared" si="13"/>
        <v>I</v>
      </c>
      <c r="C87" s="4">
        <f t="shared" si="14"/>
        <v>47886.408000000003</v>
      </c>
      <c r="D87" t="str">
        <f t="shared" si="15"/>
        <v>vis</v>
      </c>
      <c r="E87">
        <f>VLOOKUP(C87,Active!C$21:E$970,3,FALSE)</f>
        <v>1637.0028839997672</v>
      </c>
      <c r="F87" s="3" t="s">
        <v>160</v>
      </c>
      <c r="G87" t="str">
        <f t="shared" si="16"/>
        <v>47886.408</v>
      </c>
      <c r="H87" s="4">
        <f t="shared" si="17"/>
        <v>1637</v>
      </c>
      <c r="I87" s="19" t="s">
        <v>389</v>
      </c>
      <c r="J87" s="20" t="s">
        <v>390</v>
      </c>
      <c r="K87" s="19">
        <v>1637</v>
      </c>
      <c r="L87" s="19" t="s">
        <v>177</v>
      </c>
      <c r="M87" s="20" t="s">
        <v>164</v>
      </c>
      <c r="N87" s="20"/>
      <c r="O87" s="21" t="s">
        <v>173</v>
      </c>
      <c r="P87" s="21" t="s">
        <v>391</v>
      </c>
    </row>
    <row r="88" spans="1:16" ht="12.75" customHeight="1" x14ac:dyDescent="0.2">
      <c r="A88" s="4" t="str">
        <f t="shared" si="12"/>
        <v> BBS 94 </v>
      </c>
      <c r="B88" s="3" t="str">
        <f t="shared" si="13"/>
        <v>I</v>
      </c>
      <c r="C88" s="4">
        <f t="shared" si="14"/>
        <v>47914.326000000001</v>
      </c>
      <c r="D88" t="str">
        <f t="shared" si="15"/>
        <v>vis</v>
      </c>
      <c r="E88">
        <f>VLOOKUP(C88,Active!C$21:E$970,3,FALSE)</f>
        <v>1655.0032205631187</v>
      </c>
      <c r="F88" s="3" t="s">
        <v>160</v>
      </c>
      <c r="G88" t="str">
        <f t="shared" si="16"/>
        <v>47914.326</v>
      </c>
      <c r="H88" s="4">
        <f t="shared" si="17"/>
        <v>1655</v>
      </c>
      <c r="I88" s="19" t="s">
        <v>392</v>
      </c>
      <c r="J88" s="20" t="s">
        <v>393</v>
      </c>
      <c r="K88" s="19">
        <v>1655</v>
      </c>
      <c r="L88" s="19" t="s">
        <v>227</v>
      </c>
      <c r="M88" s="20" t="s">
        <v>164</v>
      </c>
      <c r="N88" s="20"/>
      <c r="O88" s="21" t="s">
        <v>190</v>
      </c>
      <c r="P88" s="21" t="s">
        <v>394</v>
      </c>
    </row>
    <row r="89" spans="1:16" ht="12.75" customHeight="1" x14ac:dyDescent="0.2">
      <c r="A89" s="4" t="str">
        <f t="shared" si="12"/>
        <v> AOEB 2 </v>
      </c>
      <c r="B89" s="3" t="str">
        <f t="shared" si="13"/>
        <v>I</v>
      </c>
      <c r="C89" s="4">
        <f t="shared" si="14"/>
        <v>47923.625999999997</v>
      </c>
      <c r="D89" t="str">
        <f t="shared" si="15"/>
        <v>vis</v>
      </c>
      <c r="E89">
        <f>VLOOKUP(C89,Active!C$21:E$970,3,FALSE)</f>
        <v>1660.999464206614</v>
      </c>
      <c r="F89" s="3" t="s">
        <v>160</v>
      </c>
      <c r="G89" t="str">
        <f t="shared" si="16"/>
        <v>47923.626</v>
      </c>
      <c r="H89" s="4">
        <f t="shared" si="17"/>
        <v>1661</v>
      </c>
      <c r="I89" s="19" t="s">
        <v>395</v>
      </c>
      <c r="J89" s="20" t="s">
        <v>396</v>
      </c>
      <c r="K89" s="19">
        <v>1661</v>
      </c>
      <c r="L89" s="19" t="s">
        <v>207</v>
      </c>
      <c r="M89" s="20" t="s">
        <v>164</v>
      </c>
      <c r="N89" s="20"/>
      <c r="O89" s="21" t="s">
        <v>165</v>
      </c>
      <c r="P89" s="21" t="s">
        <v>194</v>
      </c>
    </row>
    <row r="90" spans="1:16" ht="12.75" customHeight="1" x14ac:dyDescent="0.2">
      <c r="A90" s="4" t="str">
        <f t="shared" si="12"/>
        <v> BBS 99 </v>
      </c>
      <c r="B90" s="3" t="str">
        <f t="shared" si="13"/>
        <v>I</v>
      </c>
      <c r="C90" s="4">
        <f t="shared" si="14"/>
        <v>48587.445</v>
      </c>
      <c r="D90" t="str">
        <f t="shared" si="15"/>
        <v>vis</v>
      </c>
      <c r="E90">
        <f>VLOOKUP(C90,Active!C$21:E$970,3,FALSE)</f>
        <v>2089.0016641187999</v>
      </c>
      <c r="F90" s="3" t="s">
        <v>160</v>
      </c>
      <c r="G90" t="str">
        <f t="shared" si="16"/>
        <v>48587.445</v>
      </c>
      <c r="H90" s="4">
        <f t="shared" si="17"/>
        <v>2089</v>
      </c>
      <c r="I90" s="19" t="s">
        <v>397</v>
      </c>
      <c r="J90" s="20" t="s">
        <v>398</v>
      </c>
      <c r="K90" s="19">
        <v>2089</v>
      </c>
      <c r="L90" s="19" t="s">
        <v>185</v>
      </c>
      <c r="M90" s="20" t="s">
        <v>164</v>
      </c>
      <c r="N90" s="20"/>
      <c r="O90" s="21" t="s">
        <v>173</v>
      </c>
      <c r="P90" s="21" t="s">
        <v>399</v>
      </c>
    </row>
    <row r="91" spans="1:16" ht="12.75" customHeight="1" x14ac:dyDescent="0.2">
      <c r="A91" s="4" t="str">
        <f t="shared" si="12"/>
        <v> AOEB 2 </v>
      </c>
      <c r="B91" s="3" t="str">
        <f t="shared" si="13"/>
        <v>I</v>
      </c>
      <c r="C91" s="4">
        <f t="shared" si="14"/>
        <v>48638.633000000002</v>
      </c>
      <c r="D91" t="str">
        <f t="shared" si="15"/>
        <v>vis</v>
      </c>
      <c r="E91">
        <f>VLOOKUP(C91,Active!C$21:E$970,3,FALSE)</f>
        <v>2122.0055049385201</v>
      </c>
      <c r="F91" s="3" t="s">
        <v>160</v>
      </c>
      <c r="G91" t="str">
        <f t="shared" si="16"/>
        <v>48638.633</v>
      </c>
      <c r="H91" s="4">
        <f t="shared" si="17"/>
        <v>2122</v>
      </c>
      <c r="I91" s="19" t="s">
        <v>400</v>
      </c>
      <c r="J91" s="20" t="s">
        <v>401</v>
      </c>
      <c r="K91" s="19">
        <v>2122</v>
      </c>
      <c r="L91" s="19" t="s">
        <v>216</v>
      </c>
      <c r="M91" s="20" t="s">
        <v>164</v>
      </c>
      <c r="N91" s="20"/>
      <c r="O91" s="21" t="s">
        <v>379</v>
      </c>
      <c r="P91" s="21" t="s">
        <v>194</v>
      </c>
    </row>
    <row r="92" spans="1:16" ht="12.75" customHeight="1" x14ac:dyDescent="0.2">
      <c r="A92" s="4" t="str">
        <f t="shared" si="12"/>
        <v> AOEB 2 </v>
      </c>
      <c r="B92" s="3" t="str">
        <f t="shared" si="13"/>
        <v>I</v>
      </c>
      <c r="C92" s="4">
        <f t="shared" si="14"/>
        <v>48683.608999999997</v>
      </c>
      <c r="D92" t="str">
        <f t="shared" si="15"/>
        <v>vis</v>
      </c>
      <c r="E92">
        <f>VLOOKUP(C92,Active!C$21:E$970,3,FALSE)</f>
        <v>2151.0041129073315</v>
      </c>
      <c r="F92" s="3" t="s">
        <v>160</v>
      </c>
      <c r="G92" t="str">
        <f t="shared" si="16"/>
        <v>48683.609</v>
      </c>
      <c r="H92" s="4">
        <f t="shared" si="17"/>
        <v>2151</v>
      </c>
      <c r="I92" s="19" t="s">
        <v>402</v>
      </c>
      <c r="J92" s="20" t="s">
        <v>403</v>
      </c>
      <c r="K92" s="19">
        <v>2151</v>
      </c>
      <c r="L92" s="19" t="s">
        <v>222</v>
      </c>
      <c r="M92" s="20" t="s">
        <v>164</v>
      </c>
      <c r="N92" s="20"/>
      <c r="O92" s="21" t="s">
        <v>165</v>
      </c>
      <c r="P92" s="21" t="s">
        <v>194</v>
      </c>
    </row>
    <row r="93" spans="1:16" ht="12.75" customHeight="1" x14ac:dyDescent="0.2">
      <c r="A93" s="4" t="str">
        <f t="shared" si="12"/>
        <v> AOEB 2 </v>
      </c>
      <c r="B93" s="3" t="str">
        <f t="shared" si="13"/>
        <v>I</v>
      </c>
      <c r="C93" s="4">
        <f t="shared" si="14"/>
        <v>48683.614000000001</v>
      </c>
      <c r="D93" t="str">
        <f t="shared" si="15"/>
        <v>vis</v>
      </c>
      <c r="E93">
        <f>VLOOKUP(C93,Active!C$21:E$970,3,FALSE)</f>
        <v>2151.0073366942393</v>
      </c>
      <c r="F93" s="3" t="s">
        <v>160</v>
      </c>
      <c r="G93" t="str">
        <f t="shared" si="16"/>
        <v>48683.614</v>
      </c>
      <c r="H93" s="4">
        <f t="shared" si="17"/>
        <v>2151</v>
      </c>
      <c r="I93" s="19" t="s">
        <v>404</v>
      </c>
      <c r="J93" s="20" t="s">
        <v>405</v>
      </c>
      <c r="K93" s="19">
        <v>2151</v>
      </c>
      <c r="L93" s="19" t="s">
        <v>406</v>
      </c>
      <c r="M93" s="20" t="s">
        <v>164</v>
      </c>
      <c r="N93" s="20"/>
      <c r="O93" s="21" t="s">
        <v>228</v>
      </c>
      <c r="P93" s="21" t="s">
        <v>194</v>
      </c>
    </row>
    <row r="94" spans="1:16" ht="12.75" customHeight="1" x14ac:dyDescent="0.2">
      <c r="A94" s="4" t="str">
        <f t="shared" si="12"/>
        <v> AOEB 2 </v>
      </c>
      <c r="B94" s="3" t="str">
        <f t="shared" si="13"/>
        <v>I</v>
      </c>
      <c r="C94" s="4">
        <f t="shared" si="14"/>
        <v>48976.748</v>
      </c>
      <c r="D94" t="str">
        <f t="shared" si="15"/>
        <v>vis</v>
      </c>
      <c r="E94">
        <f>VLOOKUP(C94,Active!C$21:E$970,3,FALSE)</f>
        <v>2340.0076468225384</v>
      </c>
      <c r="F94" s="3" t="s">
        <v>160</v>
      </c>
      <c r="G94" t="str">
        <f t="shared" si="16"/>
        <v>48976.748</v>
      </c>
      <c r="H94" s="4">
        <f t="shared" si="17"/>
        <v>2340</v>
      </c>
      <c r="I94" s="19" t="s">
        <v>407</v>
      </c>
      <c r="J94" s="20" t="s">
        <v>408</v>
      </c>
      <c r="K94" s="19">
        <v>2340</v>
      </c>
      <c r="L94" s="19" t="s">
        <v>409</v>
      </c>
      <c r="M94" s="20" t="s">
        <v>164</v>
      </c>
      <c r="N94" s="20"/>
      <c r="O94" s="21" t="s">
        <v>228</v>
      </c>
      <c r="P94" s="21" t="s">
        <v>194</v>
      </c>
    </row>
    <row r="95" spans="1:16" ht="12.75" customHeight="1" x14ac:dyDescent="0.2">
      <c r="A95" s="4" t="str">
        <f t="shared" si="12"/>
        <v> AOEB 2 </v>
      </c>
      <c r="B95" s="3" t="str">
        <f t="shared" si="13"/>
        <v>I</v>
      </c>
      <c r="C95" s="4">
        <f t="shared" si="14"/>
        <v>49018.625999999997</v>
      </c>
      <c r="D95" t="str">
        <f t="shared" si="15"/>
        <v>vis</v>
      </c>
      <c r="E95">
        <f>VLOOKUP(C95,Active!C$21:E$970,3,FALSE)</f>
        <v>2367.0087964249469</v>
      </c>
      <c r="F95" s="3" t="s">
        <v>160</v>
      </c>
      <c r="G95" t="str">
        <f t="shared" si="16"/>
        <v>49018.626</v>
      </c>
      <c r="H95" s="4">
        <f t="shared" si="17"/>
        <v>2367</v>
      </c>
      <c r="I95" s="19" t="s">
        <v>410</v>
      </c>
      <c r="J95" s="20" t="s">
        <v>411</v>
      </c>
      <c r="K95" s="19">
        <v>2367</v>
      </c>
      <c r="L95" s="19" t="s">
        <v>412</v>
      </c>
      <c r="M95" s="20" t="s">
        <v>164</v>
      </c>
      <c r="N95" s="20"/>
      <c r="O95" s="21" t="s">
        <v>165</v>
      </c>
      <c r="P95" s="21" t="s">
        <v>194</v>
      </c>
    </row>
    <row r="96" spans="1:16" ht="12.75" customHeight="1" x14ac:dyDescent="0.2">
      <c r="A96" s="4" t="str">
        <f t="shared" si="12"/>
        <v> AOEB 2 </v>
      </c>
      <c r="B96" s="3" t="str">
        <f t="shared" si="13"/>
        <v>I</v>
      </c>
      <c r="C96" s="4">
        <f t="shared" si="14"/>
        <v>49398.614000000001</v>
      </c>
      <c r="D96" t="str">
        <f t="shared" si="15"/>
        <v>vis</v>
      </c>
      <c r="E96">
        <f>VLOOKUP(C96,Active!C$21:E$970,3,FALSE)</f>
        <v>2612.0088641244752</v>
      </c>
      <c r="F96" s="3" t="s">
        <v>160</v>
      </c>
      <c r="G96" t="str">
        <f t="shared" si="16"/>
        <v>49398.614</v>
      </c>
      <c r="H96" s="4">
        <f t="shared" si="17"/>
        <v>2612</v>
      </c>
      <c r="I96" s="19" t="s">
        <v>413</v>
      </c>
      <c r="J96" s="20" t="s">
        <v>414</v>
      </c>
      <c r="K96" s="19">
        <v>2612</v>
      </c>
      <c r="L96" s="19" t="s">
        <v>412</v>
      </c>
      <c r="M96" s="20" t="s">
        <v>164</v>
      </c>
      <c r="N96" s="20"/>
      <c r="O96" s="21" t="s">
        <v>165</v>
      </c>
      <c r="P96" s="21" t="s">
        <v>194</v>
      </c>
    </row>
    <row r="97" spans="1:16" ht="12.75" customHeight="1" x14ac:dyDescent="0.2">
      <c r="A97" s="4" t="str">
        <f t="shared" si="12"/>
        <v> AOEB 2 </v>
      </c>
      <c r="B97" s="3" t="str">
        <f t="shared" si="13"/>
        <v>I</v>
      </c>
      <c r="C97" s="4">
        <f t="shared" si="14"/>
        <v>49688.652000000002</v>
      </c>
      <c r="D97" t="str">
        <f t="shared" si="15"/>
        <v>vis</v>
      </c>
      <c r="E97">
        <f>VLOOKUP(C97,Active!C$21:E$970,3,FALSE)</f>
        <v>2799.0130054011338</v>
      </c>
      <c r="F97" s="3" t="s">
        <v>160</v>
      </c>
      <c r="G97" t="str">
        <f t="shared" si="16"/>
        <v>49688.652</v>
      </c>
      <c r="H97" s="4">
        <f t="shared" si="17"/>
        <v>2799</v>
      </c>
      <c r="I97" s="19" t="s">
        <v>415</v>
      </c>
      <c r="J97" s="20" t="s">
        <v>416</v>
      </c>
      <c r="K97" s="19">
        <v>2799</v>
      </c>
      <c r="L97" s="19" t="s">
        <v>417</v>
      </c>
      <c r="M97" s="20" t="s">
        <v>164</v>
      </c>
      <c r="N97" s="20"/>
      <c r="O97" s="21" t="s">
        <v>165</v>
      </c>
      <c r="P97" s="21" t="s">
        <v>194</v>
      </c>
    </row>
    <row r="98" spans="1:16" ht="12.75" customHeight="1" x14ac:dyDescent="0.2">
      <c r="A98" s="4" t="str">
        <f t="shared" si="12"/>
        <v> BBS 110 </v>
      </c>
      <c r="B98" s="3" t="str">
        <f t="shared" si="13"/>
        <v>I</v>
      </c>
      <c r="C98" s="4">
        <f t="shared" si="14"/>
        <v>49992.635999999999</v>
      </c>
      <c r="D98" t="str">
        <f t="shared" si="15"/>
        <v>vis</v>
      </c>
      <c r="E98">
        <f>VLOOKUP(C98,Active!C$21:E$970,3,FALSE)</f>
        <v>2995.0089331135132</v>
      </c>
      <c r="F98" s="3" t="s">
        <v>160</v>
      </c>
      <c r="G98" t="str">
        <f t="shared" si="16"/>
        <v>49992.636</v>
      </c>
      <c r="H98" s="4">
        <f t="shared" si="17"/>
        <v>2995</v>
      </c>
      <c r="I98" s="19" t="s">
        <v>418</v>
      </c>
      <c r="J98" s="20" t="s">
        <v>419</v>
      </c>
      <c r="K98" s="19">
        <v>2995</v>
      </c>
      <c r="L98" s="19" t="s">
        <v>412</v>
      </c>
      <c r="M98" s="20" t="s">
        <v>164</v>
      </c>
      <c r="N98" s="20"/>
      <c r="O98" s="21" t="s">
        <v>173</v>
      </c>
      <c r="P98" s="21" t="s">
        <v>420</v>
      </c>
    </row>
    <row r="99" spans="1:16" ht="12.75" customHeight="1" x14ac:dyDescent="0.2">
      <c r="A99" s="4" t="str">
        <f t="shared" si="12"/>
        <v> BBS 114 </v>
      </c>
      <c r="B99" s="3" t="str">
        <f t="shared" si="13"/>
        <v>I</v>
      </c>
      <c r="C99" s="4">
        <f t="shared" si="14"/>
        <v>50487.402000000002</v>
      </c>
      <c r="D99" t="str">
        <f t="shared" si="15"/>
        <v>vis</v>
      </c>
      <c r="E99">
        <f>VLOOKUP(C99,Active!C$21:E$970,3,FALSE)</f>
        <v>3314.012963491904</v>
      </c>
      <c r="F99" s="3" t="s">
        <v>160</v>
      </c>
      <c r="G99" t="str">
        <f t="shared" si="16"/>
        <v>50487.402</v>
      </c>
      <c r="H99" s="4">
        <f t="shared" si="17"/>
        <v>3314</v>
      </c>
      <c r="I99" s="19" t="s">
        <v>421</v>
      </c>
      <c r="J99" s="20" t="s">
        <v>422</v>
      </c>
      <c r="K99" s="19">
        <v>3314</v>
      </c>
      <c r="L99" s="19" t="s">
        <v>417</v>
      </c>
      <c r="M99" s="20" t="s">
        <v>164</v>
      </c>
      <c r="N99" s="20"/>
      <c r="O99" s="21" t="s">
        <v>190</v>
      </c>
      <c r="P99" s="21" t="s">
        <v>423</v>
      </c>
    </row>
    <row r="100" spans="1:16" ht="12.75" customHeight="1" x14ac:dyDescent="0.2">
      <c r="A100" s="4" t="str">
        <f t="shared" si="12"/>
        <v> BBS 117 </v>
      </c>
      <c r="B100" s="3" t="str">
        <f t="shared" si="13"/>
        <v>I</v>
      </c>
      <c r="C100" s="4">
        <f t="shared" si="14"/>
        <v>50864.284</v>
      </c>
      <c r="D100" t="str">
        <f t="shared" si="15"/>
        <v>vis</v>
      </c>
      <c r="E100">
        <f>VLOOKUP(C100,Active!C$21:E$970,3,FALSE)</f>
        <v>3557.0104147659754</v>
      </c>
      <c r="F100" s="3" t="s">
        <v>160</v>
      </c>
      <c r="G100" t="str">
        <f t="shared" si="16"/>
        <v>50864.284</v>
      </c>
      <c r="H100" s="4">
        <f t="shared" si="17"/>
        <v>3557</v>
      </c>
      <c r="I100" s="19" t="s">
        <v>424</v>
      </c>
      <c r="J100" s="20" t="s">
        <v>425</v>
      </c>
      <c r="K100" s="19">
        <v>3557</v>
      </c>
      <c r="L100" s="19" t="s">
        <v>426</v>
      </c>
      <c r="M100" s="20" t="s">
        <v>164</v>
      </c>
      <c r="N100" s="20"/>
      <c r="O100" s="21" t="s">
        <v>173</v>
      </c>
      <c r="P100" s="21" t="s">
        <v>427</v>
      </c>
    </row>
    <row r="101" spans="1:16" ht="12.75" customHeight="1" x14ac:dyDescent="0.2">
      <c r="A101" s="4" t="str">
        <f t="shared" si="12"/>
        <v> BBS 119 </v>
      </c>
      <c r="B101" s="3" t="str">
        <f t="shared" si="13"/>
        <v>I</v>
      </c>
      <c r="C101" s="4">
        <f t="shared" si="14"/>
        <v>51146.565999999999</v>
      </c>
      <c r="D101" t="str">
        <f t="shared" si="15"/>
        <v>vis</v>
      </c>
      <c r="E101">
        <f>VLOOKUP(C101,Active!C$21:E$970,3,FALSE)</f>
        <v>3739.0138177954318</v>
      </c>
      <c r="F101" s="3" t="s">
        <v>160</v>
      </c>
      <c r="G101" t="str">
        <f t="shared" si="16"/>
        <v>51146.566</v>
      </c>
      <c r="H101" s="4">
        <f t="shared" si="17"/>
        <v>3739</v>
      </c>
      <c r="I101" s="19" t="s">
        <v>428</v>
      </c>
      <c r="J101" s="20" t="s">
        <v>429</v>
      </c>
      <c r="K101" s="19">
        <v>3739</v>
      </c>
      <c r="L101" s="19" t="s">
        <v>430</v>
      </c>
      <c r="M101" s="20" t="s">
        <v>164</v>
      </c>
      <c r="N101" s="20"/>
      <c r="O101" s="21" t="s">
        <v>173</v>
      </c>
      <c r="P101" s="21" t="s">
        <v>431</v>
      </c>
    </row>
    <row r="102" spans="1:16" ht="12.75" customHeight="1" x14ac:dyDescent="0.2">
      <c r="A102" s="4" t="str">
        <f t="shared" si="12"/>
        <v> BBS 129 </v>
      </c>
      <c r="B102" s="3" t="str">
        <f t="shared" si="13"/>
        <v>I</v>
      </c>
      <c r="C102" s="4">
        <f t="shared" si="14"/>
        <v>52635.508000000002</v>
      </c>
      <c r="D102" t="str">
        <f t="shared" si="15"/>
        <v>vis</v>
      </c>
      <c r="E102">
        <f>VLOOKUP(C102,Active!C$21:E$970,3,FALSE)</f>
        <v>4699.0201622080631</v>
      </c>
      <c r="F102" s="3" t="s">
        <v>160</v>
      </c>
      <c r="G102" t="str">
        <f t="shared" si="16"/>
        <v>52635.508</v>
      </c>
      <c r="H102" s="4">
        <f t="shared" si="17"/>
        <v>4699</v>
      </c>
      <c r="I102" s="19" t="s">
        <v>432</v>
      </c>
      <c r="J102" s="20" t="s">
        <v>433</v>
      </c>
      <c r="K102" s="19">
        <v>4699</v>
      </c>
      <c r="L102" s="19" t="s">
        <v>434</v>
      </c>
      <c r="M102" s="20" t="s">
        <v>164</v>
      </c>
      <c r="N102" s="20"/>
      <c r="O102" s="21" t="s">
        <v>173</v>
      </c>
      <c r="P102" s="21" t="s">
        <v>435</v>
      </c>
    </row>
    <row r="103" spans="1:16" x14ac:dyDescent="0.2">
      <c r="A103" s="4" t="str">
        <f t="shared" si="12"/>
        <v>IBVS 5814 </v>
      </c>
      <c r="B103" s="3" t="str">
        <f t="shared" si="13"/>
        <v>I</v>
      </c>
      <c r="C103" s="4">
        <f t="shared" si="14"/>
        <v>54451.698600000003</v>
      </c>
      <c r="D103" t="str">
        <f t="shared" si="15"/>
        <v>vis</v>
      </c>
      <c r="E103">
        <f>VLOOKUP(C103,Active!C$21:E$970,3,FALSE)</f>
        <v>5870.0224568995827</v>
      </c>
      <c r="F103" s="3" t="s">
        <v>160</v>
      </c>
      <c r="G103" t="str">
        <f t="shared" si="16"/>
        <v>54451.6986</v>
      </c>
      <c r="H103" s="4">
        <f t="shared" si="17"/>
        <v>5870</v>
      </c>
      <c r="I103" s="19" t="s">
        <v>436</v>
      </c>
      <c r="J103" s="20" t="s">
        <v>437</v>
      </c>
      <c r="K103" s="19">
        <v>5870</v>
      </c>
      <c r="L103" s="19" t="s">
        <v>438</v>
      </c>
      <c r="M103" s="20" t="s">
        <v>439</v>
      </c>
      <c r="N103" s="20" t="s">
        <v>160</v>
      </c>
      <c r="O103" s="21" t="s">
        <v>440</v>
      </c>
      <c r="P103" s="22" t="s">
        <v>441</v>
      </c>
    </row>
    <row r="104" spans="1:16" ht="25.5" x14ac:dyDescent="0.2">
      <c r="A104" s="4" t="str">
        <f t="shared" si="12"/>
        <v>JAAVSO 36(2);186 </v>
      </c>
      <c r="B104" s="3" t="str">
        <f t="shared" si="13"/>
        <v>I</v>
      </c>
      <c r="C104" s="4">
        <f t="shared" si="14"/>
        <v>54499.778899999998</v>
      </c>
      <c r="D104" t="str">
        <f t="shared" si="15"/>
        <v>vis</v>
      </c>
      <c r="E104">
        <f>VLOOKUP(C104,Active!C$21:E$970,3,FALSE)</f>
        <v>5901.0225852062977</v>
      </c>
      <c r="F104" s="3" t="s">
        <v>160</v>
      </c>
      <c r="G104" t="str">
        <f t="shared" si="16"/>
        <v>54499.7789</v>
      </c>
      <c r="H104" s="4">
        <f t="shared" si="17"/>
        <v>5901</v>
      </c>
      <c r="I104" s="19" t="s">
        <v>442</v>
      </c>
      <c r="J104" s="20" t="s">
        <v>443</v>
      </c>
      <c r="K104" s="19">
        <v>5901</v>
      </c>
      <c r="L104" s="19" t="s">
        <v>444</v>
      </c>
      <c r="M104" s="20" t="s">
        <v>439</v>
      </c>
      <c r="N104" s="20" t="s">
        <v>445</v>
      </c>
      <c r="O104" s="21" t="s">
        <v>446</v>
      </c>
      <c r="P104" s="22" t="s">
        <v>447</v>
      </c>
    </row>
    <row r="105" spans="1:16" x14ac:dyDescent="0.2">
      <c r="A105" s="4" t="str">
        <f t="shared" si="12"/>
        <v>IBVS 5871 </v>
      </c>
      <c r="B105" s="3" t="str">
        <f t="shared" si="13"/>
        <v>I</v>
      </c>
      <c r="C105" s="4">
        <f t="shared" si="14"/>
        <v>54792.908300000003</v>
      </c>
      <c r="D105" t="str">
        <f t="shared" si="15"/>
        <v>vis</v>
      </c>
      <c r="E105">
        <f>VLOOKUP(C105,Active!C$21:E$970,3,FALSE)</f>
        <v>6090.0199294506492</v>
      </c>
      <c r="F105" s="3" t="s">
        <v>160</v>
      </c>
      <c r="G105" t="str">
        <f t="shared" si="16"/>
        <v>54792.9083</v>
      </c>
      <c r="H105" s="4">
        <f t="shared" si="17"/>
        <v>6090</v>
      </c>
      <c r="I105" s="19" t="s">
        <v>448</v>
      </c>
      <c r="J105" s="20" t="s">
        <v>449</v>
      </c>
      <c r="K105" s="19">
        <v>6090</v>
      </c>
      <c r="L105" s="19" t="s">
        <v>450</v>
      </c>
      <c r="M105" s="20" t="s">
        <v>439</v>
      </c>
      <c r="N105" s="20" t="s">
        <v>160</v>
      </c>
      <c r="O105" s="21" t="s">
        <v>178</v>
      </c>
      <c r="P105" s="22" t="s">
        <v>451</v>
      </c>
    </row>
    <row r="106" spans="1:16" x14ac:dyDescent="0.2">
      <c r="A106" s="4" t="str">
        <f t="shared" si="12"/>
        <v> JAAVSO 38;85 </v>
      </c>
      <c r="B106" s="3" t="str">
        <f t="shared" si="13"/>
        <v>I</v>
      </c>
      <c r="C106" s="4">
        <f t="shared" si="14"/>
        <v>54904.5815</v>
      </c>
      <c r="D106" t="str">
        <f t="shared" si="15"/>
        <v>vis</v>
      </c>
      <c r="E106">
        <f>VLOOKUP(C106,Active!C$21:E$970,3,FALSE)</f>
        <v>6162.0220494129162</v>
      </c>
      <c r="F106" s="3" t="s">
        <v>160</v>
      </c>
      <c r="G106" t="str">
        <f t="shared" si="16"/>
        <v>54904.5815</v>
      </c>
      <c r="H106" s="4">
        <f t="shared" si="17"/>
        <v>6162</v>
      </c>
      <c r="I106" s="19" t="s">
        <v>452</v>
      </c>
      <c r="J106" s="20" t="s">
        <v>453</v>
      </c>
      <c r="K106" s="19">
        <v>6162</v>
      </c>
      <c r="L106" s="19" t="s">
        <v>454</v>
      </c>
      <c r="M106" s="20" t="s">
        <v>439</v>
      </c>
      <c r="N106" s="20" t="s">
        <v>455</v>
      </c>
      <c r="O106" s="21" t="s">
        <v>228</v>
      </c>
      <c r="P106" s="21" t="s">
        <v>456</v>
      </c>
    </row>
    <row r="107" spans="1:16" x14ac:dyDescent="0.2">
      <c r="A107" s="4" t="str">
        <f t="shared" ref="A107:A138" si="18">P107</f>
        <v> JAAVSO 38;85 </v>
      </c>
      <c r="B107" s="3" t="str">
        <f t="shared" ref="B107:B138" si="19">IF(H107=INT(H107),"I","II")</f>
        <v>I</v>
      </c>
      <c r="C107" s="4">
        <f t="shared" ref="C107:C138" si="20">1*G107</f>
        <v>54904.5818</v>
      </c>
      <c r="D107" t="str">
        <f t="shared" ref="D107:D138" si="21">VLOOKUP(F107,I$1:J$5,2,FALSE)</f>
        <v>vis</v>
      </c>
      <c r="E107">
        <f>VLOOKUP(C107,Active!C$21:E$970,3,FALSE)</f>
        <v>6162.0222428401303</v>
      </c>
      <c r="F107" s="3" t="s">
        <v>160</v>
      </c>
      <c r="G107" t="str">
        <f t="shared" ref="G107:G138" si="22">MID(I107,3,LEN(I107)-3)</f>
        <v>54904.5818</v>
      </c>
      <c r="H107" s="4">
        <f t="shared" ref="H107:H138" si="23">1*K107</f>
        <v>6162</v>
      </c>
      <c r="I107" s="19" t="s">
        <v>457</v>
      </c>
      <c r="J107" s="20" t="s">
        <v>453</v>
      </c>
      <c r="K107" s="19">
        <v>6162</v>
      </c>
      <c r="L107" s="19" t="s">
        <v>458</v>
      </c>
      <c r="M107" s="20" t="s">
        <v>439</v>
      </c>
      <c r="N107" s="20" t="s">
        <v>455</v>
      </c>
      <c r="O107" s="21" t="s">
        <v>459</v>
      </c>
      <c r="P107" s="21" t="s">
        <v>456</v>
      </c>
    </row>
    <row r="108" spans="1:16" x14ac:dyDescent="0.2">
      <c r="A108" s="4" t="str">
        <f t="shared" si="18"/>
        <v> JAAVSO 38;120 </v>
      </c>
      <c r="B108" s="3" t="str">
        <f t="shared" si="19"/>
        <v>I</v>
      </c>
      <c r="C108" s="4">
        <f t="shared" si="20"/>
        <v>55138.7785</v>
      </c>
      <c r="D108" t="str">
        <f t="shared" si="21"/>
        <v>vis</v>
      </c>
      <c r="E108">
        <f>VLOOKUP(C108,Active!C$21:E$970,3,FALSE)</f>
        <v>6313.0222937759636</v>
      </c>
      <c r="F108" s="3" t="s">
        <v>160</v>
      </c>
      <c r="G108" t="str">
        <f t="shared" si="22"/>
        <v>55138.7785</v>
      </c>
      <c r="H108" s="4">
        <f t="shared" si="23"/>
        <v>6313</v>
      </c>
      <c r="I108" s="19" t="s">
        <v>460</v>
      </c>
      <c r="J108" s="20" t="s">
        <v>461</v>
      </c>
      <c r="K108" s="19">
        <v>6313</v>
      </c>
      <c r="L108" s="19" t="s">
        <v>462</v>
      </c>
      <c r="M108" s="20" t="s">
        <v>439</v>
      </c>
      <c r="N108" s="20" t="s">
        <v>455</v>
      </c>
      <c r="O108" s="21" t="s">
        <v>228</v>
      </c>
      <c r="P108" s="21" t="s">
        <v>463</v>
      </c>
    </row>
    <row r="109" spans="1:16" x14ac:dyDescent="0.2">
      <c r="A109" s="4" t="str">
        <f t="shared" si="18"/>
        <v>IBVS 5924 </v>
      </c>
      <c r="B109" s="3" t="str">
        <f t="shared" si="19"/>
        <v>I</v>
      </c>
      <c r="C109" s="4">
        <f t="shared" si="20"/>
        <v>55157.390299999999</v>
      </c>
      <c r="D109" t="str">
        <f t="shared" si="21"/>
        <v>vis</v>
      </c>
      <c r="E109">
        <f>VLOOKUP(C109,Active!C$21:E$970,3,FALSE)</f>
        <v>6325.0223892000549</v>
      </c>
      <c r="F109" s="3" t="s">
        <v>160</v>
      </c>
      <c r="G109" t="str">
        <f t="shared" si="22"/>
        <v>55157.3903</v>
      </c>
      <c r="H109" s="4">
        <f t="shared" si="23"/>
        <v>6325</v>
      </c>
      <c r="I109" s="19" t="s">
        <v>464</v>
      </c>
      <c r="J109" s="20" t="s">
        <v>465</v>
      </c>
      <c r="K109" s="19">
        <v>6325</v>
      </c>
      <c r="L109" s="19" t="s">
        <v>466</v>
      </c>
      <c r="M109" s="20" t="s">
        <v>439</v>
      </c>
      <c r="N109" s="20" t="s">
        <v>155</v>
      </c>
      <c r="O109" s="21" t="s">
        <v>467</v>
      </c>
      <c r="P109" s="22" t="s">
        <v>468</v>
      </c>
    </row>
    <row r="110" spans="1:16" x14ac:dyDescent="0.2">
      <c r="A110" s="4" t="str">
        <f t="shared" si="18"/>
        <v> JAAVSO 38;120 </v>
      </c>
      <c r="B110" s="3" t="str">
        <f t="shared" si="19"/>
        <v>I</v>
      </c>
      <c r="C110" s="4">
        <f t="shared" si="20"/>
        <v>55211.674500000001</v>
      </c>
      <c r="D110" t="str">
        <f t="shared" si="21"/>
        <v>vis</v>
      </c>
      <c r="E110">
        <f>VLOOKUP(C110,Active!C$21:E$970,3,FALSE)</f>
        <v>6360.0225278228927</v>
      </c>
      <c r="F110" s="3" t="s">
        <v>160</v>
      </c>
      <c r="G110" t="str">
        <f t="shared" si="22"/>
        <v>55211.6745</v>
      </c>
      <c r="H110" s="4">
        <f t="shared" si="23"/>
        <v>6360</v>
      </c>
      <c r="I110" s="19" t="s">
        <v>469</v>
      </c>
      <c r="J110" s="20" t="s">
        <v>470</v>
      </c>
      <c r="K110" s="19">
        <v>6360</v>
      </c>
      <c r="L110" s="19" t="s">
        <v>471</v>
      </c>
      <c r="M110" s="20" t="s">
        <v>439</v>
      </c>
      <c r="N110" s="20" t="s">
        <v>455</v>
      </c>
      <c r="O110" s="21" t="s">
        <v>472</v>
      </c>
      <c r="P110" s="21" t="s">
        <v>463</v>
      </c>
    </row>
    <row r="111" spans="1:16" x14ac:dyDescent="0.2">
      <c r="A111" s="4" t="str">
        <f t="shared" si="18"/>
        <v> JAAVSO 38;120 </v>
      </c>
      <c r="B111" s="3" t="str">
        <f t="shared" si="19"/>
        <v>I</v>
      </c>
      <c r="C111" s="4">
        <f t="shared" si="20"/>
        <v>55239.594100000002</v>
      </c>
      <c r="D111" t="str">
        <f t="shared" si="21"/>
        <v>vis</v>
      </c>
      <c r="E111">
        <f>VLOOKUP(C111,Active!C$21:E$970,3,FALSE)</f>
        <v>6378.0238959980561</v>
      </c>
      <c r="F111" s="3" t="s">
        <v>160</v>
      </c>
      <c r="G111" t="str">
        <f t="shared" si="22"/>
        <v>55239.5941</v>
      </c>
      <c r="H111" s="4">
        <f t="shared" si="23"/>
        <v>6378</v>
      </c>
      <c r="I111" s="19" t="s">
        <v>473</v>
      </c>
      <c r="J111" s="20" t="s">
        <v>474</v>
      </c>
      <c r="K111" s="19">
        <v>6378</v>
      </c>
      <c r="L111" s="19" t="s">
        <v>475</v>
      </c>
      <c r="M111" s="20" t="s">
        <v>439</v>
      </c>
      <c r="N111" s="20" t="s">
        <v>455</v>
      </c>
      <c r="O111" s="21" t="s">
        <v>476</v>
      </c>
      <c r="P111" s="21" t="s">
        <v>463</v>
      </c>
    </row>
    <row r="112" spans="1:16" ht="12.75" customHeight="1" x14ac:dyDescent="0.2">
      <c r="A112" s="4" t="str">
        <f t="shared" si="18"/>
        <v> AAC 2.78 </v>
      </c>
      <c r="B112" s="3" t="str">
        <f t="shared" si="19"/>
        <v>I</v>
      </c>
      <c r="C112" s="4">
        <f t="shared" si="20"/>
        <v>27452.271000000001</v>
      </c>
      <c r="D112" t="str">
        <f t="shared" si="21"/>
        <v>vis</v>
      </c>
      <c r="E112">
        <f>VLOOKUP(C112,Active!C$21:E$970,3,FALSE)</f>
        <v>-11538.057771550853</v>
      </c>
      <c r="F112" s="3" t="s">
        <v>160</v>
      </c>
      <c r="G112" t="str">
        <f t="shared" si="22"/>
        <v>27452.271</v>
      </c>
      <c r="H112" s="4">
        <f t="shared" si="23"/>
        <v>-11538</v>
      </c>
      <c r="I112" s="19" t="s">
        <v>477</v>
      </c>
      <c r="J112" s="20" t="s">
        <v>478</v>
      </c>
      <c r="K112" s="19">
        <v>-11538</v>
      </c>
      <c r="L112" s="19" t="s">
        <v>479</v>
      </c>
      <c r="M112" s="20" t="s">
        <v>164</v>
      </c>
      <c r="N112" s="20"/>
      <c r="O112" s="21" t="s">
        <v>480</v>
      </c>
      <c r="P112" s="21" t="s">
        <v>43</v>
      </c>
    </row>
    <row r="113" spans="1:16" ht="12.75" customHeight="1" x14ac:dyDescent="0.2">
      <c r="A113" s="4" t="str">
        <f t="shared" si="18"/>
        <v> AA 27.157 </v>
      </c>
      <c r="B113" s="3" t="str">
        <f t="shared" si="19"/>
        <v>I</v>
      </c>
      <c r="C113" s="4">
        <f t="shared" si="20"/>
        <v>27751.605</v>
      </c>
      <c r="D113" t="str">
        <f t="shared" si="21"/>
        <v>vis</v>
      </c>
      <c r="E113">
        <f>VLOOKUP(C113,Active!C$21:E$970,3,FALSE)</f>
        <v>-11345.059965660221</v>
      </c>
      <c r="F113" s="3" t="s">
        <v>160</v>
      </c>
      <c r="G113" t="str">
        <f t="shared" si="22"/>
        <v>27751.605</v>
      </c>
      <c r="H113" s="4">
        <f t="shared" si="23"/>
        <v>-11345</v>
      </c>
      <c r="I113" s="19" t="s">
        <v>481</v>
      </c>
      <c r="J113" s="20" t="s">
        <v>482</v>
      </c>
      <c r="K113" s="19">
        <v>-11345</v>
      </c>
      <c r="L113" s="19" t="s">
        <v>483</v>
      </c>
      <c r="M113" s="20" t="s">
        <v>164</v>
      </c>
      <c r="N113" s="20"/>
      <c r="O113" s="21" t="s">
        <v>480</v>
      </c>
      <c r="P113" s="21" t="s">
        <v>45</v>
      </c>
    </row>
    <row r="114" spans="1:16" ht="12.75" customHeight="1" x14ac:dyDescent="0.2">
      <c r="A114" s="4" t="str">
        <f t="shared" si="18"/>
        <v> AC 39.4 </v>
      </c>
      <c r="B114" s="3" t="str">
        <f t="shared" si="19"/>
        <v>I</v>
      </c>
      <c r="C114" s="4">
        <f t="shared" si="20"/>
        <v>29589.519</v>
      </c>
      <c r="D114" t="str">
        <f t="shared" si="21"/>
        <v>vis</v>
      </c>
      <c r="E114">
        <f>VLOOKUP(C114,Active!C$21:E$970,3,FALSE)</f>
        <v>-10160.051348477824</v>
      </c>
      <c r="F114" s="3" t="s">
        <v>160</v>
      </c>
      <c r="G114" t="str">
        <f t="shared" si="22"/>
        <v>29589.519</v>
      </c>
      <c r="H114" s="4">
        <f t="shared" si="23"/>
        <v>-10160</v>
      </c>
      <c r="I114" s="19" t="s">
        <v>484</v>
      </c>
      <c r="J114" s="20" t="s">
        <v>485</v>
      </c>
      <c r="K114" s="19">
        <v>-10160</v>
      </c>
      <c r="L114" s="19" t="s">
        <v>486</v>
      </c>
      <c r="M114" s="20" t="s">
        <v>487</v>
      </c>
      <c r="N114" s="20"/>
      <c r="O114" s="21" t="s">
        <v>488</v>
      </c>
      <c r="P114" s="21" t="s">
        <v>46</v>
      </c>
    </row>
    <row r="115" spans="1:16" ht="12.75" customHeight="1" x14ac:dyDescent="0.2">
      <c r="A115" s="4" t="str">
        <f t="shared" si="18"/>
        <v> AC 39.4 </v>
      </c>
      <c r="B115" s="3" t="str">
        <f t="shared" si="19"/>
        <v>I</v>
      </c>
      <c r="C115" s="4">
        <f t="shared" si="20"/>
        <v>30022.169000000002</v>
      </c>
      <c r="D115" t="str">
        <f t="shared" si="21"/>
        <v>vis</v>
      </c>
      <c r="E115">
        <f>VLOOKUP(C115,Active!C$21:E$970,3,FALSE)</f>
        <v>-9881.097067578954</v>
      </c>
      <c r="F115" s="3" t="s">
        <v>160</v>
      </c>
      <c r="G115" t="str">
        <f t="shared" si="22"/>
        <v>30022.169</v>
      </c>
      <c r="H115" s="4">
        <f t="shared" si="23"/>
        <v>-9881</v>
      </c>
      <c r="I115" s="19" t="s">
        <v>489</v>
      </c>
      <c r="J115" s="20" t="s">
        <v>490</v>
      </c>
      <c r="K115" s="19">
        <v>-9881</v>
      </c>
      <c r="L115" s="19" t="s">
        <v>491</v>
      </c>
      <c r="M115" s="20" t="s">
        <v>487</v>
      </c>
      <c r="N115" s="20"/>
      <c r="O115" s="21" t="s">
        <v>488</v>
      </c>
      <c r="P115" s="21" t="s">
        <v>46</v>
      </c>
    </row>
    <row r="116" spans="1:16" ht="12.75" customHeight="1" x14ac:dyDescent="0.2">
      <c r="A116" s="4" t="str">
        <f t="shared" si="18"/>
        <v> AJ 64.261 </v>
      </c>
      <c r="B116" s="3" t="str">
        <f t="shared" si="19"/>
        <v>I</v>
      </c>
      <c r="C116" s="4">
        <f t="shared" si="20"/>
        <v>30285.879000000001</v>
      </c>
      <c r="D116" t="str">
        <f t="shared" si="21"/>
        <v>vis</v>
      </c>
      <c r="E116">
        <f>VLOOKUP(C116,Active!C$21:E$970,3,FALSE)</f>
        <v>-9711.0680986298248</v>
      </c>
      <c r="F116" s="3" t="s">
        <v>160</v>
      </c>
      <c r="G116" t="str">
        <f t="shared" si="22"/>
        <v>30285.879</v>
      </c>
      <c r="H116" s="4">
        <f t="shared" si="23"/>
        <v>-9711</v>
      </c>
      <c r="I116" s="19" t="s">
        <v>492</v>
      </c>
      <c r="J116" s="20" t="s">
        <v>493</v>
      </c>
      <c r="K116" s="19">
        <v>-9711</v>
      </c>
      <c r="L116" s="19" t="s">
        <v>494</v>
      </c>
      <c r="M116" s="20" t="s">
        <v>495</v>
      </c>
      <c r="N116" s="20"/>
      <c r="O116" s="21" t="s">
        <v>496</v>
      </c>
      <c r="P116" s="21" t="s">
        <v>47</v>
      </c>
    </row>
    <row r="117" spans="1:16" ht="12.75" customHeight="1" x14ac:dyDescent="0.2">
      <c r="A117" s="4" t="str">
        <f t="shared" si="18"/>
        <v> AJ 64.261 </v>
      </c>
      <c r="B117" s="3" t="str">
        <f t="shared" si="19"/>
        <v>I</v>
      </c>
      <c r="C117" s="4">
        <f t="shared" si="20"/>
        <v>30310.694</v>
      </c>
      <c r="D117" t="str">
        <f t="shared" si="21"/>
        <v>vis</v>
      </c>
      <c r="E117">
        <f>VLOOKUP(C117,Active!C$21:E$970,3,FALSE)</f>
        <v>-9695.0684442197817</v>
      </c>
      <c r="F117" s="3" t="s">
        <v>160</v>
      </c>
      <c r="G117" t="str">
        <f t="shared" si="22"/>
        <v>30310.694</v>
      </c>
      <c r="H117" s="4">
        <f t="shared" si="23"/>
        <v>-9695</v>
      </c>
      <c r="I117" s="19" t="s">
        <v>497</v>
      </c>
      <c r="J117" s="20" t="s">
        <v>498</v>
      </c>
      <c r="K117" s="19">
        <v>-9695</v>
      </c>
      <c r="L117" s="19" t="s">
        <v>494</v>
      </c>
      <c r="M117" s="20" t="s">
        <v>495</v>
      </c>
      <c r="N117" s="20"/>
      <c r="O117" s="21" t="s">
        <v>496</v>
      </c>
      <c r="P117" s="21" t="s">
        <v>47</v>
      </c>
    </row>
    <row r="118" spans="1:16" ht="12.75" customHeight="1" x14ac:dyDescent="0.2">
      <c r="A118" s="4" t="str">
        <f t="shared" si="18"/>
        <v> AJ 64.261 </v>
      </c>
      <c r="B118" s="3" t="str">
        <f t="shared" si="19"/>
        <v>I</v>
      </c>
      <c r="C118" s="4">
        <f t="shared" si="20"/>
        <v>30313.795999999998</v>
      </c>
      <c r="D118" t="str">
        <f t="shared" si="21"/>
        <v>vis</v>
      </c>
      <c r="E118">
        <f>VLOOKUP(C118,Active!C$21:E$970,3,FALSE)</f>
        <v>-9693.0684068238552</v>
      </c>
      <c r="F118" s="3" t="s">
        <v>160</v>
      </c>
      <c r="G118" t="str">
        <f t="shared" si="22"/>
        <v>30313.796</v>
      </c>
      <c r="H118" s="4">
        <f t="shared" si="23"/>
        <v>-9693</v>
      </c>
      <c r="I118" s="19" t="s">
        <v>499</v>
      </c>
      <c r="J118" s="20" t="s">
        <v>500</v>
      </c>
      <c r="K118" s="19">
        <v>-9693</v>
      </c>
      <c r="L118" s="19" t="s">
        <v>494</v>
      </c>
      <c r="M118" s="20" t="s">
        <v>495</v>
      </c>
      <c r="N118" s="20"/>
      <c r="O118" s="21" t="s">
        <v>496</v>
      </c>
      <c r="P118" s="21" t="s">
        <v>47</v>
      </c>
    </row>
    <row r="119" spans="1:16" ht="12.75" customHeight="1" x14ac:dyDescent="0.2">
      <c r="A119" s="4" t="str">
        <f t="shared" si="18"/>
        <v> AJ 64.261 </v>
      </c>
      <c r="B119" s="3" t="str">
        <f t="shared" si="19"/>
        <v>I</v>
      </c>
      <c r="C119" s="4">
        <f t="shared" si="20"/>
        <v>30324.654999999999</v>
      </c>
      <c r="D119" t="str">
        <f t="shared" si="21"/>
        <v>vis</v>
      </c>
      <c r="E119">
        <f>VLOOKUP(C119,Active!C$21:E$970,3,FALSE)</f>
        <v>-9686.0669864233441</v>
      </c>
      <c r="F119" s="3" t="s">
        <v>160</v>
      </c>
      <c r="G119" t="str">
        <f t="shared" si="22"/>
        <v>30324.655</v>
      </c>
      <c r="H119" s="4">
        <f t="shared" si="23"/>
        <v>-9686</v>
      </c>
      <c r="I119" s="19" t="s">
        <v>501</v>
      </c>
      <c r="J119" s="20" t="s">
        <v>502</v>
      </c>
      <c r="K119" s="19">
        <v>-9686</v>
      </c>
      <c r="L119" s="19" t="s">
        <v>503</v>
      </c>
      <c r="M119" s="20" t="s">
        <v>164</v>
      </c>
      <c r="N119" s="20"/>
      <c r="O119" s="21" t="s">
        <v>496</v>
      </c>
      <c r="P119" s="21" t="s">
        <v>47</v>
      </c>
    </row>
    <row r="120" spans="1:16" ht="12.75" customHeight="1" x14ac:dyDescent="0.2">
      <c r="A120" s="4" t="str">
        <f t="shared" si="18"/>
        <v> AJ 64.261 </v>
      </c>
      <c r="B120" s="3" t="str">
        <f t="shared" si="19"/>
        <v>I</v>
      </c>
      <c r="C120" s="4">
        <f t="shared" si="20"/>
        <v>30352.576000000001</v>
      </c>
      <c r="D120" t="str">
        <f t="shared" si="21"/>
        <v>vis</v>
      </c>
      <c r="E120">
        <f>VLOOKUP(C120,Active!C$21:E$970,3,FALSE)</f>
        <v>-9668.0647155878469</v>
      </c>
      <c r="F120" s="3" t="s">
        <v>160</v>
      </c>
      <c r="G120" t="str">
        <f t="shared" si="22"/>
        <v>30352.576</v>
      </c>
      <c r="H120" s="4">
        <f t="shared" si="23"/>
        <v>-9668</v>
      </c>
      <c r="I120" s="19" t="s">
        <v>504</v>
      </c>
      <c r="J120" s="20" t="s">
        <v>505</v>
      </c>
      <c r="K120" s="19">
        <v>-9668</v>
      </c>
      <c r="L120" s="19" t="s">
        <v>506</v>
      </c>
      <c r="M120" s="20" t="s">
        <v>495</v>
      </c>
      <c r="N120" s="20"/>
      <c r="O120" s="21" t="s">
        <v>496</v>
      </c>
      <c r="P120" s="21" t="s">
        <v>47</v>
      </c>
    </row>
    <row r="121" spans="1:16" ht="12.75" customHeight="1" x14ac:dyDescent="0.2">
      <c r="A121" s="4" t="str">
        <f t="shared" si="18"/>
        <v> AJ 64.261 </v>
      </c>
      <c r="B121" s="3" t="str">
        <f t="shared" si="19"/>
        <v>I</v>
      </c>
      <c r="C121" s="4">
        <f t="shared" si="20"/>
        <v>30372.732</v>
      </c>
      <c r="D121" t="str">
        <f t="shared" si="21"/>
        <v>vis</v>
      </c>
      <c r="E121">
        <f>VLOOKUP(C121,Active!C$21:E$970,3,FALSE)</f>
        <v>-9655.0689858159822</v>
      </c>
      <c r="F121" s="3" t="s">
        <v>160</v>
      </c>
      <c r="G121" t="str">
        <f t="shared" si="22"/>
        <v>30372.732</v>
      </c>
      <c r="H121" s="4">
        <f t="shared" si="23"/>
        <v>-9655</v>
      </c>
      <c r="I121" s="19" t="s">
        <v>507</v>
      </c>
      <c r="J121" s="20" t="s">
        <v>508</v>
      </c>
      <c r="K121" s="19">
        <v>-9655</v>
      </c>
      <c r="L121" s="19" t="s">
        <v>509</v>
      </c>
      <c r="M121" s="20" t="s">
        <v>495</v>
      </c>
      <c r="N121" s="20"/>
      <c r="O121" s="21" t="s">
        <v>496</v>
      </c>
      <c r="P121" s="21" t="s">
        <v>47</v>
      </c>
    </row>
    <row r="122" spans="1:16" ht="12.75" customHeight="1" x14ac:dyDescent="0.2">
      <c r="A122" s="4" t="str">
        <f t="shared" si="18"/>
        <v> AJ 64.262 </v>
      </c>
      <c r="B122" s="3" t="str">
        <f t="shared" si="19"/>
        <v>I</v>
      </c>
      <c r="C122" s="4">
        <f t="shared" si="20"/>
        <v>30400.649000000001</v>
      </c>
      <c r="D122" t="str">
        <f t="shared" si="21"/>
        <v>vis</v>
      </c>
      <c r="E122">
        <f>VLOOKUP(C122,Active!C$21:E$970,3,FALSE)</f>
        <v>-9637.0692940100089</v>
      </c>
      <c r="F122" s="3" t="s">
        <v>160</v>
      </c>
      <c r="G122" t="str">
        <f t="shared" si="22"/>
        <v>30400.649</v>
      </c>
      <c r="H122" s="4">
        <f t="shared" si="23"/>
        <v>-9637</v>
      </c>
      <c r="I122" s="19" t="s">
        <v>510</v>
      </c>
      <c r="J122" s="20" t="s">
        <v>511</v>
      </c>
      <c r="K122" s="19">
        <v>-9637</v>
      </c>
      <c r="L122" s="19" t="s">
        <v>509</v>
      </c>
      <c r="M122" s="20" t="s">
        <v>495</v>
      </c>
      <c r="N122" s="20"/>
      <c r="O122" s="21" t="s">
        <v>496</v>
      </c>
      <c r="P122" s="21" t="s">
        <v>48</v>
      </c>
    </row>
    <row r="123" spans="1:16" ht="12.75" customHeight="1" x14ac:dyDescent="0.2">
      <c r="A123" s="4" t="str">
        <f t="shared" si="18"/>
        <v> AJ 64.262 </v>
      </c>
      <c r="B123" s="3" t="str">
        <f t="shared" si="19"/>
        <v>I</v>
      </c>
      <c r="C123" s="4">
        <f t="shared" si="20"/>
        <v>31847.727999999999</v>
      </c>
      <c r="D123" t="str">
        <f t="shared" si="21"/>
        <v>vis</v>
      </c>
      <c r="E123">
        <f>VLOOKUP(C123,Active!C$21:E$970,3,FALSE)</f>
        <v>-8704.0544278390771</v>
      </c>
      <c r="F123" s="3" t="s">
        <v>160</v>
      </c>
      <c r="G123" t="str">
        <f t="shared" si="22"/>
        <v>31847.728</v>
      </c>
      <c r="H123" s="4">
        <f t="shared" si="23"/>
        <v>-8704</v>
      </c>
      <c r="I123" s="19" t="s">
        <v>512</v>
      </c>
      <c r="J123" s="20" t="s">
        <v>513</v>
      </c>
      <c r="K123" s="19">
        <v>-8704</v>
      </c>
      <c r="L123" s="19" t="s">
        <v>514</v>
      </c>
      <c r="M123" s="20" t="s">
        <v>495</v>
      </c>
      <c r="N123" s="20"/>
      <c r="O123" s="21" t="s">
        <v>496</v>
      </c>
      <c r="P123" s="21" t="s">
        <v>48</v>
      </c>
    </row>
    <row r="124" spans="1:16" ht="12.75" customHeight="1" x14ac:dyDescent="0.2">
      <c r="A124" s="4" t="str">
        <f t="shared" si="18"/>
        <v> AJ 64.262 </v>
      </c>
      <c r="B124" s="3" t="str">
        <f t="shared" si="19"/>
        <v>I</v>
      </c>
      <c r="C124" s="4">
        <f t="shared" si="20"/>
        <v>31858.582999999999</v>
      </c>
      <c r="D124" t="str">
        <f t="shared" si="21"/>
        <v>vis</v>
      </c>
      <c r="E124">
        <f>VLOOKUP(C124,Active!C$21:E$970,3,FALSE)</f>
        <v>-8697.05558646809</v>
      </c>
      <c r="F124" s="3" t="s">
        <v>160</v>
      </c>
      <c r="G124" t="str">
        <f t="shared" si="22"/>
        <v>31858.583</v>
      </c>
      <c r="H124" s="4">
        <f t="shared" si="23"/>
        <v>-8697</v>
      </c>
      <c r="I124" s="19" t="s">
        <v>515</v>
      </c>
      <c r="J124" s="20" t="s">
        <v>516</v>
      </c>
      <c r="K124" s="19">
        <v>-8697</v>
      </c>
      <c r="L124" s="19" t="s">
        <v>517</v>
      </c>
      <c r="M124" s="20" t="s">
        <v>495</v>
      </c>
      <c r="N124" s="20"/>
      <c r="O124" s="21" t="s">
        <v>496</v>
      </c>
      <c r="P124" s="21" t="s">
        <v>48</v>
      </c>
    </row>
    <row r="125" spans="1:16" ht="12.75" customHeight="1" x14ac:dyDescent="0.2">
      <c r="A125" s="4" t="str">
        <f t="shared" si="18"/>
        <v> AJ 64.262 </v>
      </c>
      <c r="B125" s="3" t="str">
        <f t="shared" si="19"/>
        <v>I</v>
      </c>
      <c r="C125" s="4">
        <f t="shared" si="20"/>
        <v>31861.688999999998</v>
      </c>
      <c r="D125" t="str">
        <f t="shared" si="21"/>
        <v>vis</v>
      </c>
      <c r="E125">
        <f>VLOOKUP(C125,Active!C$21:E$970,3,FALSE)</f>
        <v>-8695.0529700426378</v>
      </c>
      <c r="F125" s="3" t="s">
        <v>160</v>
      </c>
      <c r="G125" t="str">
        <f t="shared" si="22"/>
        <v>31861.689</v>
      </c>
      <c r="H125" s="4">
        <f t="shared" si="23"/>
        <v>-8695</v>
      </c>
      <c r="I125" s="19" t="s">
        <v>518</v>
      </c>
      <c r="J125" s="20" t="s">
        <v>519</v>
      </c>
      <c r="K125" s="19">
        <v>-8695</v>
      </c>
      <c r="L125" s="19" t="s">
        <v>520</v>
      </c>
      <c r="M125" s="20" t="s">
        <v>164</v>
      </c>
      <c r="N125" s="20"/>
      <c r="O125" s="21" t="s">
        <v>496</v>
      </c>
      <c r="P125" s="21" t="s">
        <v>48</v>
      </c>
    </row>
    <row r="126" spans="1:16" ht="12.75" customHeight="1" x14ac:dyDescent="0.2">
      <c r="A126" s="4" t="str">
        <f t="shared" si="18"/>
        <v> AJ 64.262 </v>
      </c>
      <c r="B126" s="3" t="str">
        <f t="shared" si="19"/>
        <v>I</v>
      </c>
      <c r="C126" s="4">
        <f t="shared" si="20"/>
        <v>31875.646000000001</v>
      </c>
      <c r="D126" t="str">
        <f t="shared" si="21"/>
        <v>vis</v>
      </c>
      <c r="E126">
        <f>VLOOKUP(C126,Active!C$21:E$970,3,FALSE)</f>
        <v>-8686.0540912757224</v>
      </c>
      <c r="F126" s="3" t="s">
        <v>160</v>
      </c>
      <c r="G126" t="str">
        <f t="shared" si="22"/>
        <v>31875.646</v>
      </c>
      <c r="H126" s="4">
        <f t="shared" si="23"/>
        <v>-8686</v>
      </c>
      <c r="I126" s="19" t="s">
        <v>521</v>
      </c>
      <c r="J126" s="20" t="s">
        <v>522</v>
      </c>
      <c r="K126" s="19">
        <v>-8686</v>
      </c>
      <c r="L126" s="19" t="s">
        <v>514</v>
      </c>
      <c r="M126" s="20" t="s">
        <v>164</v>
      </c>
      <c r="N126" s="20"/>
      <c r="O126" s="21" t="s">
        <v>496</v>
      </c>
      <c r="P126" s="21" t="s">
        <v>48</v>
      </c>
    </row>
    <row r="127" spans="1:16" ht="12.75" customHeight="1" x14ac:dyDescent="0.2">
      <c r="A127" s="4" t="str">
        <f t="shared" si="18"/>
        <v> AJ 64.262 </v>
      </c>
      <c r="B127" s="3" t="str">
        <f t="shared" si="19"/>
        <v>I</v>
      </c>
      <c r="C127" s="4">
        <f t="shared" si="20"/>
        <v>31889.603999999999</v>
      </c>
      <c r="D127" t="str">
        <f t="shared" si="21"/>
        <v>vis</v>
      </c>
      <c r="E127">
        <f>VLOOKUP(C127,Active!C$21:E$970,3,FALSE)</f>
        <v>-8677.0545677514274</v>
      </c>
      <c r="F127" s="3" t="s">
        <v>160</v>
      </c>
      <c r="G127" t="str">
        <f t="shared" si="22"/>
        <v>31889.604</v>
      </c>
      <c r="H127" s="4">
        <f t="shared" si="23"/>
        <v>-8677</v>
      </c>
      <c r="I127" s="19" t="s">
        <v>523</v>
      </c>
      <c r="J127" s="20" t="s">
        <v>524</v>
      </c>
      <c r="K127" s="19">
        <v>-8677</v>
      </c>
      <c r="L127" s="19" t="s">
        <v>525</v>
      </c>
      <c r="M127" s="20" t="s">
        <v>164</v>
      </c>
      <c r="N127" s="20"/>
      <c r="O127" s="21" t="s">
        <v>496</v>
      </c>
      <c r="P127" s="21" t="s">
        <v>48</v>
      </c>
    </row>
    <row r="128" spans="1:16" ht="12.75" customHeight="1" x14ac:dyDescent="0.2">
      <c r="A128" s="4" t="str">
        <f t="shared" si="18"/>
        <v> AJ 64.262 </v>
      </c>
      <c r="B128" s="3" t="str">
        <f t="shared" si="19"/>
        <v>I</v>
      </c>
      <c r="C128" s="4">
        <f t="shared" si="20"/>
        <v>32140.866000000002</v>
      </c>
      <c r="D128" t="str">
        <f t="shared" si="21"/>
        <v>vis</v>
      </c>
      <c r="E128">
        <f>VLOOKUP(C128,Active!C$21:E$970,3,FALSE)</f>
        <v>-8515.0515386812494</v>
      </c>
      <c r="F128" s="3" t="s">
        <v>160</v>
      </c>
      <c r="G128" t="str">
        <f t="shared" si="22"/>
        <v>32140.866</v>
      </c>
      <c r="H128" s="4">
        <f t="shared" si="23"/>
        <v>-8515</v>
      </c>
      <c r="I128" s="19" t="s">
        <v>526</v>
      </c>
      <c r="J128" s="20" t="s">
        <v>527</v>
      </c>
      <c r="K128" s="19">
        <v>-8515</v>
      </c>
      <c r="L128" s="19" t="s">
        <v>486</v>
      </c>
      <c r="M128" s="20" t="s">
        <v>164</v>
      </c>
      <c r="N128" s="20"/>
      <c r="O128" s="21" t="s">
        <v>496</v>
      </c>
      <c r="P128" s="21" t="s">
        <v>48</v>
      </c>
    </row>
    <row r="129" spans="1:16" ht="12.75" customHeight="1" x14ac:dyDescent="0.2">
      <c r="A129" s="4" t="str">
        <f t="shared" si="18"/>
        <v> AJ 64.262 </v>
      </c>
      <c r="B129" s="3" t="str">
        <f t="shared" si="19"/>
        <v>I</v>
      </c>
      <c r="C129" s="4">
        <f t="shared" si="20"/>
        <v>32151.72</v>
      </c>
      <c r="D129" t="str">
        <f t="shared" si="21"/>
        <v>vis</v>
      </c>
      <c r="E129">
        <f>VLOOKUP(C129,Active!C$21:E$970,3,FALSE)</f>
        <v>-8508.0533420676456</v>
      </c>
      <c r="F129" s="3" t="s">
        <v>160</v>
      </c>
      <c r="G129" t="str">
        <f t="shared" si="22"/>
        <v>32151.720</v>
      </c>
      <c r="H129" s="4">
        <f t="shared" si="23"/>
        <v>-8508</v>
      </c>
      <c r="I129" s="19" t="s">
        <v>528</v>
      </c>
      <c r="J129" s="20" t="s">
        <v>529</v>
      </c>
      <c r="K129" s="19">
        <v>-8508</v>
      </c>
      <c r="L129" s="19" t="s">
        <v>530</v>
      </c>
      <c r="M129" s="20" t="s">
        <v>164</v>
      </c>
      <c r="N129" s="20"/>
      <c r="O129" s="21" t="s">
        <v>496</v>
      </c>
      <c r="P129" s="21" t="s">
        <v>48</v>
      </c>
    </row>
    <row r="130" spans="1:16" ht="12.75" customHeight="1" x14ac:dyDescent="0.2">
      <c r="A130" s="4" t="str">
        <f t="shared" si="18"/>
        <v> AJ 64.262 </v>
      </c>
      <c r="B130" s="3" t="str">
        <f t="shared" si="19"/>
        <v>I</v>
      </c>
      <c r="C130" s="4">
        <f t="shared" si="20"/>
        <v>32154.824000000001</v>
      </c>
      <c r="D130" t="str">
        <f t="shared" si="21"/>
        <v>vis</v>
      </c>
      <c r="E130">
        <f>VLOOKUP(C130,Active!C$21:E$970,3,FALSE)</f>
        <v>-8506.0520151569563</v>
      </c>
      <c r="F130" s="3" t="s">
        <v>160</v>
      </c>
      <c r="G130" t="str">
        <f t="shared" si="22"/>
        <v>32154.824</v>
      </c>
      <c r="H130" s="4">
        <f t="shared" si="23"/>
        <v>-8506</v>
      </c>
      <c r="I130" s="19" t="s">
        <v>531</v>
      </c>
      <c r="J130" s="20" t="s">
        <v>532</v>
      </c>
      <c r="K130" s="19">
        <v>-8506</v>
      </c>
      <c r="L130" s="19" t="s">
        <v>533</v>
      </c>
      <c r="M130" s="20" t="s">
        <v>164</v>
      </c>
      <c r="N130" s="20"/>
      <c r="O130" s="21" t="s">
        <v>496</v>
      </c>
      <c r="P130" s="21" t="s">
        <v>48</v>
      </c>
    </row>
    <row r="131" spans="1:16" ht="12.75" customHeight="1" x14ac:dyDescent="0.2">
      <c r="A131" s="4" t="str">
        <f t="shared" si="18"/>
        <v> AJ 64.262 </v>
      </c>
      <c r="B131" s="3" t="str">
        <f t="shared" si="19"/>
        <v>I</v>
      </c>
      <c r="C131" s="4">
        <f t="shared" si="20"/>
        <v>32176.539000000001</v>
      </c>
      <c r="D131" t="str">
        <f t="shared" si="21"/>
        <v>vis</v>
      </c>
      <c r="E131">
        <f>VLOOKUP(C131,Active!C$21:E$970,3,FALSE)</f>
        <v>-8492.0511086280785</v>
      </c>
      <c r="F131" s="3" t="s">
        <v>160</v>
      </c>
      <c r="G131" t="str">
        <f t="shared" si="22"/>
        <v>32176.539</v>
      </c>
      <c r="H131" s="4">
        <f t="shared" si="23"/>
        <v>-8492</v>
      </c>
      <c r="I131" s="19" t="s">
        <v>534</v>
      </c>
      <c r="J131" s="20" t="s">
        <v>535</v>
      </c>
      <c r="K131" s="19">
        <v>-8492</v>
      </c>
      <c r="L131" s="19" t="s">
        <v>536</v>
      </c>
      <c r="M131" s="20" t="s">
        <v>164</v>
      </c>
      <c r="N131" s="20"/>
      <c r="O131" s="21" t="s">
        <v>496</v>
      </c>
      <c r="P131" s="21" t="s">
        <v>48</v>
      </c>
    </row>
    <row r="132" spans="1:16" ht="12.75" customHeight="1" x14ac:dyDescent="0.2">
      <c r="A132" s="4" t="str">
        <f t="shared" si="18"/>
        <v> AJ 64.262 </v>
      </c>
      <c r="B132" s="3" t="str">
        <f t="shared" si="19"/>
        <v>I</v>
      </c>
      <c r="C132" s="4">
        <f t="shared" si="20"/>
        <v>32182.743999999999</v>
      </c>
      <c r="D132" t="str">
        <f t="shared" si="21"/>
        <v>vis</v>
      </c>
      <c r="E132">
        <f>VLOOKUP(C132,Active!C$21:E$970,3,FALSE)</f>
        <v>-8488.0503890788423</v>
      </c>
      <c r="F132" s="3" t="s">
        <v>160</v>
      </c>
      <c r="G132" t="str">
        <f t="shared" si="22"/>
        <v>32182.744</v>
      </c>
      <c r="H132" s="4">
        <f t="shared" si="23"/>
        <v>-8488</v>
      </c>
      <c r="I132" s="19" t="s">
        <v>537</v>
      </c>
      <c r="J132" s="20" t="s">
        <v>538</v>
      </c>
      <c r="K132" s="19">
        <v>-8488</v>
      </c>
      <c r="L132" s="19" t="s">
        <v>539</v>
      </c>
      <c r="M132" s="20" t="s">
        <v>164</v>
      </c>
      <c r="N132" s="20"/>
      <c r="O132" s="21" t="s">
        <v>496</v>
      </c>
      <c r="P132" s="21" t="s">
        <v>48</v>
      </c>
    </row>
    <row r="133" spans="1:16" ht="12.75" customHeight="1" x14ac:dyDescent="0.2">
      <c r="A133" s="4" t="str">
        <f t="shared" si="18"/>
        <v> AJ 64.262 </v>
      </c>
      <c r="B133" s="3" t="str">
        <f t="shared" si="19"/>
        <v>I</v>
      </c>
      <c r="C133" s="4">
        <f t="shared" si="20"/>
        <v>32207.56</v>
      </c>
      <c r="D133" t="str">
        <f t="shared" si="21"/>
        <v>vis</v>
      </c>
      <c r="E133">
        <f>VLOOKUP(C133,Active!C$21:E$970,3,FALSE)</f>
        <v>-8472.0500899114159</v>
      </c>
      <c r="F133" s="3" t="s">
        <v>160</v>
      </c>
      <c r="G133" t="str">
        <f t="shared" si="22"/>
        <v>32207.560</v>
      </c>
      <c r="H133" s="4">
        <f t="shared" si="23"/>
        <v>-8472</v>
      </c>
      <c r="I133" s="19" t="s">
        <v>540</v>
      </c>
      <c r="J133" s="20" t="s">
        <v>541</v>
      </c>
      <c r="K133" s="19">
        <v>-8472</v>
      </c>
      <c r="L133" s="19" t="s">
        <v>539</v>
      </c>
      <c r="M133" s="20" t="s">
        <v>164</v>
      </c>
      <c r="N133" s="20"/>
      <c r="O133" s="21" t="s">
        <v>496</v>
      </c>
      <c r="P133" s="21" t="s">
        <v>48</v>
      </c>
    </row>
    <row r="134" spans="1:16" ht="12.75" customHeight="1" x14ac:dyDescent="0.2">
      <c r="A134" s="4" t="str">
        <f t="shared" si="18"/>
        <v> AJ 64.262 </v>
      </c>
      <c r="B134" s="3" t="str">
        <f t="shared" si="19"/>
        <v>I</v>
      </c>
      <c r="C134" s="4">
        <f t="shared" si="20"/>
        <v>32210.66</v>
      </c>
      <c r="D134" t="str">
        <f t="shared" si="21"/>
        <v>vis</v>
      </c>
      <c r="E134">
        <f>VLOOKUP(C134,Active!C$21:E$970,3,FALSE)</f>
        <v>-8470.0513420302505</v>
      </c>
      <c r="F134" s="3" t="s">
        <v>160</v>
      </c>
      <c r="G134" t="str">
        <f t="shared" si="22"/>
        <v>32210.660</v>
      </c>
      <c r="H134" s="4">
        <f t="shared" si="23"/>
        <v>-8470</v>
      </c>
      <c r="I134" s="19" t="s">
        <v>542</v>
      </c>
      <c r="J134" s="20" t="s">
        <v>543</v>
      </c>
      <c r="K134" s="19">
        <v>-8470</v>
      </c>
      <c r="L134" s="19" t="s">
        <v>486</v>
      </c>
      <c r="M134" s="20" t="s">
        <v>164</v>
      </c>
      <c r="N134" s="20"/>
      <c r="O134" s="21" t="s">
        <v>496</v>
      </c>
      <c r="P134" s="21" t="s">
        <v>48</v>
      </c>
    </row>
    <row r="135" spans="1:16" ht="12.75" customHeight="1" x14ac:dyDescent="0.2">
      <c r="A135" s="4" t="str">
        <f t="shared" si="18"/>
        <v> AAC 4.81 </v>
      </c>
      <c r="B135" s="3" t="str">
        <f t="shared" si="19"/>
        <v>I</v>
      </c>
      <c r="C135" s="4">
        <f t="shared" si="20"/>
        <v>32497.592000000001</v>
      </c>
      <c r="D135" t="str">
        <f t="shared" si="21"/>
        <v>vis</v>
      </c>
      <c r="E135">
        <f>VLOOKUP(C135,Active!C$21:E$970,3,FALSE)</f>
        <v>-8285.0498171790441</v>
      </c>
      <c r="F135" s="3" t="s">
        <v>160</v>
      </c>
      <c r="G135" t="str">
        <f t="shared" si="22"/>
        <v>32497.592</v>
      </c>
      <c r="H135" s="4">
        <f t="shared" si="23"/>
        <v>-8285</v>
      </c>
      <c r="I135" s="19" t="s">
        <v>544</v>
      </c>
      <c r="J135" s="20" t="s">
        <v>545</v>
      </c>
      <c r="K135" s="19">
        <v>-8285</v>
      </c>
      <c r="L135" s="19" t="s">
        <v>546</v>
      </c>
      <c r="M135" s="20" t="s">
        <v>164</v>
      </c>
      <c r="N135" s="20"/>
      <c r="O135" s="21" t="s">
        <v>547</v>
      </c>
      <c r="P135" s="21" t="s">
        <v>49</v>
      </c>
    </row>
    <row r="136" spans="1:16" ht="12.75" customHeight="1" x14ac:dyDescent="0.2">
      <c r="A136" s="4" t="str">
        <f t="shared" si="18"/>
        <v> AAC 4.114 </v>
      </c>
      <c r="B136" s="3" t="str">
        <f t="shared" si="19"/>
        <v>I</v>
      </c>
      <c r="C136" s="4">
        <f t="shared" si="20"/>
        <v>32508.453000000001</v>
      </c>
      <c r="D136" t="str">
        <f t="shared" si="21"/>
        <v>vis</v>
      </c>
      <c r="E136">
        <f>VLOOKUP(C136,Active!C$21:E$970,3,FALSE)</f>
        <v>-8278.0471072637702</v>
      </c>
      <c r="F136" s="3" t="s">
        <v>160</v>
      </c>
      <c r="G136" t="str">
        <f t="shared" si="22"/>
        <v>32508.453</v>
      </c>
      <c r="H136" s="4">
        <f t="shared" si="23"/>
        <v>-8278</v>
      </c>
      <c r="I136" s="19" t="s">
        <v>548</v>
      </c>
      <c r="J136" s="20" t="s">
        <v>549</v>
      </c>
      <c r="K136" s="19">
        <v>-8278</v>
      </c>
      <c r="L136" s="19" t="s">
        <v>550</v>
      </c>
      <c r="M136" s="20" t="s">
        <v>164</v>
      </c>
      <c r="N136" s="20"/>
      <c r="O136" s="21" t="s">
        <v>547</v>
      </c>
      <c r="P136" s="21" t="s">
        <v>50</v>
      </c>
    </row>
    <row r="137" spans="1:16" ht="12.75" customHeight="1" x14ac:dyDescent="0.2">
      <c r="A137" s="4" t="str">
        <f t="shared" si="18"/>
        <v> AJ 64.262 </v>
      </c>
      <c r="B137" s="3" t="str">
        <f t="shared" si="19"/>
        <v>I</v>
      </c>
      <c r="C137" s="4">
        <f t="shared" si="20"/>
        <v>32517.755000000001</v>
      </c>
      <c r="D137" t="str">
        <f t="shared" si="21"/>
        <v>vis</v>
      </c>
      <c r="E137">
        <f>VLOOKUP(C137,Active!C$21:E$970,3,FALSE)</f>
        <v>-8272.0495741055111</v>
      </c>
      <c r="F137" s="3" t="s">
        <v>160</v>
      </c>
      <c r="G137" t="str">
        <f t="shared" si="22"/>
        <v>32517.755</v>
      </c>
      <c r="H137" s="4">
        <f t="shared" si="23"/>
        <v>-8272</v>
      </c>
      <c r="I137" s="19" t="s">
        <v>551</v>
      </c>
      <c r="J137" s="20" t="s">
        <v>552</v>
      </c>
      <c r="K137" s="19">
        <v>-8272</v>
      </c>
      <c r="L137" s="19" t="s">
        <v>546</v>
      </c>
      <c r="M137" s="20" t="s">
        <v>495</v>
      </c>
      <c r="N137" s="20"/>
      <c r="O137" s="21" t="s">
        <v>496</v>
      </c>
      <c r="P137" s="21" t="s">
        <v>48</v>
      </c>
    </row>
    <row r="138" spans="1:16" ht="12.75" customHeight="1" x14ac:dyDescent="0.2">
      <c r="A138" s="4" t="str">
        <f t="shared" si="18"/>
        <v> AJ 64.262 </v>
      </c>
      <c r="B138" s="3" t="str">
        <f t="shared" si="19"/>
        <v>I</v>
      </c>
      <c r="C138" s="4">
        <f t="shared" si="20"/>
        <v>32517.760999999999</v>
      </c>
      <c r="D138" t="str">
        <f t="shared" si="21"/>
        <v>vis</v>
      </c>
      <c r="E138">
        <f>VLOOKUP(C138,Active!C$21:E$970,3,FALSE)</f>
        <v>-8272.045705561226</v>
      </c>
      <c r="F138" s="3" t="s">
        <v>160</v>
      </c>
      <c r="G138" t="str">
        <f t="shared" si="22"/>
        <v>32517.761</v>
      </c>
      <c r="H138" s="4">
        <f t="shared" si="23"/>
        <v>-8272</v>
      </c>
      <c r="I138" s="19" t="s">
        <v>553</v>
      </c>
      <c r="J138" s="20" t="s">
        <v>554</v>
      </c>
      <c r="K138" s="19">
        <v>-8272</v>
      </c>
      <c r="L138" s="19" t="s">
        <v>555</v>
      </c>
      <c r="M138" s="20" t="s">
        <v>164</v>
      </c>
      <c r="N138" s="20"/>
      <c r="O138" s="21" t="s">
        <v>496</v>
      </c>
      <c r="P138" s="21" t="s">
        <v>48</v>
      </c>
    </row>
    <row r="139" spans="1:16" ht="12.75" customHeight="1" x14ac:dyDescent="0.2">
      <c r="A139" s="4" t="str">
        <f t="shared" ref="A139:A170" si="24">P139</f>
        <v> AJ 64.262 </v>
      </c>
      <c r="B139" s="3" t="str">
        <f t="shared" ref="B139:B170" si="25">IF(H139=INT(H139),"I","II")</f>
        <v>I</v>
      </c>
      <c r="C139" s="4">
        <f t="shared" ref="C139:C170" si="26">1*G139</f>
        <v>32796.932999999997</v>
      </c>
      <c r="D139" t="str">
        <f t="shared" ref="D139:D170" si="27">VLOOKUP(F139,I$1:J$5,2,FALSE)</f>
        <v>vis</v>
      </c>
      <c r="E139">
        <f>VLOOKUP(C139,Active!C$21:E$970,3,FALSE)</f>
        <v>-8092.0474979867458</v>
      </c>
      <c r="F139" s="3" t="s">
        <v>160</v>
      </c>
      <c r="G139" t="str">
        <f t="shared" ref="G139:G170" si="28">MID(I139,3,LEN(I139)-3)</f>
        <v>32796.933</v>
      </c>
      <c r="H139" s="4">
        <f t="shared" ref="H139:H170" si="29">1*K139</f>
        <v>-8092</v>
      </c>
      <c r="I139" s="19" t="s">
        <v>556</v>
      </c>
      <c r="J139" s="20" t="s">
        <v>557</v>
      </c>
      <c r="K139" s="19">
        <v>-8092</v>
      </c>
      <c r="L139" s="19" t="s">
        <v>558</v>
      </c>
      <c r="M139" s="20" t="s">
        <v>164</v>
      </c>
      <c r="N139" s="20"/>
      <c r="O139" s="21" t="s">
        <v>496</v>
      </c>
      <c r="P139" s="21" t="s">
        <v>48</v>
      </c>
    </row>
    <row r="140" spans="1:16" ht="12.75" customHeight="1" x14ac:dyDescent="0.2">
      <c r="A140" s="4" t="str">
        <f t="shared" si="24"/>
        <v> AAC 4.114 </v>
      </c>
      <c r="B140" s="3" t="str">
        <f t="shared" si="25"/>
        <v>I</v>
      </c>
      <c r="C140" s="4">
        <f t="shared" si="26"/>
        <v>32860.531999999999</v>
      </c>
      <c r="D140" t="str">
        <f t="shared" si="27"/>
        <v>vis</v>
      </c>
      <c r="E140">
        <f>VLOOKUP(C140,Active!C$21:E$970,3,FALSE)</f>
        <v>-8051.0415733111704</v>
      </c>
      <c r="F140" s="3" t="s">
        <v>160</v>
      </c>
      <c r="G140" t="str">
        <f t="shared" si="28"/>
        <v>32860.532</v>
      </c>
      <c r="H140" s="4">
        <f t="shared" si="29"/>
        <v>-8051</v>
      </c>
      <c r="I140" s="19" t="s">
        <v>559</v>
      </c>
      <c r="J140" s="20" t="s">
        <v>560</v>
      </c>
      <c r="K140" s="19">
        <v>-8051</v>
      </c>
      <c r="L140" s="19" t="s">
        <v>561</v>
      </c>
      <c r="M140" s="20" t="s">
        <v>164</v>
      </c>
      <c r="N140" s="20"/>
      <c r="O140" s="21" t="s">
        <v>547</v>
      </c>
      <c r="P140" s="21" t="s">
        <v>50</v>
      </c>
    </row>
    <row r="141" spans="1:16" ht="12.75" customHeight="1" x14ac:dyDescent="0.2">
      <c r="A141" s="4" t="str">
        <f t="shared" si="24"/>
        <v> AJ 64.262 </v>
      </c>
      <c r="B141" s="3" t="str">
        <f t="shared" si="25"/>
        <v>I</v>
      </c>
      <c r="C141" s="4">
        <f t="shared" si="26"/>
        <v>32869.836000000003</v>
      </c>
      <c r="D141" t="str">
        <f t="shared" si="27"/>
        <v>vis</v>
      </c>
      <c r="E141">
        <f>VLOOKUP(C141,Active!C$21:E$970,3,FALSE)</f>
        <v>-8045.0427506381466</v>
      </c>
      <c r="F141" s="3" t="s">
        <v>160</v>
      </c>
      <c r="G141" t="str">
        <f t="shared" si="28"/>
        <v>32869.836</v>
      </c>
      <c r="H141" s="4">
        <f t="shared" si="29"/>
        <v>-8045</v>
      </c>
      <c r="I141" s="19" t="s">
        <v>562</v>
      </c>
      <c r="J141" s="20" t="s">
        <v>563</v>
      </c>
      <c r="K141" s="19">
        <v>-8045</v>
      </c>
      <c r="L141" s="19" t="s">
        <v>564</v>
      </c>
      <c r="M141" s="20" t="s">
        <v>164</v>
      </c>
      <c r="N141" s="20"/>
      <c r="O141" s="21" t="s">
        <v>496</v>
      </c>
      <c r="P141" s="21" t="s">
        <v>48</v>
      </c>
    </row>
    <row r="142" spans="1:16" ht="12.75" customHeight="1" x14ac:dyDescent="0.2">
      <c r="A142" s="4" t="str">
        <f t="shared" si="24"/>
        <v> AAC 4.114 </v>
      </c>
      <c r="B142" s="3" t="str">
        <f t="shared" si="25"/>
        <v>I</v>
      </c>
      <c r="C142" s="4">
        <f t="shared" si="26"/>
        <v>32888.444000000003</v>
      </c>
      <c r="D142" t="str">
        <f t="shared" si="27"/>
        <v>vis</v>
      </c>
      <c r="E142">
        <f>VLOOKUP(C142,Active!C$21:E$970,3,FALSE)</f>
        <v>-8033.0451052921017</v>
      </c>
      <c r="F142" s="3" t="s">
        <v>160</v>
      </c>
      <c r="G142" t="str">
        <f t="shared" si="28"/>
        <v>32888.444</v>
      </c>
      <c r="H142" s="4">
        <f t="shared" si="29"/>
        <v>-8033</v>
      </c>
      <c r="I142" s="19" t="s">
        <v>565</v>
      </c>
      <c r="J142" s="20" t="s">
        <v>566</v>
      </c>
      <c r="K142" s="19">
        <v>-8033</v>
      </c>
      <c r="L142" s="19" t="s">
        <v>567</v>
      </c>
      <c r="M142" s="20" t="s">
        <v>164</v>
      </c>
      <c r="N142" s="20"/>
      <c r="O142" s="21" t="s">
        <v>547</v>
      </c>
      <c r="P142" s="21" t="s">
        <v>50</v>
      </c>
    </row>
    <row r="143" spans="1:16" ht="12.75" customHeight="1" x14ac:dyDescent="0.2">
      <c r="A143" s="4" t="str">
        <f t="shared" si="24"/>
        <v> AJ 64.262 </v>
      </c>
      <c r="B143" s="3" t="str">
        <f t="shared" si="25"/>
        <v>I</v>
      </c>
      <c r="C143" s="4">
        <f t="shared" si="26"/>
        <v>32953.584999999999</v>
      </c>
      <c r="D143" t="str">
        <f t="shared" si="27"/>
        <v>vis</v>
      </c>
      <c r="E143">
        <f>VLOOKUP(C143,Active!C$21:E$970,3,FALSE)</f>
        <v>-7991.0449647349951</v>
      </c>
      <c r="F143" s="3" t="s">
        <v>160</v>
      </c>
      <c r="G143" t="str">
        <f t="shared" si="28"/>
        <v>32953.585</v>
      </c>
      <c r="H143" s="4">
        <f t="shared" si="29"/>
        <v>-7991</v>
      </c>
      <c r="I143" s="19" t="s">
        <v>568</v>
      </c>
      <c r="J143" s="20" t="s">
        <v>569</v>
      </c>
      <c r="K143" s="19">
        <v>-7991</v>
      </c>
      <c r="L143" s="19" t="s">
        <v>567</v>
      </c>
      <c r="M143" s="20" t="s">
        <v>164</v>
      </c>
      <c r="N143" s="20"/>
      <c r="O143" s="21" t="s">
        <v>496</v>
      </c>
      <c r="P143" s="21" t="s">
        <v>48</v>
      </c>
    </row>
    <row r="144" spans="1:16" ht="12.75" customHeight="1" x14ac:dyDescent="0.2">
      <c r="A144" s="4" t="str">
        <f t="shared" si="24"/>
        <v> AJ 64.262 </v>
      </c>
      <c r="B144" s="3" t="str">
        <f t="shared" si="25"/>
        <v>I</v>
      </c>
      <c r="C144" s="4">
        <f t="shared" si="26"/>
        <v>33288.6</v>
      </c>
      <c r="D144" t="str">
        <f t="shared" si="27"/>
        <v>vis</v>
      </c>
      <c r="E144">
        <f>VLOOKUP(C144,Active!C$21:E$970,3,FALSE)</f>
        <v>-7775.0415707321417</v>
      </c>
      <c r="F144" s="3" t="s">
        <v>160</v>
      </c>
      <c r="G144" t="str">
        <f t="shared" si="28"/>
        <v>33288.600</v>
      </c>
      <c r="H144" s="4">
        <f t="shared" si="29"/>
        <v>-7775</v>
      </c>
      <c r="I144" s="19" t="s">
        <v>570</v>
      </c>
      <c r="J144" s="20" t="s">
        <v>571</v>
      </c>
      <c r="K144" s="19">
        <v>-7775</v>
      </c>
      <c r="L144" s="19" t="s">
        <v>561</v>
      </c>
      <c r="M144" s="20" t="s">
        <v>164</v>
      </c>
      <c r="N144" s="20"/>
      <c r="O144" s="21" t="s">
        <v>496</v>
      </c>
      <c r="P144" s="21" t="s">
        <v>48</v>
      </c>
    </row>
    <row r="145" spans="1:16" ht="12.75" customHeight="1" x14ac:dyDescent="0.2">
      <c r="A145" s="4" t="str">
        <f t="shared" si="24"/>
        <v> AJ 64.262 </v>
      </c>
      <c r="B145" s="3" t="str">
        <f t="shared" si="25"/>
        <v>I</v>
      </c>
      <c r="C145" s="4">
        <f t="shared" si="26"/>
        <v>33347.529000000002</v>
      </c>
      <c r="D145" t="str">
        <f t="shared" si="27"/>
        <v>vis</v>
      </c>
      <c r="E145">
        <f>VLOOKUP(C145,Active!C$21:E$970,3,FALSE)</f>
        <v>-7737.0466630259343</v>
      </c>
      <c r="F145" s="3" t="s">
        <v>160</v>
      </c>
      <c r="G145" t="str">
        <f t="shared" si="28"/>
        <v>33347.529</v>
      </c>
      <c r="H145" s="4">
        <f t="shared" si="29"/>
        <v>-7737</v>
      </c>
      <c r="I145" s="19" t="s">
        <v>572</v>
      </c>
      <c r="J145" s="20" t="s">
        <v>573</v>
      </c>
      <c r="K145" s="19">
        <v>-7737</v>
      </c>
      <c r="L145" s="19" t="s">
        <v>574</v>
      </c>
      <c r="M145" s="20" t="s">
        <v>495</v>
      </c>
      <c r="N145" s="20"/>
      <c r="O145" s="21" t="s">
        <v>496</v>
      </c>
      <c r="P145" s="21" t="s">
        <v>48</v>
      </c>
    </row>
    <row r="146" spans="1:16" ht="12.75" customHeight="1" x14ac:dyDescent="0.2">
      <c r="A146" s="4" t="str">
        <f t="shared" si="24"/>
        <v> AJ 64.262 </v>
      </c>
      <c r="B146" s="3" t="str">
        <f t="shared" si="25"/>
        <v>I</v>
      </c>
      <c r="C146" s="4">
        <f t="shared" si="26"/>
        <v>33651.519</v>
      </c>
      <c r="D146" t="str">
        <f t="shared" si="27"/>
        <v>vis</v>
      </c>
      <c r="E146">
        <f>VLOOKUP(C146,Active!C$21:E$970,3,FALSE)</f>
        <v>-7541.0468667692685</v>
      </c>
      <c r="F146" s="3" t="s">
        <v>160</v>
      </c>
      <c r="G146" t="str">
        <f t="shared" si="28"/>
        <v>33651.519</v>
      </c>
      <c r="H146" s="4">
        <f t="shared" si="29"/>
        <v>-7541</v>
      </c>
      <c r="I146" s="19" t="s">
        <v>575</v>
      </c>
      <c r="J146" s="20" t="s">
        <v>576</v>
      </c>
      <c r="K146" s="19">
        <v>-7541</v>
      </c>
      <c r="L146" s="19" t="s">
        <v>550</v>
      </c>
      <c r="M146" s="20" t="s">
        <v>495</v>
      </c>
      <c r="N146" s="20"/>
      <c r="O146" s="21" t="s">
        <v>496</v>
      </c>
      <c r="P146" s="21" t="s">
        <v>48</v>
      </c>
    </row>
    <row r="147" spans="1:16" ht="12.75" customHeight="1" x14ac:dyDescent="0.2">
      <c r="A147" s="4" t="str">
        <f t="shared" si="24"/>
        <v> AJ 64.262 </v>
      </c>
      <c r="B147" s="3" t="str">
        <f t="shared" si="25"/>
        <v>I</v>
      </c>
      <c r="C147" s="4">
        <f t="shared" si="26"/>
        <v>33654.623</v>
      </c>
      <c r="D147" t="str">
        <f t="shared" si="27"/>
        <v>vis</v>
      </c>
      <c r="E147">
        <f>VLOOKUP(C147,Active!C$21:E$970,3,FALSE)</f>
        <v>-7539.0455398585791</v>
      </c>
      <c r="F147" s="3" t="s">
        <v>160</v>
      </c>
      <c r="G147" t="str">
        <f t="shared" si="28"/>
        <v>33654.623</v>
      </c>
      <c r="H147" s="4">
        <f t="shared" si="29"/>
        <v>-7539</v>
      </c>
      <c r="I147" s="19" t="s">
        <v>577</v>
      </c>
      <c r="J147" s="20" t="s">
        <v>578</v>
      </c>
      <c r="K147" s="19">
        <v>-7539</v>
      </c>
      <c r="L147" s="19" t="s">
        <v>555</v>
      </c>
      <c r="M147" s="20" t="s">
        <v>495</v>
      </c>
      <c r="N147" s="20"/>
      <c r="O147" s="21" t="s">
        <v>496</v>
      </c>
      <c r="P147" s="21" t="s">
        <v>48</v>
      </c>
    </row>
    <row r="148" spans="1:16" ht="12.75" customHeight="1" x14ac:dyDescent="0.2">
      <c r="A148" s="4" t="str">
        <f t="shared" si="24"/>
        <v> AAC 5.11 </v>
      </c>
      <c r="B148" s="3" t="str">
        <f t="shared" si="25"/>
        <v>I</v>
      </c>
      <c r="C148" s="4">
        <f t="shared" si="26"/>
        <v>33690.294999999998</v>
      </c>
      <c r="D148" t="str">
        <f t="shared" si="27"/>
        <v>vis</v>
      </c>
      <c r="E148">
        <f>VLOOKUP(C148,Active!C$21:E$970,3,FALSE)</f>
        <v>-7516.0457545627878</v>
      </c>
      <c r="F148" s="3" t="s">
        <v>160</v>
      </c>
      <c r="G148" t="str">
        <f t="shared" si="28"/>
        <v>33690.295</v>
      </c>
      <c r="H148" s="4">
        <f t="shared" si="29"/>
        <v>-7516</v>
      </c>
      <c r="I148" s="19" t="s">
        <v>579</v>
      </c>
      <c r="J148" s="20" t="s">
        <v>580</v>
      </c>
      <c r="K148" s="19">
        <v>-7516</v>
      </c>
      <c r="L148" s="19" t="s">
        <v>555</v>
      </c>
      <c r="M148" s="20" t="s">
        <v>164</v>
      </c>
      <c r="N148" s="20"/>
      <c r="O148" s="21" t="s">
        <v>547</v>
      </c>
      <c r="P148" s="21" t="s">
        <v>51</v>
      </c>
    </row>
    <row r="149" spans="1:16" ht="12.75" customHeight="1" x14ac:dyDescent="0.2">
      <c r="A149" s="4" t="str">
        <f t="shared" si="24"/>
        <v> AJ 64.262 </v>
      </c>
      <c r="B149" s="3" t="str">
        <f t="shared" si="25"/>
        <v>I</v>
      </c>
      <c r="C149" s="4">
        <f t="shared" si="26"/>
        <v>34079.588000000003</v>
      </c>
      <c r="D149" t="str">
        <f t="shared" si="27"/>
        <v>vis</v>
      </c>
      <c r="E149">
        <f>VLOOKUP(C149,Active!C$21:E$970,3,FALSE)</f>
        <v>-7265.0462194328557</v>
      </c>
      <c r="F149" s="3" t="s">
        <v>160</v>
      </c>
      <c r="G149" t="str">
        <f t="shared" si="28"/>
        <v>34079.588</v>
      </c>
      <c r="H149" s="4">
        <f t="shared" si="29"/>
        <v>-7265</v>
      </c>
      <c r="I149" s="19" t="s">
        <v>581</v>
      </c>
      <c r="J149" s="20" t="s">
        <v>582</v>
      </c>
      <c r="K149" s="19">
        <v>-7265</v>
      </c>
      <c r="L149" s="19" t="s">
        <v>574</v>
      </c>
      <c r="M149" s="20" t="s">
        <v>164</v>
      </c>
      <c r="N149" s="20"/>
      <c r="O149" s="21" t="s">
        <v>496</v>
      </c>
      <c r="P149" s="21" t="s">
        <v>48</v>
      </c>
    </row>
    <row r="150" spans="1:16" ht="12.75" customHeight="1" x14ac:dyDescent="0.2">
      <c r="A150" s="4" t="str">
        <f t="shared" si="24"/>
        <v> AAC 5.191 </v>
      </c>
      <c r="B150" s="3" t="str">
        <f t="shared" si="25"/>
        <v>I</v>
      </c>
      <c r="C150" s="4">
        <f t="shared" si="26"/>
        <v>34419.245999999999</v>
      </c>
      <c r="D150" t="str">
        <f t="shared" si="27"/>
        <v>vis</v>
      </c>
      <c r="E150">
        <f>VLOOKUP(C150,Active!C$21:E$970,3,FALSE)</f>
        <v>-7046.0492169099225</v>
      </c>
      <c r="F150" s="3" t="s">
        <v>160</v>
      </c>
      <c r="G150" t="str">
        <f t="shared" si="28"/>
        <v>34419.246</v>
      </c>
      <c r="H150" s="4">
        <f t="shared" si="29"/>
        <v>-7046</v>
      </c>
      <c r="I150" s="19" t="s">
        <v>583</v>
      </c>
      <c r="J150" s="20" t="s">
        <v>584</v>
      </c>
      <c r="K150" s="19">
        <v>-7046</v>
      </c>
      <c r="L150" s="19" t="s">
        <v>585</v>
      </c>
      <c r="M150" s="20" t="s">
        <v>164</v>
      </c>
      <c r="N150" s="20"/>
      <c r="O150" s="21" t="s">
        <v>547</v>
      </c>
      <c r="P150" s="21" t="s">
        <v>52</v>
      </c>
    </row>
    <row r="151" spans="1:16" ht="12.75" customHeight="1" x14ac:dyDescent="0.2">
      <c r="A151" s="4" t="str">
        <f t="shared" si="24"/>
        <v> AJ 64.262 </v>
      </c>
      <c r="B151" s="3" t="str">
        <f t="shared" si="25"/>
        <v>I</v>
      </c>
      <c r="C151" s="4">
        <f t="shared" si="26"/>
        <v>34459.571000000004</v>
      </c>
      <c r="D151" t="str">
        <f t="shared" si="27"/>
        <v>vis</v>
      </c>
      <c r="E151">
        <f>VLOOKUP(C151,Active!C$21:E$970,3,FALSE)</f>
        <v>-7020.049375520236</v>
      </c>
      <c r="F151" s="3" t="s">
        <v>160</v>
      </c>
      <c r="G151" t="str">
        <f t="shared" si="28"/>
        <v>34459.571</v>
      </c>
      <c r="H151" s="4">
        <f t="shared" si="29"/>
        <v>-7020</v>
      </c>
      <c r="I151" s="19" t="s">
        <v>586</v>
      </c>
      <c r="J151" s="20" t="s">
        <v>587</v>
      </c>
      <c r="K151" s="19">
        <v>-7020</v>
      </c>
      <c r="L151" s="19" t="s">
        <v>546</v>
      </c>
      <c r="M151" s="20" t="s">
        <v>495</v>
      </c>
      <c r="N151" s="20"/>
      <c r="O151" s="21" t="s">
        <v>496</v>
      </c>
      <c r="P151" s="21" t="s">
        <v>48</v>
      </c>
    </row>
    <row r="152" spans="1:16" ht="12.75" customHeight="1" x14ac:dyDescent="0.2">
      <c r="A152" s="4" t="str">
        <f t="shared" si="24"/>
        <v> AAC 5.194 </v>
      </c>
      <c r="B152" s="3" t="str">
        <f t="shared" si="25"/>
        <v>I</v>
      </c>
      <c r="C152" s="4">
        <f t="shared" si="26"/>
        <v>34698.42</v>
      </c>
      <c r="D152" t="str">
        <f t="shared" si="27"/>
        <v>vis</v>
      </c>
      <c r="E152">
        <f>VLOOKUP(C152,Active!C$21:E$970,3,FALSE)</f>
        <v>-6866.0497198206804</v>
      </c>
      <c r="F152" s="3" t="s">
        <v>160</v>
      </c>
      <c r="G152" t="str">
        <f t="shared" si="28"/>
        <v>34698.420</v>
      </c>
      <c r="H152" s="4">
        <f t="shared" si="29"/>
        <v>-6866</v>
      </c>
      <c r="I152" s="19" t="s">
        <v>588</v>
      </c>
      <c r="J152" s="20" t="s">
        <v>589</v>
      </c>
      <c r="K152" s="19">
        <v>-6866</v>
      </c>
      <c r="L152" s="19" t="s">
        <v>546</v>
      </c>
      <c r="M152" s="20" t="s">
        <v>164</v>
      </c>
      <c r="N152" s="20"/>
      <c r="O152" s="21" t="s">
        <v>547</v>
      </c>
      <c r="P152" s="21" t="s">
        <v>53</v>
      </c>
    </row>
    <row r="153" spans="1:16" ht="12.75" customHeight="1" x14ac:dyDescent="0.2">
      <c r="A153" s="4" t="str">
        <f t="shared" si="24"/>
        <v> AJ 64.262 </v>
      </c>
      <c r="B153" s="3" t="str">
        <f t="shared" si="25"/>
        <v>I</v>
      </c>
      <c r="C153" s="4">
        <f t="shared" si="26"/>
        <v>34780.620000000003</v>
      </c>
      <c r="D153" t="str">
        <f t="shared" si="27"/>
        <v>vis</v>
      </c>
      <c r="E153">
        <f>VLOOKUP(C153,Active!C$21:E$970,3,FALSE)</f>
        <v>-6813.0506631007265</v>
      </c>
      <c r="F153" s="3" t="s">
        <v>160</v>
      </c>
      <c r="G153" t="str">
        <f t="shared" si="28"/>
        <v>34780.620</v>
      </c>
      <c r="H153" s="4">
        <f t="shared" si="29"/>
        <v>-6813</v>
      </c>
      <c r="I153" s="19" t="s">
        <v>590</v>
      </c>
      <c r="J153" s="20" t="s">
        <v>591</v>
      </c>
      <c r="K153" s="19">
        <v>-6813</v>
      </c>
      <c r="L153" s="19" t="s">
        <v>536</v>
      </c>
      <c r="M153" s="20" t="s">
        <v>495</v>
      </c>
      <c r="N153" s="20"/>
      <c r="O153" s="21" t="s">
        <v>496</v>
      </c>
      <c r="P153" s="21" t="s">
        <v>48</v>
      </c>
    </row>
    <row r="154" spans="1:16" ht="12.75" customHeight="1" x14ac:dyDescent="0.2">
      <c r="A154" s="4" t="str">
        <f t="shared" si="24"/>
        <v> AAC 5.194 </v>
      </c>
      <c r="B154" s="3" t="str">
        <f t="shared" si="25"/>
        <v>I</v>
      </c>
      <c r="C154" s="4">
        <f t="shared" si="26"/>
        <v>35064.449000000001</v>
      </c>
      <c r="D154" t="str">
        <f t="shared" si="27"/>
        <v>vis</v>
      </c>
      <c r="E154">
        <f>VLOOKUP(C154,Active!C$21:E$970,3,FALSE)</f>
        <v>-6630.0498204028308</v>
      </c>
      <c r="F154" s="3" t="s">
        <v>160</v>
      </c>
      <c r="G154" t="str">
        <f t="shared" si="28"/>
        <v>35064.449</v>
      </c>
      <c r="H154" s="4">
        <f t="shared" si="29"/>
        <v>-6630</v>
      </c>
      <c r="I154" s="19" t="s">
        <v>592</v>
      </c>
      <c r="J154" s="20" t="s">
        <v>593</v>
      </c>
      <c r="K154" s="19">
        <v>-6630</v>
      </c>
      <c r="L154" s="19" t="s">
        <v>546</v>
      </c>
      <c r="M154" s="20" t="s">
        <v>164</v>
      </c>
      <c r="N154" s="20"/>
      <c r="O154" s="21" t="s">
        <v>547</v>
      </c>
      <c r="P154" s="21" t="s">
        <v>53</v>
      </c>
    </row>
    <row r="155" spans="1:16" ht="12.75" customHeight="1" x14ac:dyDescent="0.2">
      <c r="A155" s="4" t="str">
        <f t="shared" si="24"/>
        <v> AJ 64.262 </v>
      </c>
      <c r="B155" s="3" t="str">
        <f t="shared" si="25"/>
        <v>I</v>
      </c>
      <c r="C155" s="4">
        <f t="shared" si="26"/>
        <v>36635.610999999997</v>
      </c>
      <c r="D155" t="str">
        <f t="shared" si="27"/>
        <v>vis</v>
      </c>
      <c r="E155">
        <f>VLOOKUP(C155,Active!C$21:E$970,3,FALSE)</f>
        <v>-5617.0315241226317</v>
      </c>
      <c r="F155" s="3" t="s">
        <v>160</v>
      </c>
      <c r="G155" t="str">
        <f t="shared" si="28"/>
        <v>36635.611</v>
      </c>
      <c r="H155" s="4">
        <f t="shared" si="29"/>
        <v>-5617</v>
      </c>
      <c r="I155" s="19" t="s">
        <v>594</v>
      </c>
      <c r="J155" s="20" t="s">
        <v>595</v>
      </c>
      <c r="K155" s="19">
        <v>-5617</v>
      </c>
      <c r="L155" s="19" t="s">
        <v>596</v>
      </c>
      <c r="M155" s="20" t="s">
        <v>495</v>
      </c>
      <c r="N155" s="20"/>
      <c r="O155" s="21" t="s">
        <v>496</v>
      </c>
      <c r="P155" s="21" t="s">
        <v>48</v>
      </c>
    </row>
    <row r="156" spans="1:16" ht="12.75" customHeight="1" x14ac:dyDescent="0.2">
      <c r="A156" s="4" t="str">
        <f t="shared" si="24"/>
        <v> AJ 64.262 </v>
      </c>
      <c r="B156" s="3" t="str">
        <f t="shared" si="25"/>
        <v>I</v>
      </c>
      <c r="C156" s="4">
        <f t="shared" si="26"/>
        <v>36649.567999999999</v>
      </c>
      <c r="D156" t="str">
        <f t="shared" si="27"/>
        <v>vis</v>
      </c>
      <c r="E156">
        <f>VLOOKUP(C156,Active!C$21:E$970,3,FALSE)</f>
        <v>-5608.0326453557163</v>
      </c>
      <c r="F156" s="3" t="s">
        <v>160</v>
      </c>
      <c r="G156" t="str">
        <f t="shared" si="28"/>
        <v>36649.568</v>
      </c>
      <c r="H156" s="4">
        <f t="shared" si="29"/>
        <v>-5608</v>
      </c>
      <c r="I156" s="19" t="s">
        <v>597</v>
      </c>
      <c r="J156" s="20" t="s">
        <v>598</v>
      </c>
      <c r="K156" s="19">
        <v>-5608</v>
      </c>
      <c r="L156" s="19" t="s">
        <v>599</v>
      </c>
      <c r="M156" s="20" t="s">
        <v>495</v>
      </c>
      <c r="N156" s="20"/>
      <c r="O156" s="21" t="s">
        <v>496</v>
      </c>
      <c r="P156" s="21" t="s">
        <v>48</v>
      </c>
    </row>
    <row r="157" spans="1:16" ht="12.75" customHeight="1" x14ac:dyDescent="0.2">
      <c r="A157" s="4" t="str">
        <f t="shared" si="24"/>
        <v> AVSJ 5.37 </v>
      </c>
      <c r="B157" s="3" t="str">
        <f t="shared" si="25"/>
        <v>I</v>
      </c>
      <c r="C157" s="4">
        <f t="shared" si="26"/>
        <v>40956.667999999998</v>
      </c>
      <c r="D157" t="str">
        <f t="shared" si="27"/>
        <v>vis</v>
      </c>
      <c r="E157">
        <f>VLOOKUP(C157,Active!C$21:E$970,3,FALSE)</f>
        <v>-2830.9981295588386</v>
      </c>
      <c r="F157" s="3" t="s">
        <v>160</v>
      </c>
      <c r="G157" t="str">
        <f t="shared" si="28"/>
        <v>40956.668</v>
      </c>
      <c r="H157" s="4">
        <f t="shared" si="29"/>
        <v>-2831</v>
      </c>
      <c r="I157" s="19" t="s">
        <v>600</v>
      </c>
      <c r="J157" s="20" t="s">
        <v>601</v>
      </c>
      <c r="K157" s="19">
        <v>-2831</v>
      </c>
      <c r="L157" s="19" t="s">
        <v>185</v>
      </c>
      <c r="M157" s="20" t="s">
        <v>164</v>
      </c>
      <c r="N157" s="20"/>
      <c r="O157" s="21" t="s">
        <v>204</v>
      </c>
      <c r="P157" s="21" t="s">
        <v>55</v>
      </c>
    </row>
    <row r="158" spans="1:16" ht="12.75" customHeight="1" x14ac:dyDescent="0.2">
      <c r="A158" s="4" t="str">
        <f t="shared" si="24"/>
        <v> AVSJ 5.37 </v>
      </c>
      <c r="B158" s="3" t="str">
        <f t="shared" si="25"/>
        <v>I</v>
      </c>
      <c r="C158" s="4">
        <f t="shared" si="26"/>
        <v>40984.576999999997</v>
      </c>
      <c r="D158" t="str">
        <f t="shared" si="27"/>
        <v>vis</v>
      </c>
      <c r="E158">
        <f>VLOOKUP(C158,Active!C$21:E$970,3,FALSE)</f>
        <v>-2813.0035958119151</v>
      </c>
      <c r="F158" s="3" t="s">
        <v>160</v>
      </c>
      <c r="G158" t="str">
        <f t="shared" si="28"/>
        <v>40984.577</v>
      </c>
      <c r="H158" s="4">
        <f t="shared" si="29"/>
        <v>-2813</v>
      </c>
      <c r="I158" s="19" t="s">
        <v>602</v>
      </c>
      <c r="J158" s="20" t="s">
        <v>603</v>
      </c>
      <c r="K158" s="19">
        <v>-2813</v>
      </c>
      <c r="L158" s="19" t="s">
        <v>288</v>
      </c>
      <c r="M158" s="20" t="s">
        <v>164</v>
      </c>
      <c r="N158" s="20"/>
      <c r="O158" s="21" t="s">
        <v>252</v>
      </c>
      <c r="P158" s="21" t="s">
        <v>55</v>
      </c>
    </row>
    <row r="159" spans="1:16" ht="12.75" customHeight="1" x14ac:dyDescent="0.2">
      <c r="A159" s="4" t="str">
        <f t="shared" si="24"/>
        <v> AVSJ 5.37 </v>
      </c>
      <c r="B159" s="3" t="str">
        <f t="shared" si="25"/>
        <v>I</v>
      </c>
      <c r="C159" s="4">
        <f t="shared" si="26"/>
        <v>41015.599000000002</v>
      </c>
      <c r="D159" t="str">
        <f t="shared" si="27"/>
        <v>vis</v>
      </c>
      <c r="E159">
        <f>VLOOKUP(C159,Active!C$21:E$970,3,FALSE)</f>
        <v>-2793.0019323378692</v>
      </c>
      <c r="F159" s="3" t="s">
        <v>160</v>
      </c>
      <c r="G159" t="str">
        <f t="shared" si="28"/>
        <v>41015.599</v>
      </c>
      <c r="H159" s="4">
        <f t="shared" si="29"/>
        <v>-2793</v>
      </c>
      <c r="I159" s="19" t="s">
        <v>604</v>
      </c>
      <c r="J159" s="20" t="s">
        <v>605</v>
      </c>
      <c r="K159" s="19">
        <v>-2793</v>
      </c>
      <c r="L159" s="19" t="s">
        <v>606</v>
      </c>
      <c r="M159" s="20" t="s">
        <v>164</v>
      </c>
      <c r="N159" s="20"/>
      <c r="O159" s="21" t="s">
        <v>252</v>
      </c>
      <c r="P159" s="21" t="s">
        <v>55</v>
      </c>
    </row>
    <row r="160" spans="1:16" ht="12.75" customHeight="1" x14ac:dyDescent="0.2">
      <c r="A160" s="4" t="str">
        <f t="shared" si="24"/>
        <v> AVSJ 6.31 </v>
      </c>
      <c r="B160" s="3" t="str">
        <f t="shared" si="25"/>
        <v>I</v>
      </c>
      <c r="C160" s="4">
        <f t="shared" si="26"/>
        <v>42079.565999999999</v>
      </c>
      <c r="D160" t="str">
        <f t="shared" si="27"/>
        <v>vis</v>
      </c>
      <c r="E160">
        <f>VLOOKUP(C160,Active!C$21:E$970,3,FALSE)</f>
        <v>-2107.0013559247727</v>
      </c>
      <c r="F160" s="3" t="s">
        <v>160</v>
      </c>
      <c r="G160" t="str">
        <f t="shared" si="28"/>
        <v>42079.566</v>
      </c>
      <c r="H160" s="4">
        <f t="shared" si="29"/>
        <v>-2107</v>
      </c>
      <c r="I160" s="19" t="s">
        <v>607</v>
      </c>
      <c r="J160" s="20" t="s">
        <v>608</v>
      </c>
      <c r="K160" s="19">
        <v>-2107</v>
      </c>
      <c r="L160" s="19" t="s">
        <v>295</v>
      </c>
      <c r="M160" s="20" t="s">
        <v>164</v>
      </c>
      <c r="N160" s="20"/>
      <c r="O160" s="21" t="s">
        <v>252</v>
      </c>
      <c r="P160" s="21" t="s">
        <v>56</v>
      </c>
    </row>
    <row r="161" spans="1:16" ht="12.75" customHeight="1" x14ac:dyDescent="0.2">
      <c r="A161" s="4" t="str">
        <f t="shared" si="24"/>
        <v> AVSJ 6.31 </v>
      </c>
      <c r="B161" s="3" t="str">
        <f t="shared" si="25"/>
        <v>I</v>
      </c>
      <c r="C161" s="4">
        <f t="shared" si="26"/>
        <v>42096.625999999997</v>
      </c>
      <c r="D161" t="str">
        <f t="shared" si="27"/>
        <v>vis</v>
      </c>
      <c r="E161">
        <f>VLOOKUP(C161,Active!C$21:E$970,3,FALSE)</f>
        <v>-2096.0017950045508</v>
      </c>
      <c r="F161" s="3" t="s">
        <v>160</v>
      </c>
      <c r="G161" t="str">
        <f t="shared" si="28"/>
        <v>42096.626</v>
      </c>
      <c r="H161" s="4">
        <f t="shared" si="29"/>
        <v>-2096</v>
      </c>
      <c r="I161" s="19" t="s">
        <v>609</v>
      </c>
      <c r="J161" s="20" t="s">
        <v>610</v>
      </c>
      <c r="K161" s="19">
        <v>-2096</v>
      </c>
      <c r="L161" s="19" t="s">
        <v>606</v>
      </c>
      <c r="M161" s="20" t="s">
        <v>164</v>
      </c>
      <c r="N161" s="20"/>
      <c r="O161" s="21" t="s">
        <v>252</v>
      </c>
      <c r="P161" s="21" t="s">
        <v>56</v>
      </c>
    </row>
    <row r="162" spans="1:16" ht="12.75" customHeight="1" x14ac:dyDescent="0.2">
      <c r="A162" s="4" t="str">
        <f t="shared" si="24"/>
        <v> AVSJ 7.38 </v>
      </c>
      <c r="B162" s="3" t="str">
        <f t="shared" si="25"/>
        <v>I</v>
      </c>
      <c r="C162" s="4">
        <f t="shared" si="26"/>
        <v>42414.576000000001</v>
      </c>
      <c r="D162" t="str">
        <f t="shared" si="27"/>
        <v>vis</v>
      </c>
      <c r="E162">
        <f>VLOOKUP(C162,Active!C$21:E$970,3,FALSE)</f>
        <v>-1891.001185708823</v>
      </c>
      <c r="F162" s="3" t="s">
        <v>160</v>
      </c>
      <c r="G162" t="str">
        <f t="shared" si="28"/>
        <v>42414.576</v>
      </c>
      <c r="H162" s="4">
        <f t="shared" si="29"/>
        <v>-1891</v>
      </c>
      <c r="I162" s="19" t="s">
        <v>611</v>
      </c>
      <c r="J162" s="20" t="s">
        <v>612</v>
      </c>
      <c r="K162" s="19">
        <v>-1891</v>
      </c>
      <c r="L162" s="19" t="s">
        <v>295</v>
      </c>
      <c r="M162" s="20" t="s">
        <v>164</v>
      </c>
      <c r="N162" s="20"/>
      <c r="O162" s="21" t="s">
        <v>613</v>
      </c>
      <c r="P162" s="21" t="s">
        <v>57</v>
      </c>
    </row>
    <row r="163" spans="1:16" ht="12.75" customHeight="1" x14ac:dyDescent="0.2">
      <c r="A163" s="4" t="str">
        <f t="shared" si="24"/>
        <v> AVSJ 7.38 </v>
      </c>
      <c r="B163" s="3" t="str">
        <f t="shared" si="25"/>
        <v>I</v>
      </c>
      <c r="C163" s="4">
        <f t="shared" si="26"/>
        <v>42414.576000000001</v>
      </c>
      <c r="D163" t="str">
        <f t="shared" si="27"/>
        <v>vis</v>
      </c>
      <c r="E163">
        <f>VLOOKUP(C163,Active!C$21:E$970,3,FALSE)</f>
        <v>-1891.001185708823</v>
      </c>
      <c r="F163" s="3" t="s">
        <v>160</v>
      </c>
      <c r="G163" t="str">
        <f t="shared" si="28"/>
        <v>42414.576</v>
      </c>
      <c r="H163" s="4">
        <f t="shared" si="29"/>
        <v>-1891</v>
      </c>
      <c r="I163" s="19" t="s">
        <v>611</v>
      </c>
      <c r="J163" s="20" t="s">
        <v>612</v>
      </c>
      <c r="K163" s="19">
        <v>-1891</v>
      </c>
      <c r="L163" s="19" t="s">
        <v>295</v>
      </c>
      <c r="M163" s="20" t="s">
        <v>164</v>
      </c>
      <c r="N163" s="20"/>
      <c r="O163" s="21" t="s">
        <v>614</v>
      </c>
      <c r="P163" s="21" t="s">
        <v>57</v>
      </c>
    </row>
    <row r="164" spans="1:16" ht="12.75" customHeight="1" x14ac:dyDescent="0.2">
      <c r="A164" s="4" t="str">
        <f t="shared" si="24"/>
        <v> AVSJ 7.38 </v>
      </c>
      <c r="B164" s="3" t="str">
        <f t="shared" si="25"/>
        <v>I</v>
      </c>
      <c r="C164" s="4">
        <f t="shared" si="26"/>
        <v>42445.597999999998</v>
      </c>
      <c r="D164" t="str">
        <f t="shared" si="27"/>
        <v>vis</v>
      </c>
      <c r="E164">
        <f>VLOOKUP(C164,Active!C$21:E$970,3,FALSE)</f>
        <v>-1870.9995222347818</v>
      </c>
      <c r="F164" s="3" t="s">
        <v>160</v>
      </c>
      <c r="G164" t="str">
        <f t="shared" si="28"/>
        <v>42445.598</v>
      </c>
      <c r="H164" s="4">
        <f t="shared" si="29"/>
        <v>-1871</v>
      </c>
      <c r="I164" s="19" t="s">
        <v>615</v>
      </c>
      <c r="J164" s="20" t="s">
        <v>616</v>
      </c>
      <c r="K164" s="19">
        <v>-1871</v>
      </c>
      <c r="L164" s="19" t="s">
        <v>172</v>
      </c>
      <c r="M164" s="20" t="s">
        <v>164</v>
      </c>
      <c r="N164" s="20"/>
      <c r="O164" s="21" t="s">
        <v>617</v>
      </c>
      <c r="P164" s="21" t="s">
        <v>57</v>
      </c>
    </row>
    <row r="165" spans="1:16" ht="12.75" customHeight="1" x14ac:dyDescent="0.2">
      <c r="A165" s="4" t="str">
        <f t="shared" si="24"/>
        <v> AVSJ 7.38 </v>
      </c>
      <c r="B165" s="3" t="str">
        <f t="shared" si="25"/>
        <v>I</v>
      </c>
      <c r="C165" s="4">
        <f t="shared" si="26"/>
        <v>42713.915000000001</v>
      </c>
      <c r="D165" t="str">
        <f t="shared" si="27"/>
        <v>vis</v>
      </c>
      <c r="E165">
        <f>VLOOKUP(C165,Active!C$21:E$970,3,FALSE)</f>
        <v>-1698.0001560312855</v>
      </c>
      <c r="F165" s="3" t="s">
        <v>160</v>
      </c>
      <c r="G165" t="str">
        <f t="shared" si="28"/>
        <v>42713.915</v>
      </c>
      <c r="H165" s="4">
        <f t="shared" si="29"/>
        <v>-1698</v>
      </c>
      <c r="I165" s="19" t="s">
        <v>618</v>
      </c>
      <c r="J165" s="20" t="s">
        <v>619</v>
      </c>
      <c r="K165" s="19">
        <v>-1698</v>
      </c>
      <c r="L165" s="19" t="s">
        <v>299</v>
      </c>
      <c r="M165" s="20" t="s">
        <v>164</v>
      </c>
      <c r="N165" s="20"/>
      <c r="O165" s="21" t="s">
        <v>193</v>
      </c>
      <c r="P165" s="21" t="s">
        <v>57</v>
      </c>
    </row>
    <row r="166" spans="1:16" ht="12.75" customHeight="1" x14ac:dyDescent="0.2">
      <c r="A166" s="4" t="str">
        <f t="shared" si="24"/>
        <v> AN 301.327 </v>
      </c>
      <c r="B166" s="3" t="str">
        <f t="shared" si="25"/>
        <v>I</v>
      </c>
      <c r="C166" s="4">
        <f t="shared" si="26"/>
        <v>42833.339</v>
      </c>
      <c r="D166" t="str">
        <f t="shared" si="27"/>
        <v>vis</v>
      </c>
      <c r="E166">
        <f>VLOOKUP(C166,Active!C$21:E$970,3,FALSE)</f>
        <v>-1621.0006505601973</v>
      </c>
      <c r="F166" s="3" t="s">
        <v>160</v>
      </c>
      <c r="G166" t="str">
        <f t="shared" si="28"/>
        <v>42833.339</v>
      </c>
      <c r="H166" s="4">
        <f t="shared" si="29"/>
        <v>-1621</v>
      </c>
      <c r="I166" s="19" t="s">
        <v>620</v>
      </c>
      <c r="J166" s="20" t="s">
        <v>621</v>
      </c>
      <c r="K166" s="19">
        <v>-1621</v>
      </c>
      <c r="L166" s="19" t="s">
        <v>207</v>
      </c>
      <c r="M166" s="20" t="s">
        <v>164</v>
      </c>
      <c r="N166" s="20"/>
      <c r="O166" s="21" t="s">
        <v>622</v>
      </c>
      <c r="P166" s="21" t="s">
        <v>72</v>
      </c>
    </row>
    <row r="167" spans="1:16" ht="12.75" customHeight="1" x14ac:dyDescent="0.2">
      <c r="A167" s="4" t="str">
        <f t="shared" si="24"/>
        <v> BBS 31 </v>
      </c>
      <c r="B167" s="3" t="str">
        <f t="shared" si="25"/>
        <v>I</v>
      </c>
      <c r="C167" s="4">
        <f t="shared" si="26"/>
        <v>43123.372000000003</v>
      </c>
      <c r="D167" t="str">
        <f t="shared" si="27"/>
        <v>vis</v>
      </c>
      <c r="E167">
        <f>VLOOKUP(C167,Active!C$21:E$970,3,FALSE)</f>
        <v>-1433.9997330704423</v>
      </c>
      <c r="F167" s="3" t="str">
        <f>LEFT(M167,1)</f>
        <v>V</v>
      </c>
      <c r="G167" t="str">
        <f t="shared" si="28"/>
        <v>43123.372</v>
      </c>
      <c r="H167" s="4">
        <f t="shared" si="29"/>
        <v>-1434</v>
      </c>
      <c r="I167" s="19" t="s">
        <v>623</v>
      </c>
      <c r="J167" s="20" t="s">
        <v>624</v>
      </c>
      <c r="K167" s="19">
        <v>-1434</v>
      </c>
      <c r="L167" s="19" t="s">
        <v>303</v>
      </c>
      <c r="M167" s="20" t="s">
        <v>164</v>
      </c>
      <c r="N167" s="20"/>
      <c r="O167" s="21" t="s">
        <v>173</v>
      </c>
      <c r="P167" s="21" t="s">
        <v>74</v>
      </c>
    </row>
    <row r="168" spans="1:16" ht="12.75" customHeight="1" x14ac:dyDescent="0.2">
      <c r="A168" s="4" t="str">
        <f t="shared" si="24"/>
        <v> BRNO 26 </v>
      </c>
      <c r="B168" s="3" t="str">
        <f t="shared" si="25"/>
        <v>I</v>
      </c>
      <c r="C168" s="4">
        <f t="shared" si="26"/>
        <v>45738.303999999996</v>
      </c>
      <c r="D168" t="str">
        <f t="shared" si="27"/>
        <v>vis</v>
      </c>
      <c r="E168">
        <f>VLOOKUP(C168,Active!C$21:E$970,3,FALSE)</f>
        <v>251.99697479836598</v>
      </c>
      <c r="F168" s="3" t="s">
        <v>160</v>
      </c>
      <c r="G168" t="str">
        <f t="shared" si="28"/>
        <v>45738.304</v>
      </c>
      <c r="H168" s="4">
        <f t="shared" si="29"/>
        <v>252</v>
      </c>
      <c r="I168" s="19" t="s">
        <v>625</v>
      </c>
      <c r="J168" s="20" t="s">
        <v>626</v>
      </c>
      <c r="K168" s="19">
        <v>252</v>
      </c>
      <c r="L168" s="19" t="s">
        <v>213</v>
      </c>
      <c r="M168" s="20" t="s">
        <v>164</v>
      </c>
      <c r="N168" s="20"/>
      <c r="O168" s="21" t="s">
        <v>330</v>
      </c>
      <c r="P168" s="21" t="s">
        <v>103</v>
      </c>
    </row>
    <row r="169" spans="1:16" ht="12.75" customHeight="1" x14ac:dyDescent="0.2">
      <c r="A169" s="4" t="str">
        <f t="shared" si="24"/>
        <v> BBS 83 </v>
      </c>
      <c r="B169" s="3" t="str">
        <f t="shared" si="25"/>
        <v>I</v>
      </c>
      <c r="C169" s="4">
        <f t="shared" si="26"/>
        <v>46819.328000000001</v>
      </c>
      <c r="D169" t="str">
        <f t="shared" si="27"/>
        <v>vis</v>
      </c>
      <c r="E169">
        <f>VLOOKUP(C169,Active!C$21:E$970,3,FALSE)</f>
        <v>948.99517785954822</v>
      </c>
      <c r="F169" s="3" t="s">
        <v>160</v>
      </c>
      <c r="G169" t="str">
        <f t="shared" si="28"/>
        <v>46819.328</v>
      </c>
      <c r="H169" s="4">
        <f t="shared" si="29"/>
        <v>949</v>
      </c>
      <c r="I169" s="19" t="s">
        <v>627</v>
      </c>
      <c r="J169" s="20" t="s">
        <v>628</v>
      </c>
      <c r="K169" s="19">
        <v>949</v>
      </c>
      <c r="L169" s="19" t="s">
        <v>234</v>
      </c>
      <c r="M169" s="20" t="s">
        <v>164</v>
      </c>
      <c r="N169" s="20"/>
      <c r="O169" s="21" t="s">
        <v>190</v>
      </c>
      <c r="P169" s="21" t="s">
        <v>114</v>
      </c>
    </row>
    <row r="170" spans="1:16" ht="12.75" customHeight="1" x14ac:dyDescent="0.2">
      <c r="A170" s="4" t="str">
        <f t="shared" si="24"/>
        <v>VSB 47 </v>
      </c>
      <c r="B170" s="3" t="str">
        <f t="shared" si="25"/>
        <v>I</v>
      </c>
      <c r="C170" s="4">
        <f t="shared" si="26"/>
        <v>49393.97</v>
      </c>
      <c r="D170" t="str">
        <f t="shared" si="27"/>
        <v>vis</v>
      </c>
      <c r="E170">
        <f>VLOOKUP(C170,Active!C$21:E$970,3,FALSE)</f>
        <v>2609.0146108470121</v>
      </c>
      <c r="F170" s="3" t="s">
        <v>160</v>
      </c>
      <c r="G170" t="str">
        <f t="shared" si="28"/>
        <v>49393.97</v>
      </c>
      <c r="H170" s="4">
        <f t="shared" si="29"/>
        <v>2609</v>
      </c>
      <c r="I170" s="19" t="s">
        <v>629</v>
      </c>
      <c r="J170" s="20" t="s">
        <v>630</v>
      </c>
      <c r="K170" s="19">
        <v>2609</v>
      </c>
      <c r="L170" s="19" t="s">
        <v>631</v>
      </c>
      <c r="M170" s="20" t="s">
        <v>164</v>
      </c>
      <c r="N170" s="20"/>
      <c r="O170" s="21" t="s">
        <v>632</v>
      </c>
      <c r="P170" s="22" t="s">
        <v>125</v>
      </c>
    </row>
    <row r="171" spans="1:16" ht="12.75" customHeight="1" x14ac:dyDescent="0.2">
      <c r="A171" s="4" t="str">
        <f t="shared" ref="A171:A202" si="30">P171</f>
        <v> AOEB 7 </v>
      </c>
      <c r="B171" s="3" t="str">
        <f t="shared" ref="B171:B202" si="31">IF(H171=INT(H171),"I","II")</f>
        <v>I</v>
      </c>
      <c r="C171" s="4">
        <f t="shared" ref="C171:C202" si="32">1*G171</f>
        <v>49750.686999999998</v>
      </c>
      <c r="D171" t="str">
        <f t="shared" ref="D171:D202" si="33">VLOOKUP(F171,I$1:J$5,2,FALSE)</f>
        <v>vis</v>
      </c>
      <c r="E171">
        <f>VLOOKUP(C171,Active!C$21:E$970,3,FALSE)</f>
        <v>2839.010529532788</v>
      </c>
      <c r="F171" s="3" t="s">
        <v>160</v>
      </c>
      <c r="G171" t="str">
        <f t="shared" ref="G171:G202" si="34">MID(I171,3,LEN(I171)-3)</f>
        <v>49750.687</v>
      </c>
      <c r="H171" s="4">
        <f t="shared" ref="H171:H202" si="35">1*K171</f>
        <v>2839</v>
      </c>
      <c r="I171" s="19" t="s">
        <v>633</v>
      </c>
      <c r="J171" s="20" t="s">
        <v>634</v>
      </c>
      <c r="K171" s="19">
        <v>2839</v>
      </c>
      <c r="L171" s="19" t="s">
        <v>426</v>
      </c>
      <c r="M171" s="20" t="s">
        <v>164</v>
      </c>
      <c r="N171" s="20"/>
      <c r="O171" s="21" t="s">
        <v>379</v>
      </c>
      <c r="P171" s="21" t="s">
        <v>126</v>
      </c>
    </row>
    <row r="172" spans="1:16" ht="12.75" customHeight="1" x14ac:dyDescent="0.2">
      <c r="A172" s="4" t="str">
        <f t="shared" si="30"/>
        <v> AOEB 7 </v>
      </c>
      <c r="B172" s="3" t="str">
        <f t="shared" si="31"/>
        <v>I</v>
      </c>
      <c r="C172" s="4">
        <f t="shared" si="32"/>
        <v>49778.606</v>
      </c>
      <c r="D172" t="str">
        <f t="shared" si="33"/>
        <v>vis</v>
      </c>
      <c r="E172">
        <f>VLOOKUP(C172,Active!C$21:E$970,3,FALSE)</f>
        <v>2857.0115108535229</v>
      </c>
      <c r="F172" s="3" t="s">
        <v>160</v>
      </c>
      <c r="G172" t="str">
        <f t="shared" si="34"/>
        <v>49778.606</v>
      </c>
      <c r="H172" s="4">
        <f t="shared" si="35"/>
        <v>2857</v>
      </c>
      <c r="I172" s="19" t="s">
        <v>635</v>
      </c>
      <c r="J172" s="20" t="s">
        <v>636</v>
      </c>
      <c r="K172" s="19">
        <v>2857</v>
      </c>
      <c r="L172" s="19" t="s">
        <v>637</v>
      </c>
      <c r="M172" s="20" t="s">
        <v>164</v>
      </c>
      <c r="N172" s="20"/>
      <c r="O172" s="21" t="s">
        <v>165</v>
      </c>
      <c r="P172" s="21" t="s">
        <v>126</v>
      </c>
    </row>
    <row r="173" spans="1:16" ht="12.75" customHeight="1" x14ac:dyDescent="0.2">
      <c r="A173" s="4" t="str">
        <f t="shared" si="30"/>
        <v>VSB 47 </v>
      </c>
      <c r="B173" s="3" t="str">
        <f t="shared" si="31"/>
        <v>I</v>
      </c>
      <c r="C173" s="4">
        <f t="shared" si="32"/>
        <v>50053.129000000001</v>
      </c>
      <c r="D173" t="str">
        <f t="shared" si="33"/>
        <v>vis</v>
      </c>
      <c r="E173">
        <f>VLOOKUP(C173,Active!C$21:E$970,3,FALSE)</f>
        <v>3034.0122413636363</v>
      </c>
      <c r="F173" s="3" t="s">
        <v>160</v>
      </c>
      <c r="G173" t="str">
        <f t="shared" si="34"/>
        <v>50053.129</v>
      </c>
      <c r="H173" s="4">
        <f t="shared" si="35"/>
        <v>3034</v>
      </c>
      <c r="I173" s="19" t="s">
        <v>638</v>
      </c>
      <c r="J173" s="20" t="s">
        <v>639</v>
      </c>
      <c r="K173" s="19">
        <v>3034</v>
      </c>
      <c r="L173" s="19" t="s">
        <v>640</v>
      </c>
      <c r="M173" s="20" t="s">
        <v>439</v>
      </c>
      <c r="N173" s="20" t="s">
        <v>160</v>
      </c>
      <c r="O173" s="21" t="s">
        <v>641</v>
      </c>
      <c r="P173" s="22" t="s">
        <v>125</v>
      </c>
    </row>
    <row r="174" spans="1:16" ht="12.75" customHeight="1" x14ac:dyDescent="0.2">
      <c r="A174" s="4" t="str">
        <f t="shared" si="30"/>
        <v>VSB 47 </v>
      </c>
      <c r="B174" s="3" t="str">
        <f t="shared" si="31"/>
        <v>I</v>
      </c>
      <c r="C174" s="4">
        <f t="shared" si="32"/>
        <v>50095.004999999997</v>
      </c>
      <c r="D174" t="str">
        <f t="shared" si="33"/>
        <v>vis</v>
      </c>
      <c r="E174">
        <f>VLOOKUP(C174,Active!C$21:E$970,3,FALSE)</f>
        <v>3061.0121014512824</v>
      </c>
      <c r="F174" s="3" t="s">
        <v>160</v>
      </c>
      <c r="G174" t="str">
        <f t="shared" si="34"/>
        <v>50095.005</v>
      </c>
      <c r="H174" s="4">
        <f t="shared" si="35"/>
        <v>3061</v>
      </c>
      <c r="I174" s="19" t="s">
        <v>642</v>
      </c>
      <c r="J174" s="20" t="s">
        <v>643</v>
      </c>
      <c r="K174" s="19">
        <v>3061</v>
      </c>
      <c r="L174" s="19" t="s">
        <v>640</v>
      </c>
      <c r="M174" s="20" t="s">
        <v>164</v>
      </c>
      <c r="N174" s="20"/>
      <c r="O174" s="21" t="s">
        <v>644</v>
      </c>
      <c r="P174" s="22" t="s">
        <v>125</v>
      </c>
    </row>
    <row r="175" spans="1:16" ht="12.75" customHeight="1" x14ac:dyDescent="0.2">
      <c r="A175" s="4" t="str">
        <f t="shared" si="30"/>
        <v> AOEB 7 </v>
      </c>
      <c r="B175" s="3" t="str">
        <f t="shared" si="31"/>
        <v>I</v>
      </c>
      <c r="C175" s="4">
        <f t="shared" si="32"/>
        <v>50096.557000000001</v>
      </c>
      <c r="D175" t="str">
        <f t="shared" si="33"/>
        <v>vis</v>
      </c>
      <c r="E175">
        <f>VLOOKUP(C175,Active!C$21:E$970,3,FALSE)</f>
        <v>3062.0127649066299</v>
      </c>
      <c r="F175" s="3" t="s">
        <v>160</v>
      </c>
      <c r="G175" t="str">
        <f t="shared" si="34"/>
        <v>50096.557</v>
      </c>
      <c r="H175" s="4">
        <f t="shared" si="35"/>
        <v>3062</v>
      </c>
      <c r="I175" s="19" t="s">
        <v>645</v>
      </c>
      <c r="J175" s="20" t="s">
        <v>646</v>
      </c>
      <c r="K175" s="19">
        <v>3062</v>
      </c>
      <c r="L175" s="19" t="s">
        <v>417</v>
      </c>
      <c r="M175" s="20" t="s">
        <v>164</v>
      </c>
      <c r="N175" s="20"/>
      <c r="O175" s="21" t="s">
        <v>647</v>
      </c>
      <c r="P175" s="21" t="s">
        <v>126</v>
      </c>
    </row>
    <row r="176" spans="1:16" ht="12.75" customHeight="1" x14ac:dyDescent="0.2">
      <c r="A176" s="4" t="str">
        <f t="shared" si="30"/>
        <v> AOEB 7 </v>
      </c>
      <c r="B176" s="3" t="str">
        <f t="shared" si="31"/>
        <v>I</v>
      </c>
      <c r="C176" s="4">
        <f t="shared" si="32"/>
        <v>50096.557999999997</v>
      </c>
      <c r="D176" t="str">
        <f t="shared" si="33"/>
        <v>vis</v>
      </c>
      <c r="E176">
        <f>VLOOKUP(C176,Active!C$21:E$970,3,FALSE)</f>
        <v>3062.0134096640086</v>
      </c>
      <c r="F176" s="3" t="s">
        <v>160</v>
      </c>
      <c r="G176" t="str">
        <f t="shared" si="34"/>
        <v>50096.558</v>
      </c>
      <c r="H176" s="4">
        <f t="shared" si="35"/>
        <v>3062</v>
      </c>
      <c r="I176" s="19" t="s">
        <v>648</v>
      </c>
      <c r="J176" s="20" t="s">
        <v>649</v>
      </c>
      <c r="K176" s="19">
        <v>3062</v>
      </c>
      <c r="L176" s="19" t="s">
        <v>430</v>
      </c>
      <c r="M176" s="20" t="s">
        <v>164</v>
      </c>
      <c r="N176" s="20"/>
      <c r="O176" s="21" t="s">
        <v>650</v>
      </c>
      <c r="P176" s="21" t="s">
        <v>126</v>
      </c>
    </row>
    <row r="177" spans="1:16" ht="12.75" customHeight="1" x14ac:dyDescent="0.2">
      <c r="A177" s="4" t="str">
        <f t="shared" si="30"/>
        <v> AOEB 7 </v>
      </c>
      <c r="B177" s="3" t="str">
        <f t="shared" si="31"/>
        <v>I</v>
      </c>
      <c r="C177" s="4">
        <f t="shared" si="32"/>
        <v>50102.758000000002</v>
      </c>
      <c r="D177" t="str">
        <f t="shared" si="33"/>
        <v>vis</v>
      </c>
      <c r="E177">
        <f>VLOOKUP(C177,Active!C$21:E$970,3,FALSE)</f>
        <v>3066.0109054263435</v>
      </c>
      <c r="F177" s="3" t="s">
        <v>160</v>
      </c>
      <c r="G177" t="str">
        <f t="shared" si="34"/>
        <v>50102.758</v>
      </c>
      <c r="H177" s="4">
        <f t="shared" si="35"/>
        <v>3066</v>
      </c>
      <c r="I177" s="19" t="s">
        <v>651</v>
      </c>
      <c r="J177" s="20" t="s">
        <v>652</v>
      </c>
      <c r="K177" s="19">
        <v>3066</v>
      </c>
      <c r="L177" s="19" t="s">
        <v>653</v>
      </c>
      <c r="M177" s="20" t="s">
        <v>164</v>
      </c>
      <c r="N177" s="20"/>
      <c r="O177" s="21" t="s">
        <v>379</v>
      </c>
      <c r="P177" s="21" t="s">
        <v>126</v>
      </c>
    </row>
    <row r="178" spans="1:16" ht="12.75" customHeight="1" x14ac:dyDescent="0.2">
      <c r="A178" s="4" t="str">
        <f t="shared" si="30"/>
        <v> AOEB 7 </v>
      </c>
      <c r="B178" s="3" t="str">
        <f t="shared" si="31"/>
        <v>I</v>
      </c>
      <c r="C178" s="4">
        <f t="shared" si="32"/>
        <v>50130.675000000003</v>
      </c>
      <c r="D178" t="str">
        <f t="shared" si="33"/>
        <v>vis</v>
      </c>
      <c r="E178">
        <f>VLOOKUP(C178,Active!C$21:E$970,3,FALSE)</f>
        <v>3084.0105972323163</v>
      </c>
      <c r="F178" s="3" t="s">
        <v>160</v>
      </c>
      <c r="G178" t="str">
        <f t="shared" si="34"/>
        <v>50130.675</v>
      </c>
      <c r="H178" s="4">
        <f t="shared" si="35"/>
        <v>3084</v>
      </c>
      <c r="I178" s="19" t="s">
        <v>654</v>
      </c>
      <c r="J178" s="20" t="s">
        <v>655</v>
      </c>
      <c r="K178" s="19">
        <v>3084</v>
      </c>
      <c r="L178" s="19" t="s">
        <v>426</v>
      </c>
      <c r="M178" s="20" t="s">
        <v>164</v>
      </c>
      <c r="N178" s="20"/>
      <c r="O178" s="21" t="s">
        <v>379</v>
      </c>
      <c r="P178" s="21" t="s">
        <v>126</v>
      </c>
    </row>
    <row r="179" spans="1:16" ht="12.75" customHeight="1" x14ac:dyDescent="0.2">
      <c r="A179" s="4" t="str">
        <f t="shared" si="30"/>
        <v> AOEB 7 </v>
      </c>
      <c r="B179" s="3" t="str">
        <f t="shared" si="31"/>
        <v>I</v>
      </c>
      <c r="C179" s="4">
        <f t="shared" si="32"/>
        <v>50161.686999999998</v>
      </c>
      <c r="D179" t="str">
        <f t="shared" si="33"/>
        <v>vis</v>
      </c>
      <c r="E179">
        <f>VLOOKUP(C179,Active!C$21:E$970,3,FALSE)</f>
        <v>3104.0058131325459</v>
      </c>
      <c r="F179" s="3" t="s">
        <v>160</v>
      </c>
      <c r="G179" t="str">
        <f t="shared" si="34"/>
        <v>50161.687</v>
      </c>
      <c r="H179" s="4">
        <f t="shared" si="35"/>
        <v>3104</v>
      </c>
      <c r="I179" s="19" t="s">
        <v>656</v>
      </c>
      <c r="J179" s="20" t="s">
        <v>657</v>
      </c>
      <c r="K179" s="19">
        <v>3104</v>
      </c>
      <c r="L179" s="19" t="s">
        <v>216</v>
      </c>
      <c r="M179" s="20" t="s">
        <v>164</v>
      </c>
      <c r="N179" s="20"/>
      <c r="O179" s="21" t="s">
        <v>379</v>
      </c>
      <c r="P179" s="21" t="s">
        <v>126</v>
      </c>
    </row>
    <row r="180" spans="1:16" ht="12.75" customHeight="1" x14ac:dyDescent="0.2">
      <c r="A180" s="4" t="str">
        <f t="shared" si="30"/>
        <v> AOEB 7 </v>
      </c>
      <c r="B180" s="3" t="str">
        <f t="shared" si="31"/>
        <v>I</v>
      </c>
      <c r="C180" s="4">
        <f t="shared" si="32"/>
        <v>50420.707999999999</v>
      </c>
      <c r="D180" t="str">
        <f t="shared" si="33"/>
        <v>vis</v>
      </c>
      <c r="E180">
        <f>VLOOKUP(C180,Active!C$21:E$970,3,FALSE)</f>
        <v>3271.0115147220667</v>
      </c>
      <c r="F180" s="3" t="s">
        <v>160</v>
      </c>
      <c r="G180" t="str">
        <f t="shared" si="34"/>
        <v>50420.708</v>
      </c>
      <c r="H180" s="4">
        <f t="shared" si="35"/>
        <v>3271</v>
      </c>
      <c r="I180" s="19" t="s">
        <v>658</v>
      </c>
      <c r="J180" s="20" t="s">
        <v>659</v>
      </c>
      <c r="K180" s="19">
        <v>3271</v>
      </c>
      <c r="L180" s="19" t="s">
        <v>637</v>
      </c>
      <c r="M180" s="20" t="s">
        <v>164</v>
      </c>
      <c r="N180" s="20"/>
      <c r="O180" s="21" t="s">
        <v>165</v>
      </c>
      <c r="P180" s="21" t="s">
        <v>126</v>
      </c>
    </row>
    <row r="181" spans="1:16" ht="12.75" customHeight="1" x14ac:dyDescent="0.2">
      <c r="A181" s="4" t="str">
        <f t="shared" si="30"/>
        <v> AOEB 7 </v>
      </c>
      <c r="B181" s="3" t="str">
        <f t="shared" si="31"/>
        <v>I</v>
      </c>
      <c r="C181" s="4">
        <f t="shared" si="32"/>
        <v>50842.571000000004</v>
      </c>
      <c r="D181" t="str">
        <f t="shared" si="33"/>
        <v>vis</v>
      </c>
      <c r="E181">
        <f>VLOOKUP(C181,Active!C$21:E$970,3,FALSE)</f>
        <v>3543.0107977518619</v>
      </c>
      <c r="F181" s="3" t="s">
        <v>160</v>
      </c>
      <c r="G181" t="str">
        <f t="shared" si="34"/>
        <v>50842.571</v>
      </c>
      <c r="H181" s="4">
        <f t="shared" si="35"/>
        <v>3543</v>
      </c>
      <c r="I181" s="19" t="s">
        <v>660</v>
      </c>
      <c r="J181" s="20" t="s">
        <v>661</v>
      </c>
      <c r="K181" s="19">
        <v>3543</v>
      </c>
      <c r="L181" s="19" t="s">
        <v>653</v>
      </c>
      <c r="M181" s="20" t="s">
        <v>164</v>
      </c>
      <c r="N181" s="20"/>
      <c r="O181" s="21" t="s">
        <v>165</v>
      </c>
      <c r="P181" s="21" t="s">
        <v>126</v>
      </c>
    </row>
    <row r="182" spans="1:16" ht="12.75" customHeight="1" x14ac:dyDescent="0.2">
      <c r="A182" s="4" t="str">
        <f t="shared" si="30"/>
        <v> AOEB 7 </v>
      </c>
      <c r="B182" s="3" t="str">
        <f t="shared" si="31"/>
        <v>I</v>
      </c>
      <c r="C182" s="4">
        <f t="shared" si="32"/>
        <v>50845.671999999999</v>
      </c>
      <c r="D182" t="str">
        <f t="shared" si="33"/>
        <v>vis</v>
      </c>
      <c r="E182">
        <f>VLOOKUP(C182,Active!C$21:E$970,3,FALSE)</f>
        <v>3545.010190390406</v>
      </c>
      <c r="F182" s="3" t="s">
        <v>160</v>
      </c>
      <c r="G182" t="str">
        <f t="shared" si="34"/>
        <v>50845.672</v>
      </c>
      <c r="H182" s="4">
        <f t="shared" si="35"/>
        <v>3545</v>
      </c>
      <c r="I182" s="19" t="s">
        <v>662</v>
      </c>
      <c r="J182" s="20" t="s">
        <v>663</v>
      </c>
      <c r="K182" s="19">
        <v>3545</v>
      </c>
      <c r="L182" s="19" t="s">
        <v>426</v>
      </c>
      <c r="M182" s="20" t="s">
        <v>164</v>
      </c>
      <c r="N182" s="20"/>
      <c r="O182" s="21" t="s">
        <v>165</v>
      </c>
      <c r="P182" s="21" t="s">
        <v>126</v>
      </c>
    </row>
    <row r="183" spans="1:16" ht="12.75" customHeight="1" x14ac:dyDescent="0.2">
      <c r="A183" s="4" t="str">
        <f t="shared" si="30"/>
        <v> AOEB 7 </v>
      </c>
      <c r="B183" s="3" t="str">
        <f t="shared" si="31"/>
        <v>I</v>
      </c>
      <c r="C183" s="4">
        <f t="shared" si="32"/>
        <v>51183.790999999997</v>
      </c>
      <c r="D183" t="str">
        <f t="shared" si="33"/>
        <v>vis</v>
      </c>
      <c r="E183">
        <f>VLOOKUP(C183,Active!C$21:E$970,3,FALSE)</f>
        <v>3763.0149113039492</v>
      </c>
      <c r="F183" s="3" t="s">
        <v>160</v>
      </c>
      <c r="G183" t="str">
        <f t="shared" si="34"/>
        <v>51183.791</v>
      </c>
      <c r="H183" s="4">
        <f t="shared" si="35"/>
        <v>3763</v>
      </c>
      <c r="I183" s="19" t="s">
        <v>664</v>
      </c>
      <c r="J183" s="20" t="s">
        <v>665</v>
      </c>
      <c r="K183" s="19">
        <v>3763</v>
      </c>
      <c r="L183" s="19" t="s">
        <v>666</v>
      </c>
      <c r="M183" s="20" t="s">
        <v>164</v>
      </c>
      <c r="N183" s="20"/>
      <c r="O183" s="21" t="s">
        <v>379</v>
      </c>
      <c r="P183" s="21" t="s">
        <v>126</v>
      </c>
    </row>
    <row r="184" spans="1:16" ht="12.75" customHeight="1" x14ac:dyDescent="0.2">
      <c r="A184" s="4" t="str">
        <f t="shared" si="30"/>
        <v> BBS 124 </v>
      </c>
      <c r="B184" s="3" t="str">
        <f t="shared" si="31"/>
        <v>I</v>
      </c>
      <c r="C184" s="4">
        <f t="shared" si="32"/>
        <v>51847.603999999999</v>
      </c>
      <c r="D184" t="str">
        <f t="shared" si="33"/>
        <v>vis</v>
      </c>
      <c r="E184">
        <f>VLOOKUP(C184,Active!C$21:E$970,3,FALSE)</f>
        <v>4191.0132426718483</v>
      </c>
      <c r="F184" s="3" t="s">
        <v>160</v>
      </c>
      <c r="G184" t="str">
        <f t="shared" si="34"/>
        <v>51847.604</v>
      </c>
      <c r="H184" s="4">
        <f t="shared" si="35"/>
        <v>4191</v>
      </c>
      <c r="I184" s="19" t="s">
        <v>667</v>
      </c>
      <c r="J184" s="20" t="s">
        <v>668</v>
      </c>
      <c r="K184" s="19">
        <v>4191</v>
      </c>
      <c r="L184" s="19" t="s">
        <v>430</v>
      </c>
      <c r="M184" s="20" t="s">
        <v>164</v>
      </c>
      <c r="N184" s="20"/>
      <c r="O184" s="21" t="s">
        <v>173</v>
      </c>
      <c r="P184" s="21" t="s">
        <v>132</v>
      </c>
    </row>
    <row r="185" spans="1:16" ht="12.75" customHeight="1" x14ac:dyDescent="0.2">
      <c r="A185" s="4" t="str">
        <f t="shared" si="30"/>
        <v> AOEB 7 </v>
      </c>
      <c r="B185" s="3" t="str">
        <f t="shared" si="31"/>
        <v>I</v>
      </c>
      <c r="C185" s="4">
        <f t="shared" si="32"/>
        <v>51895.686000000002</v>
      </c>
      <c r="D185" t="str">
        <f t="shared" si="33"/>
        <v>vis</v>
      </c>
      <c r="E185">
        <f>VLOOKUP(C185,Active!C$21:E$970,3,FALSE)</f>
        <v>4222.0144670661157</v>
      </c>
      <c r="F185" s="3" t="s">
        <v>160</v>
      </c>
      <c r="G185" t="str">
        <f t="shared" si="34"/>
        <v>51895.6860</v>
      </c>
      <c r="H185" s="4">
        <f t="shared" si="35"/>
        <v>4222</v>
      </c>
      <c r="I185" s="19" t="s">
        <v>669</v>
      </c>
      <c r="J185" s="20" t="s">
        <v>670</v>
      </c>
      <c r="K185" s="19">
        <v>4222</v>
      </c>
      <c r="L185" s="19" t="s">
        <v>671</v>
      </c>
      <c r="M185" s="20" t="s">
        <v>439</v>
      </c>
      <c r="N185" s="20" t="s">
        <v>455</v>
      </c>
      <c r="O185" s="21" t="s">
        <v>440</v>
      </c>
      <c r="P185" s="21" t="s">
        <v>126</v>
      </c>
    </row>
    <row r="186" spans="1:16" ht="12.75" customHeight="1" x14ac:dyDescent="0.2">
      <c r="A186" s="4" t="str">
        <f t="shared" si="30"/>
        <v>VSB 38 </v>
      </c>
      <c r="B186" s="3" t="str">
        <f t="shared" si="31"/>
        <v>I</v>
      </c>
      <c r="C186" s="4">
        <f t="shared" si="32"/>
        <v>51904.991800000003</v>
      </c>
      <c r="D186" t="str">
        <f t="shared" si="33"/>
        <v>vis</v>
      </c>
      <c r="E186">
        <f>VLOOKUP(C186,Active!C$21:E$970,3,FALSE)</f>
        <v>4228.0144503024258</v>
      </c>
      <c r="F186" s="3" t="s">
        <v>160</v>
      </c>
      <c r="G186" t="str">
        <f t="shared" si="34"/>
        <v>51904.9918</v>
      </c>
      <c r="H186" s="4">
        <f t="shared" si="35"/>
        <v>4228</v>
      </c>
      <c r="I186" s="19" t="s">
        <v>672</v>
      </c>
      <c r="J186" s="20" t="s">
        <v>673</v>
      </c>
      <c r="K186" s="19">
        <v>4228</v>
      </c>
      <c r="L186" s="19" t="s">
        <v>671</v>
      </c>
      <c r="M186" s="20" t="s">
        <v>674</v>
      </c>
      <c r="N186" s="20" t="s">
        <v>675</v>
      </c>
      <c r="O186" s="21" t="s">
        <v>676</v>
      </c>
      <c r="P186" s="22" t="s">
        <v>133</v>
      </c>
    </row>
    <row r="187" spans="1:16" ht="12.75" customHeight="1" x14ac:dyDescent="0.2">
      <c r="A187" s="4" t="str">
        <f t="shared" si="30"/>
        <v> AOEB 7 </v>
      </c>
      <c r="B187" s="3" t="str">
        <f t="shared" si="31"/>
        <v>I</v>
      </c>
      <c r="C187" s="4">
        <f t="shared" si="32"/>
        <v>51937.561399999999</v>
      </c>
      <c r="D187" t="str">
        <f t="shared" si="33"/>
        <v>vis</v>
      </c>
      <c r="E187">
        <f>VLOOKUP(C187,Active!C$21:E$970,3,FALSE)</f>
        <v>4249.0139402993336</v>
      </c>
      <c r="F187" s="3" t="s">
        <v>160</v>
      </c>
      <c r="G187" t="str">
        <f t="shared" si="34"/>
        <v>51937.5614</v>
      </c>
      <c r="H187" s="4">
        <f t="shared" si="35"/>
        <v>4249</v>
      </c>
      <c r="I187" s="19" t="s">
        <v>677</v>
      </c>
      <c r="J187" s="20" t="s">
        <v>678</v>
      </c>
      <c r="K187" s="19">
        <v>4249</v>
      </c>
      <c r="L187" s="19" t="s">
        <v>679</v>
      </c>
      <c r="M187" s="20" t="s">
        <v>439</v>
      </c>
      <c r="N187" s="20" t="s">
        <v>455</v>
      </c>
      <c r="O187" s="21" t="s">
        <v>680</v>
      </c>
      <c r="P187" s="21" t="s">
        <v>126</v>
      </c>
    </row>
    <row r="188" spans="1:16" ht="12.75" customHeight="1" x14ac:dyDescent="0.2">
      <c r="A188" s="4" t="str">
        <f t="shared" si="30"/>
        <v> AOEB 7 </v>
      </c>
      <c r="B188" s="3" t="str">
        <f t="shared" si="31"/>
        <v>I</v>
      </c>
      <c r="C188" s="4">
        <f t="shared" si="32"/>
        <v>51940.665999999997</v>
      </c>
      <c r="D188" t="str">
        <f t="shared" si="33"/>
        <v>vis</v>
      </c>
      <c r="E188">
        <f>VLOOKUP(C188,Active!C$21:E$970,3,FALSE)</f>
        <v>4251.0156540644521</v>
      </c>
      <c r="F188" s="3" t="s">
        <v>160</v>
      </c>
      <c r="G188" t="str">
        <f t="shared" si="34"/>
        <v>51940.666</v>
      </c>
      <c r="H188" s="4">
        <f t="shared" si="35"/>
        <v>4251</v>
      </c>
      <c r="I188" s="19" t="s">
        <v>681</v>
      </c>
      <c r="J188" s="20" t="s">
        <v>682</v>
      </c>
      <c r="K188" s="19">
        <v>4251</v>
      </c>
      <c r="L188" s="19" t="s">
        <v>683</v>
      </c>
      <c r="M188" s="20" t="s">
        <v>164</v>
      </c>
      <c r="N188" s="20"/>
      <c r="O188" s="21" t="s">
        <v>379</v>
      </c>
      <c r="P188" s="21" t="s">
        <v>126</v>
      </c>
    </row>
    <row r="189" spans="1:16" x14ac:dyDescent="0.2">
      <c r="A189" s="4" t="str">
        <f t="shared" si="30"/>
        <v> BBS 127 </v>
      </c>
      <c r="B189" s="3" t="str">
        <f t="shared" si="31"/>
        <v>I</v>
      </c>
      <c r="C189" s="4">
        <f t="shared" si="32"/>
        <v>52224.489000000001</v>
      </c>
      <c r="D189" t="str">
        <f t="shared" si="33"/>
        <v>vis</v>
      </c>
      <c r="E189">
        <f>VLOOKUP(C189,Active!C$21:E$970,3,FALSE)</f>
        <v>4434.0126282180654</v>
      </c>
      <c r="F189" s="3" t="s">
        <v>160</v>
      </c>
      <c r="G189" t="str">
        <f t="shared" si="34"/>
        <v>52224.489</v>
      </c>
      <c r="H189" s="4">
        <f t="shared" si="35"/>
        <v>4434</v>
      </c>
      <c r="I189" s="19" t="s">
        <v>684</v>
      </c>
      <c r="J189" s="20" t="s">
        <v>685</v>
      </c>
      <c r="K189" s="19">
        <v>4434</v>
      </c>
      <c r="L189" s="19" t="s">
        <v>417</v>
      </c>
      <c r="M189" s="20" t="s">
        <v>164</v>
      </c>
      <c r="N189" s="20"/>
      <c r="O189" s="21" t="s">
        <v>173</v>
      </c>
      <c r="P189" s="21" t="s">
        <v>134</v>
      </c>
    </row>
    <row r="190" spans="1:16" x14ac:dyDescent="0.2">
      <c r="A190" s="4" t="str">
        <f t="shared" si="30"/>
        <v> AOEB 7 </v>
      </c>
      <c r="B190" s="3" t="str">
        <f t="shared" si="31"/>
        <v>I</v>
      </c>
      <c r="C190" s="4">
        <f t="shared" si="32"/>
        <v>52244.654900000001</v>
      </c>
      <c r="D190" t="str">
        <f t="shared" si="33"/>
        <v>vis</v>
      </c>
      <c r="E190">
        <f>VLOOKUP(C190,Active!C$21:E$970,3,FALSE)</f>
        <v>4447.0147410880027</v>
      </c>
      <c r="F190" s="3" t="s">
        <v>160</v>
      </c>
      <c r="G190" t="str">
        <f t="shared" si="34"/>
        <v>52244.6549</v>
      </c>
      <c r="H190" s="4">
        <f t="shared" si="35"/>
        <v>4447</v>
      </c>
      <c r="I190" s="19" t="s">
        <v>686</v>
      </c>
      <c r="J190" s="20" t="s">
        <v>687</v>
      </c>
      <c r="K190" s="19">
        <v>4447</v>
      </c>
      <c r="L190" s="19" t="s">
        <v>688</v>
      </c>
      <c r="M190" s="20" t="s">
        <v>439</v>
      </c>
      <c r="N190" s="20" t="s">
        <v>455</v>
      </c>
      <c r="O190" s="21" t="s">
        <v>440</v>
      </c>
      <c r="P190" s="21" t="s">
        <v>126</v>
      </c>
    </row>
    <row r="191" spans="1:16" x14ac:dyDescent="0.2">
      <c r="A191" s="4" t="str">
        <f t="shared" si="30"/>
        <v> AOEB 7 </v>
      </c>
      <c r="B191" s="3" t="str">
        <f t="shared" si="31"/>
        <v>I</v>
      </c>
      <c r="C191" s="4">
        <f t="shared" si="32"/>
        <v>52286.531499999997</v>
      </c>
      <c r="D191" t="str">
        <f t="shared" si="33"/>
        <v>vis</v>
      </c>
      <c r="E191">
        <f>VLOOKUP(C191,Active!C$21:E$970,3,FALSE)</f>
        <v>4474.0149880300769</v>
      </c>
      <c r="F191" s="3" t="s">
        <v>160</v>
      </c>
      <c r="G191" t="str">
        <f t="shared" si="34"/>
        <v>52286.5315</v>
      </c>
      <c r="H191" s="4">
        <f t="shared" si="35"/>
        <v>4474</v>
      </c>
      <c r="I191" s="19" t="s">
        <v>689</v>
      </c>
      <c r="J191" s="20" t="s">
        <v>690</v>
      </c>
      <c r="K191" s="19">
        <v>4474</v>
      </c>
      <c r="L191" s="19" t="s">
        <v>691</v>
      </c>
      <c r="M191" s="20" t="s">
        <v>439</v>
      </c>
      <c r="N191" s="20" t="s">
        <v>455</v>
      </c>
      <c r="O191" s="21" t="s">
        <v>228</v>
      </c>
      <c r="P191" s="21" t="s">
        <v>126</v>
      </c>
    </row>
    <row r="192" spans="1:16" x14ac:dyDescent="0.2">
      <c r="A192" s="4" t="str">
        <f t="shared" si="30"/>
        <v> AOEB 12 </v>
      </c>
      <c r="B192" s="3" t="str">
        <f t="shared" si="31"/>
        <v>I</v>
      </c>
      <c r="C192" s="4">
        <f t="shared" si="32"/>
        <v>52585.871500000001</v>
      </c>
      <c r="D192" t="str">
        <f t="shared" si="33"/>
        <v>vis</v>
      </c>
      <c r="E192">
        <f>VLOOKUP(C192,Active!C$21:E$970,3,FALSE)</f>
        <v>4667.0166624649983</v>
      </c>
      <c r="F192" s="3" t="s">
        <v>160</v>
      </c>
      <c r="G192" t="str">
        <f t="shared" si="34"/>
        <v>52585.8715</v>
      </c>
      <c r="H192" s="4">
        <f t="shared" si="35"/>
        <v>4667</v>
      </c>
      <c r="I192" s="19" t="s">
        <v>692</v>
      </c>
      <c r="J192" s="20" t="s">
        <v>693</v>
      </c>
      <c r="K192" s="19">
        <v>4667</v>
      </c>
      <c r="L192" s="19" t="s">
        <v>694</v>
      </c>
      <c r="M192" s="20" t="s">
        <v>439</v>
      </c>
      <c r="N192" s="20" t="s">
        <v>455</v>
      </c>
      <c r="O192" s="21" t="s">
        <v>440</v>
      </c>
      <c r="P192" s="21" t="s">
        <v>135</v>
      </c>
    </row>
    <row r="193" spans="1:16" x14ac:dyDescent="0.2">
      <c r="A193" s="4" t="str">
        <f t="shared" si="30"/>
        <v> AOEB 12 </v>
      </c>
      <c r="B193" s="3" t="str">
        <f t="shared" si="31"/>
        <v>I</v>
      </c>
      <c r="C193" s="4">
        <f t="shared" si="32"/>
        <v>52610.687299999998</v>
      </c>
      <c r="D193" t="str">
        <f t="shared" si="33"/>
        <v>vis</v>
      </c>
      <c r="E193">
        <f>VLOOKUP(C193,Active!C$21:E$970,3,FALSE)</f>
        <v>4683.0168326809444</v>
      </c>
      <c r="F193" s="3" t="s">
        <v>160</v>
      </c>
      <c r="G193" t="str">
        <f t="shared" si="34"/>
        <v>52610.6873</v>
      </c>
      <c r="H193" s="4">
        <f t="shared" si="35"/>
        <v>4683</v>
      </c>
      <c r="I193" s="19" t="s">
        <v>695</v>
      </c>
      <c r="J193" s="20" t="s">
        <v>696</v>
      </c>
      <c r="K193" s="19">
        <v>4683</v>
      </c>
      <c r="L193" s="19" t="s">
        <v>697</v>
      </c>
      <c r="M193" s="20" t="s">
        <v>439</v>
      </c>
      <c r="N193" s="20" t="s">
        <v>455</v>
      </c>
      <c r="O193" s="21" t="s">
        <v>440</v>
      </c>
      <c r="P193" s="21" t="s">
        <v>135</v>
      </c>
    </row>
    <row r="194" spans="1:16" x14ac:dyDescent="0.2">
      <c r="A194" s="4" t="str">
        <f t="shared" si="30"/>
        <v> AOEB 12 </v>
      </c>
      <c r="B194" s="3" t="str">
        <f t="shared" si="31"/>
        <v>I</v>
      </c>
      <c r="C194" s="4">
        <f t="shared" si="32"/>
        <v>52669.6253</v>
      </c>
      <c r="D194" t="str">
        <f t="shared" si="33"/>
        <v>vis</v>
      </c>
      <c r="E194">
        <f>VLOOKUP(C194,Active!C$21:E$970,3,FALSE)</f>
        <v>4721.0175432035794</v>
      </c>
      <c r="F194" s="3" t="s">
        <v>160</v>
      </c>
      <c r="G194" t="str">
        <f t="shared" si="34"/>
        <v>52669.6253</v>
      </c>
      <c r="H194" s="4">
        <f t="shared" si="35"/>
        <v>4721</v>
      </c>
      <c r="I194" s="19" t="s">
        <v>698</v>
      </c>
      <c r="J194" s="20" t="s">
        <v>699</v>
      </c>
      <c r="K194" s="19">
        <v>4721</v>
      </c>
      <c r="L194" s="19" t="s">
        <v>700</v>
      </c>
      <c r="M194" s="20" t="s">
        <v>439</v>
      </c>
      <c r="N194" s="20" t="s">
        <v>455</v>
      </c>
      <c r="O194" s="21" t="s">
        <v>228</v>
      </c>
      <c r="P194" s="21" t="s">
        <v>135</v>
      </c>
    </row>
    <row r="195" spans="1:16" x14ac:dyDescent="0.2">
      <c r="A195" s="4" t="str">
        <f t="shared" si="30"/>
        <v> AOEB 12 </v>
      </c>
      <c r="B195" s="3" t="str">
        <f t="shared" si="31"/>
        <v>I</v>
      </c>
      <c r="C195" s="4">
        <f t="shared" si="32"/>
        <v>53314.835899999998</v>
      </c>
      <c r="D195" t="str">
        <f t="shared" si="33"/>
        <v>vis</v>
      </c>
      <c r="E195">
        <f>VLOOKUP(C195,Active!C$21:E$970,3,FALSE)</f>
        <v>5137.0218398667657</v>
      </c>
      <c r="F195" s="3" t="s">
        <v>160</v>
      </c>
      <c r="G195" t="str">
        <f t="shared" si="34"/>
        <v>53314.8359</v>
      </c>
      <c r="H195" s="4">
        <f t="shared" si="35"/>
        <v>5137</v>
      </c>
      <c r="I195" s="19" t="s">
        <v>701</v>
      </c>
      <c r="J195" s="20" t="s">
        <v>702</v>
      </c>
      <c r="K195" s="19">
        <v>5137</v>
      </c>
      <c r="L195" s="19" t="s">
        <v>703</v>
      </c>
      <c r="M195" s="20" t="s">
        <v>439</v>
      </c>
      <c r="N195" s="20" t="s">
        <v>455</v>
      </c>
      <c r="O195" s="21" t="s">
        <v>228</v>
      </c>
      <c r="P195" s="21" t="s">
        <v>135</v>
      </c>
    </row>
    <row r="196" spans="1:16" x14ac:dyDescent="0.2">
      <c r="A196" s="4" t="str">
        <f t="shared" si="30"/>
        <v>VSB 44 </v>
      </c>
      <c r="B196" s="3" t="str">
        <f t="shared" si="31"/>
        <v>I</v>
      </c>
      <c r="C196" s="4">
        <f t="shared" si="32"/>
        <v>53732.047700000003</v>
      </c>
      <c r="D196" t="str">
        <f t="shared" si="33"/>
        <v>vis</v>
      </c>
      <c r="E196">
        <f>VLOOKUP(C196,Active!C$21:E$970,3,FALSE)</f>
        <v>5406.0222273659547</v>
      </c>
      <c r="F196" s="3" t="s">
        <v>160</v>
      </c>
      <c r="G196" t="str">
        <f t="shared" si="34"/>
        <v>53732.0477</v>
      </c>
      <c r="H196" s="4">
        <f t="shared" si="35"/>
        <v>5406</v>
      </c>
      <c r="I196" s="19" t="s">
        <v>704</v>
      </c>
      <c r="J196" s="20" t="s">
        <v>705</v>
      </c>
      <c r="K196" s="19">
        <v>5406</v>
      </c>
      <c r="L196" s="19" t="s">
        <v>458</v>
      </c>
      <c r="M196" s="20" t="s">
        <v>674</v>
      </c>
      <c r="N196" s="20" t="s">
        <v>675</v>
      </c>
      <c r="O196" s="21" t="s">
        <v>641</v>
      </c>
      <c r="P196" s="22" t="s">
        <v>137</v>
      </c>
    </row>
    <row r="197" spans="1:16" x14ac:dyDescent="0.2">
      <c r="A197" s="4" t="str">
        <f t="shared" si="30"/>
        <v>VSB 45 </v>
      </c>
      <c r="B197" s="3" t="str">
        <f t="shared" si="31"/>
        <v>I</v>
      </c>
      <c r="C197" s="4">
        <f t="shared" si="32"/>
        <v>53759.970999999998</v>
      </c>
      <c r="D197" t="str">
        <f t="shared" si="33"/>
        <v>vis</v>
      </c>
      <c r="E197">
        <f>VLOOKUP(C197,Active!C$21:E$970,3,FALSE)</f>
        <v>5424.0259811434235</v>
      </c>
      <c r="F197" s="3" t="s">
        <v>160</v>
      </c>
      <c r="G197" t="str">
        <f t="shared" si="34"/>
        <v>53759.971</v>
      </c>
      <c r="H197" s="4">
        <f t="shared" si="35"/>
        <v>5424</v>
      </c>
      <c r="I197" s="19" t="s">
        <v>706</v>
      </c>
      <c r="J197" s="20" t="s">
        <v>707</v>
      </c>
      <c r="K197" s="19">
        <v>5424</v>
      </c>
      <c r="L197" s="19" t="s">
        <v>708</v>
      </c>
      <c r="M197" s="20" t="s">
        <v>164</v>
      </c>
      <c r="N197" s="20"/>
      <c r="O197" s="21" t="s">
        <v>709</v>
      </c>
      <c r="P197" s="22" t="s">
        <v>138</v>
      </c>
    </row>
    <row r="198" spans="1:16" x14ac:dyDescent="0.2">
      <c r="A198" s="4" t="str">
        <f t="shared" si="30"/>
        <v> AOEB 12 </v>
      </c>
      <c r="B198" s="3" t="str">
        <f t="shared" si="31"/>
        <v>I</v>
      </c>
      <c r="C198" s="4">
        <f t="shared" si="32"/>
        <v>53781.678699999997</v>
      </c>
      <c r="D198" t="str">
        <f t="shared" si="33"/>
        <v>vis</v>
      </c>
      <c r="E198">
        <f>VLOOKUP(C198,Active!C$21:E$970,3,FALSE)</f>
        <v>5438.0221809434197</v>
      </c>
      <c r="F198" s="3" t="s">
        <v>160</v>
      </c>
      <c r="G198" t="str">
        <f t="shared" si="34"/>
        <v>53781.6787</v>
      </c>
      <c r="H198" s="4">
        <f t="shared" si="35"/>
        <v>5438</v>
      </c>
      <c r="I198" s="19" t="s">
        <v>710</v>
      </c>
      <c r="J198" s="20" t="s">
        <v>711</v>
      </c>
      <c r="K198" s="19">
        <v>5438</v>
      </c>
      <c r="L198" s="19" t="s">
        <v>712</v>
      </c>
      <c r="M198" s="20" t="s">
        <v>439</v>
      </c>
      <c r="N198" s="20" t="s">
        <v>455</v>
      </c>
      <c r="O198" s="21" t="s">
        <v>713</v>
      </c>
      <c r="P198" s="21" t="s">
        <v>135</v>
      </c>
    </row>
    <row r="199" spans="1:16" x14ac:dyDescent="0.2">
      <c r="A199" s="4" t="str">
        <f t="shared" si="30"/>
        <v> AOEB 12 </v>
      </c>
      <c r="B199" s="3" t="str">
        <f t="shared" si="31"/>
        <v>I</v>
      </c>
      <c r="C199" s="4">
        <f t="shared" si="32"/>
        <v>54085.668799999999</v>
      </c>
      <c r="D199" t="str">
        <f t="shared" si="33"/>
        <v>vis</v>
      </c>
      <c r="E199">
        <f>VLOOKUP(C199,Active!C$21:E$970,3,FALSE)</f>
        <v>5634.0220416758266</v>
      </c>
      <c r="F199" s="3" t="s">
        <v>160</v>
      </c>
      <c r="G199" t="str">
        <f t="shared" si="34"/>
        <v>54085.6688</v>
      </c>
      <c r="H199" s="4">
        <f t="shared" si="35"/>
        <v>5634</v>
      </c>
      <c r="I199" s="19" t="s">
        <v>714</v>
      </c>
      <c r="J199" s="20" t="s">
        <v>715</v>
      </c>
      <c r="K199" s="19">
        <v>5634</v>
      </c>
      <c r="L199" s="19" t="s">
        <v>454</v>
      </c>
      <c r="M199" s="20" t="s">
        <v>439</v>
      </c>
      <c r="N199" s="20" t="s">
        <v>455</v>
      </c>
      <c r="O199" s="21" t="s">
        <v>446</v>
      </c>
      <c r="P199" s="21" t="s">
        <v>135</v>
      </c>
    </row>
    <row r="200" spans="1:16" ht="25.5" x14ac:dyDescent="0.2">
      <c r="A200" s="4" t="str">
        <f t="shared" si="30"/>
        <v> arXiv 1102.2742 </v>
      </c>
      <c r="B200" s="3" t="str">
        <f t="shared" si="31"/>
        <v>I</v>
      </c>
      <c r="C200" s="4">
        <f t="shared" si="32"/>
        <v>54327.6181</v>
      </c>
      <c r="D200" t="str">
        <f t="shared" si="33"/>
        <v>vis</v>
      </c>
      <c r="E200">
        <f>VLOOKUP(C200,Active!C$21:E$970,3,FALSE)</f>
        <v>5790.0206386837663</v>
      </c>
      <c r="F200" s="3" t="s">
        <v>160</v>
      </c>
      <c r="G200" t="str">
        <f t="shared" si="34"/>
        <v>54327.6181</v>
      </c>
      <c r="H200" s="4">
        <f t="shared" si="35"/>
        <v>5790</v>
      </c>
      <c r="I200" s="19" t="s">
        <v>716</v>
      </c>
      <c r="J200" s="20" t="s">
        <v>717</v>
      </c>
      <c r="K200" s="19">
        <v>5790</v>
      </c>
      <c r="L200" s="19" t="s">
        <v>718</v>
      </c>
      <c r="M200" s="20" t="s">
        <v>439</v>
      </c>
      <c r="N200" s="20" t="s">
        <v>160</v>
      </c>
      <c r="O200" s="21" t="s">
        <v>719</v>
      </c>
      <c r="P200" s="21" t="s">
        <v>139</v>
      </c>
    </row>
    <row r="201" spans="1:16" x14ac:dyDescent="0.2">
      <c r="A201" s="4" t="str">
        <f t="shared" si="30"/>
        <v> JAAVSO 43-1 </v>
      </c>
      <c r="B201" s="3" t="str">
        <f t="shared" si="31"/>
        <v>I</v>
      </c>
      <c r="C201" s="4">
        <f t="shared" si="32"/>
        <v>56222.913399999998</v>
      </c>
      <c r="D201" t="str">
        <f t="shared" si="33"/>
        <v>vis</v>
      </c>
      <c r="E201">
        <f>VLOOKUP(C201,Active!C$21:E$970,3,FALSE)</f>
        <v>7012.0262725737603</v>
      </c>
      <c r="F201" s="3" t="s">
        <v>160</v>
      </c>
      <c r="G201" t="str">
        <f t="shared" si="34"/>
        <v>56222.9134</v>
      </c>
      <c r="H201" s="4">
        <f t="shared" si="35"/>
        <v>7012</v>
      </c>
      <c r="I201" s="19" t="s">
        <v>720</v>
      </c>
      <c r="J201" s="20" t="s">
        <v>721</v>
      </c>
      <c r="K201" s="19">
        <v>7012</v>
      </c>
      <c r="L201" s="19" t="s">
        <v>722</v>
      </c>
      <c r="M201" s="20" t="s">
        <v>439</v>
      </c>
      <c r="N201" s="20" t="s">
        <v>160</v>
      </c>
      <c r="O201" s="21" t="s">
        <v>723</v>
      </c>
      <c r="P201" s="21" t="s">
        <v>146</v>
      </c>
    </row>
    <row r="202" spans="1:16" x14ac:dyDescent="0.2">
      <c r="A202" s="4" t="str">
        <f t="shared" si="30"/>
        <v> JAAVSO 43-1 </v>
      </c>
      <c r="B202" s="3" t="str">
        <f t="shared" si="31"/>
        <v>I</v>
      </c>
      <c r="C202" s="4">
        <f t="shared" si="32"/>
        <v>57080.597900000001</v>
      </c>
      <c r="D202" t="str">
        <f t="shared" si="33"/>
        <v>vis</v>
      </c>
      <c r="E202">
        <f>VLOOKUP(C202,Active!C$21:E$970,3,FALSE)</f>
        <v>7565.0246845363326</v>
      </c>
      <c r="F202" s="3" t="s">
        <v>160</v>
      </c>
      <c r="G202" t="str">
        <f t="shared" si="34"/>
        <v>57080.5979</v>
      </c>
      <c r="H202" s="4">
        <f t="shared" si="35"/>
        <v>7565</v>
      </c>
      <c r="I202" s="19" t="s">
        <v>724</v>
      </c>
      <c r="J202" s="20" t="s">
        <v>725</v>
      </c>
      <c r="K202" s="19">
        <v>7565</v>
      </c>
      <c r="L202" s="19" t="s">
        <v>726</v>
      </c>
      <c r="M202" s="20" t="s">
        <v>439</v>
      </c>
      <c r="N202" s="20" t="s">
        <v>160</v>
      </c>
      <c r="O202" s="21" t="s">
        <v>228</v>
      </c>
      <c r="P202" s="21" t="s">
        <v>146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03" r:id="rId3" xr:uid="{00000000-0004-0000-0100-000002000000}"/>
    <hyperlink ref="P104" r:id="rId4" xr:uid="{00000000-0004-0000-0100-000003000000}"/>
    <hyperlink ref="P105" r:id="rId5" xr:uid="{00000000-0004-0000-0100-000004000000}"/>
    <hyperlink ref="P109" r:id="rId6" xr:uid="{00000000-0004-0000-0100-000005000000}"/>
    <hyperlink ref="P170" r:id="rId7" xr:uid="{00000000-0004-0000-0100-000006000000}"/>
    <hyperlink ref="P173" r:id="rId8" xr:uid="{00000000-0004-0000-0100-000007000000}"/>
    <hyperlink ref="P174" r:id="rId9" xr:uid="{00000000-0004-0000-0100-000008000000}"/>
    <hyperlink ref="P186" r:id="rId10" xr:uid="{00000000-0004-0000-0100-000009000000}"/>
    <hyperlink ref="P196" r:id="rId11" xr:uid="{00000000-0004-0000-0100-00000A000000}"/>
    <hyperlink ref="P197" r:id="rId12" xr:uid="{00000000-0004-0000-0100-00000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2023-01-21T03:24:14Z</dcterms:created>
  <dcterms:modified xsi:type="dcterms:W3CDTF">2023-12-31T03:35:42Z</dcterms:modified>
</cp:coreProperties>
</file>