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3E3157-F215-44AD-B365-50E9B5C20B9B}" xr6:coauthVersionLast="47" xr6:coauthVersionMax="47" xr10:uidLastSave="{00000000-0000-0000-0000-000000000000}"/>
  <bookViews>
    <workbookView xWindow="14460" yWindow="210" windowWidth="14505" windowHeight="1449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5" i="1" l="1"/>
  <c r="F95" i="1" s="1"/>
  <c r="G95" i="1" s="1"/>
  <c r="K95" i="1" s="1"/>
  <c r="Q95" i="1"/>
  <c r="Q96" i="1"/>
  <c r="C7" i="1"/>
  <c r="E96" i="1" s="1"/>
  <c r="F96" i="1" s="1"/>
  <c r="G96" i="1" s="1"/>
  <c r="K96" i="1" s="1"/>
  <c r="C8" i="1"/>
  <c r="E32" i="1" s="1"/>
  <c r="C9" i="1"/>
  <c r="D9" i="1"/>
  <c r="F16" i="1"/>
  <c r="F17" i="1" s="1"/>
  <c r="C17" i="1"/>
  <c r="Q21" i="1"/>
  <c r="Q22" i="1"/>
  <c r="Q23" i="1"/>
  <c r="E24" i="1"/>
  <c r="F24" i="1" s="1"/>
  <c r="G24" i="1" s="1"/>
  <c r="N24" i="1" s="1"/>
  <c r="Q24" i="1"/>
  <c r="Q25" i="1"/>
  <c r="Q26" i="1"/>
  <c r="Q27" i="1"/>
  <c r="Q28" i="1"/>
  <c r="Q29" i="1"/>
  <c r="Q30" i="1"/>
  <c r="Q31" i="1"/>
  <c r="Q32" i="1"/>
  <c r="Q33" i="1"/>
  <c r="E34" i="1"/>
  <c r="F34" i="1" s="1"/>
  <c r="G34" i="1" s="1"/>
  <c r="N34" i="1" s="1"/>
  <c r="Q34" i="1"/>
  <c r="Q35" i="1"/>
  <c r="Q36" i="1"/>
  <c r="Q37" i="1"/>
  <c r="Q38" i="1"/>
  <c r="Q39" i="1"/>
  <c r="Q40" i="1"/>
  <c r="Q41" i="1"/>
  <c r="Q42" i="1"/>
  <c r="Q43" i="1"/>
  <c r="E44" i="1"/>
  <c r="E19" i="2" s="1"/>
  <c r="F44" i="1"/>
  <c r="G44" i="1" s="1"/>
  <c r="I44" i="1" s="1"/>
  <c r="Q44" i="1"/>
  <c r="Q45" i="1"/>
  <c r="Q46" i="1"/>
  <c r="Q47" i="1"/>
  <c r="Q48" i="1"/>
  <c r="Q49" i="1"/>
  <c r="Q50" i="1"/>
  <c r="Q51" i="1"/>
  <c r="Q52" i="1"/>
  <c r="Q53" i="1"/>
  <c r="Q54" i="1"/>
  <c r="Q55" i="1"/>
  <c r="E56" i="1"/>
  <c r="E30" i="2" s="1"/>
  <c r="F56" i="1"/>
  <c r="G56" i="1" s="1"/>
  <c r="I56" i="1" s="1"/>
  <c r="Q56" i="1"/>
  <c r="Q57" i="1"/>
  <c r="Q58" i="1"/>
  <c r="Q59" i="1"/>
  <c r="Q60" i="1"/>
  <c r="Q61" i="1"/>
  <c r="Q62" i="1"/>
  <c r="Q63" i="1"/>
  <c r="Q64" i="1"/>
  <c r="Q65" i="1"/>
  <c r="E66" i="1"/>
  <c r="E39" i="2" s="1"/>
  <c r="F66" i="1"/>
  <c r="G66" i="1" s="1"/>
  <c r="J66" i="1" s="1"/>
  <c r="Q66" i="1"/>
  <c r="Q67" i="1"/>
  <c r="Q68" i="1"/>
  <c r="Q69" i="1"/>
  <c r="Q70" i="1"/>
  <c r="Q71" i="1"/>
  <c r="Q72" i="1"/>
  <c r="Q73" i="1"/>
  <c r="Q74" i="1"/>
  <c r="Q75" i="1"/>
  <c r="E76" i="1"/>
  <c r="F76" i="1"/>
  <c r="G76" i="1" s="1"/>
  <c r="N76" i="1" s="1"/>
  <c r="Q76" i="1"/>
  <c r="Q77" i="1"/>
  <c r="Q78" i="1"/>
  <c r="E79" i="1"/>
  <c r="E50" i="2" s="1"/>
  <c r="F79" i="1"/>
  <c r="G79" i="1"/>
  <c r="I79" i="1" s="1"/>
  <c r="Q79" i="1"/>
  <c r="Q80" i="1"/>
  <c r="E81" i="1"/>
  <c r="F81" i="1" s="1"/>
  <c r="G81" i="1" s="1"/>
  <c r="I81" i="1" s="1"/>
  <c r="Q81" i="1"/>
  <c r="Q82" i="1"/>
  <c r="E83" i="1"/>
  <c r="F83" i="1" s="1"/>
  <c r="G83" i="1" s="1"/>
  <c r="I83" i="1" s="1"/>
  <c r="Q83" i="1"/>
  <c r="Q84" i="1"/>
  <c r="Q85" i="1"/>
  <c r="E86" i="1"/>
  <c r="E55" i="2" s="1"/>
  <c r="F86" i="1"/>
  <c r="G86" i="1" s="1"/>
  <c r="I86" i="1" s="1"/>
  <c r="Q86" i="1"/>
  <c r="Q87" i="1"/>
  <c r="Q88" i="1"/>
  <c r="E89" i="1"/>
  <c r="F89" i="1"/>
  <c r="G89" i="1"/>
  <c r="N89" i="1" s="1"/>
  <c r="Q89" i="1"/>
  <c r="Q90" i="1"/>
  <c r="E91" i="1"/>
  <c r="F91" i="1" s="1"/>
  <c r="G91" i="1" s="1"/>
  <c r="N91" i="1" s="1"/>
  <c r="Q91" i="1"/>
  <c r="Q92" i="1"/>
  <c r="Q93" i="1"/>
  <c r="E94" i="1"/>
  <c r="F94" i="1"/>
  <c r="G94" i="1" s="1"/>
  <c r="K94" i="1" s="1"/>
  <c r="Q94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C48" i="2"/>
  <c r="D48" i="2"/>
  <c r="G48" i="2"/>
  <c r="H48" i="2"/>
  <c r="B48" i="2"/>
  <c r="A49" i="2"/>
  <c r="B49" i="2"/>
  <c r="D49" i="2"/>
  <c r="G49" i="2"/>
  <c r="C49" i="2"/>
  <c r="H49" i="2"/>
  <c r="A50" i="2"/>
  <c r="C50" i="2"/>
  <c r="D50" i="2"/>
  <c r="G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C56" i="2"/>
  <c r="D56" i="2"/>
  <c r="F56" i="2"/>
  <c r="G56" i="2"/>
  <c r="H56" i="2"/>
  <c r="B56" i="2"/>
  <c r="A57" i="2"/>
  <c r="C57" i="2"/>
  <c r="D57" i="2"/>
  <c r="F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C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D77" i="2"/>
  <c r="G77" i="2"/>
  <c r="C77" i="2"/>
  <c r="E77" i="2"/>
  <c r="H77" i="2"/>
  <c r="B77" i="2"/>
  <c r="A78" i="2"/>
  <c r="C78" i="2"/>
  <c r="D78" i="2"/>
  <c r="E78" i="2"/>
  <c r="G78" i="2"/>
  <c r="H78" i="2"/>
  <c r="B78" i="2"/>
  <c r="A79" i="2"/>
  <c r="B79" i="2"/>
  <c r="D79" i="2"/>
  <c r="G79" i="2"/>
  <c r="C79" i="2"/>
  <c r="E79" i="2"/>
  <c r="H79" i="2"/>
  <c r="A80" i="2"/>
  <c r="B80" i="2"/>
  <c r="D80" i="2"/>
  <c r="F80" i="2"/>
  <c r="G80" i="2"/>
  <c r="C80" i="2"/>
  <c r="E80" i="2"/>
  <c r="H80" i="2"/>
  <c r="E45" i="2"/>
  <c r="E61" i="1"/>
  <c r="F61" i="1" s="1"/>
  <c r="G61" i="1" s="1"/>
  <c r="I61" i="1" s="1"/>
  <c r="E45" i="1"/>
  <c r="E20" i="2" s="1"/>
  <c r="F45" i="1"/>
  <c r="G45" i="1" s="1"/>
  <c r="I45" i="1" s="1"/>
  <c r="E37" i="1"/>
  <c r="F37" i="1" s="1"/>
  <c r="G37" i="1" s="1"/>
  <c r="I37" i="1" s="1"/>
  <c r="E43" i="1"/>
  <c r="E18" i="2" s="1"/>
  <c r="F43" i="1"/>
  <c r="G43" i="1" s="1"/>
  <c r="I43" i="1" s="1"/>
  <c r="E27" i="1"/>
  <c r="F27" i="1"/>
  <c r="G27" i="1" s="1"/>
  <c r="N27" i="1" s="1"/>
  <c r="E46" i="1"/>
  <c r="E21" i="2" s="1"/>
  <c r="F46" i="1"/>
  <c r="G46" i="1" s="1"/>
  <c r="J46" i="1" s="1"/>
  <c r="E72" i="1"/>
  <c r="F72" i="1"/>
  <c r="G72" i="1" s="1"/>
  <c r="I72" i="1" s="1"/>
  <c r="E65" i="1"/>
  <c r="E38" i="2" s="1"/>
  <c r="F65" i="1"/>
  <c r="G65" i="1" s="1"/>
  <c r="I65" i="1" s="1"/>
  <c r="E41" i="1"/>
  <c r="E16" i="2" s="1"/>
  <c r="E33" i="1"/>
  <c r="E70" i="2" s="1"/>
  <c r="E63" i="1"/>
  <c r="F63" i="1" s="1"/>
  <c r="G63" i="1" s="1"/>
  <c r="J63" i="1" s="1"/>
  <c r="E47" i="1"/>
  <c r="E22" i="2" s="1"/>
  <c r="F47" i="1"/>
  <c r="G47" i="1"/>
  <c r="I47" i="1" s="1"/>
  <c r="E23" i="1"/>
  <c r="E60" i="2" s="1"/>
  <c r="F23" i="1"/>
  <c r="G23" i="1" s="1"/>
  <c r="N23" i="1" s="1"/>
  <c r="E34" i="2"/>
  <c r="F41" i="1"/>
  <c r="G41" i="1"/>
  <c r="I41" i="1" s="1"/>
  <c r="E64" i="2"/>
  <c r="F32" i="1" l="1"/>
  <c r="G32" i="1" s="1"/>
  <c r="N32" i="1" s="1"/>
  <c r="E69" i="2"/>
  <c r="E57" i="1"/>
  <c r="F57" i="1" s="1"/>
  <c r="G57" i="1" s="1"/>
  <c r="I57" i="1" s="1"/>
  <c r="E38" i="1"/>
  <c r="E71" i="1"/>
  <c r="E92" i="1"/>
  <c r="E84" i="1"/>
  <c r="E82" i="1"/>
  <c r="F82" i="1" s="1"/>
  <c r="E58" i="1"/>
  <c r="E48" i="1"/>
  <c r="F48" i="1" s="1"/>
  <c r="G48" i="1" s="1"/>
  <c r="I48" i="1" s="1"/>
  <c r="E36" i="1"/>
  <c r="E26" i="1"/>
  <c r="E39" i="1"/>
  <c r="E69" i="1"/>
  <c r="E75" i="1"/>
  <c r="E53" i="1"/>
  <c r="E70" i="1"/>
  <c r="E87" i="1"/>
  <c r="F87" i="1" s="1"/>
  <c r="G87" i="1" s="1"/>
  <c r="N87" i="1" s="1"/>
  <c r="E77" i="1"/>
  <c r="E12" i="2"/>
  <c r="F33" i="1"/>
  <c r="G33" i="1" s="1"/>
  <c r="N33" i="1" s="1"/>
  <c r="E49" i="1"/>
  <c r="E68" i="1"/>
  <c r="E30" i="1"/>
  <c r="E62" i="1"/>
  <c r="E35" i="1"/>
  <c r="E51" i="1"/>
  <c r="E21" i="1"/>
  <c r="E71" i="2"/>
  <c r="E52" i="2"/>
  <c r="E90" i="1"/>
  <c r="F90" i="1" s="1"/>
  <c r="G90" i="1" s="1"/>
  <c r="N90" i="1" s="1"/>
  <c r="E80" i="1"/>
  <c r="E60" i="1"/>
  <c r="E50" i="1"/>
  <c r="E40" i="1"/>
  <c r="E28" i="1"/>
  <c r="E37" i="2"/>
  <c r="E36" i="2"/>
  <c r="E31" i="1"/>
  <c r="E55" i="1"/>
  <c r="E59" i="1"/>
  <c r="E29" i="1"/>
  <c r="E61" i="2"/>
  <c r="E93" i="1"/>
  <c r="E85" i="1"/>
  <c r="E73" i="1"/>
  <c r="E25" i="1"/>
  <c r="E22" i="1"/>
  <c r="E54" i="1"/>
  <c r="E67" i="1"/>
  <c r="E74" i="1"/>
  <c r="E88" i="1"/>
  <c r="F88" i="1" s="1"/>
  <c r="G88" i="1" s="1"/>
  <c r="N88" i="1" s="1"/>
  <c r="E78" i="1"/>
  <c r="E64" i="1"/>
  <c r="F64" i="1" s="1"/>
  <c r="G64" i="1" s="1"/>
  <c r="J64" i="1" s="1"/>
  <c r="E52" i="1"/>
  <c r="E42" i="1"/>
  <c r="F80" i="1" l="1"/>
  <c r="G80" i="1" s="1"/>
  <c r="I80" i="1" s="1"/>
  <c r="E51" i="2"/>
  <c r="E46" i="2"/>
  <c r="F73" i="1"/>
  <c r="G73" i="1" s="1"/>
  <c r="I73" i="1" s="1"/>
  <c r="F49" i="1"/>
  <c r="G49" i="1" s="1"/>
  <c r="I49" i="1" s="1"/>
  <c r="E23" i="2"/>
  <c r="E42" i="2"/>
  <c r="F69" i="1"/>
  <c r="G69" i="1" s="1"/>
  <c r="I69" i="1" s="1"/>
  <c r="F92" i="1"/>
  <c r="G92" i="1" s="1"/>
  <c r="I92" i="1" s="1"/>
  <c r="E56" i="2"/>
  <c r="E67" i="2"/>
  <c r="F30" i="1"/>
  <c r="G30" i="1" s="1"/>
  <c r="N30" i="1" s="1"/>
  <c r="F25" i="1"/>
  <c r="G25" i="1" s="1"/>
  <c r="N25" i="1" s="1"/>
  <c r="E62" i="2"/>
  <c r="E68" i="2"/>
  <c r="F31" i="1"/>
  <c r="G31" i="1" s="1"/>
  <c r="N31" i="1" s="1"/>
  <c r="F78" i="1"/>
  <c r="G78" i="1" s="1"/>
  <c r="N78" i="1" s="1"/>
  <c r="E74" i="2"/>
  <c r="E54" i="2"/>
  <c r="F85" i="1"/>
  <c r="G85" i="1" s="1"/>
  <c r="I85" i="1" s="1"/>
  <c r="E14" i="2"/>
  <c r="F39" i="1"/>
  <c r="G39" i="1" s="1"/>
  <c r="I39" i="1" s="1"/>
  <c r="E44" i="2"/>
  <c r="F71" i="1"/>
  <c r="G71" i="1" s="1"/>
  <c r="I71" i="1" s="1"/>
  <c r="F22" i="1"/>
  <c r="G22" i="1" s="1"/>
  <c r="N22" i="1" s="1"/>
  <c r="E59" i="2"/>
  <c r="F93" i="1"/>
  <c r="G93" i="1" s="1"/>
  <c r="N93" i="1" s="1"/>
  <c r="E57" i="2"/>
  <c r="F28" i="1"/>
  <c r="G28" i="1" s="1"/>
  <c r="N28" i="1" s="1"/>
  <c r="E65" i="2"/>
  <c r="F21" i="1"/>
  <c r="G21" i="1" s="1"/>
  <c r="N21" i="1" s="1"/>
  <c r="E58" i="2"/>
  <c r="F26" i="1"/>
  <c r="G26" i="1" s="1"/>
  <c r="N26" i="1" s="1"/>
  <c r="E63" i="2"/>
  <c r="E13" i="2"/>
  <c r="F38" i="1"/>
  <c r="G38" i="1" s="1"/>
  <c r="I38" i="1" s="1"/>
  <c r="E17" i="2"/>
  <c r="F42" i="1"/>
  <c r="G42" i="1" s="1"/>
  <c r="I42" i="1" s="1"/>
  <c r="E27" i="2"/>
  <c r="F53" i="1"/>
  <c r="G53" i="1" s="1"/>
  <c r="H53" i="1" s="1"/>
  <c r="F52" i="1"/>
  <c r="G52" i="1" s="1"/>
  <c r="I52" i="1" s="1"/>
  <c r="E26" i="2"/>
  <c r="F68" i="1"/>
  <c r="G68" i="1" s="1"/>
  <c r="J68" i="1" s="1"/>
  <c r="E41" i="2"/>
  <c r="E47" i="2"/>
  <c r="F74" i="1"/>
  <c r="G74" i="1" s="1"/>
  <c r="E15" i="2"/>
  <c r="F40" i="1"/>
  <c r="G40" i="1" s="1"/>
  <c r="I40" i="1" s="1"/>
  <c r="E25" i="2"/>
  <c r="F51" i="1"/>
  <c r="G51" i="1" s="1"/>
  <c r="I51" i="1" s="1"/>
  <c r="F77" i="1"/>
  <c r="G77" i="1" s="1"/>
  <c r="I77" i="1" s="1"/>
  <c r="E49" i="2"/>
  <c r="F36" i="1"/>
  <c r="G36" i="1" s="1"/>
  <c r="I36" i="1" s="1"/>
  <c r="E11" i="2"/>
  <c r="E48" i="2"/>
  <c r="F75" i="1"/>
  <c r="G75" i="1" s="1"/>
  <c r="I75" i="1" s="1"/>
  <c r="F67" i="1"/>
  <c r="G67" i="1" s="1"/>
  <c r="I67" i="1" s="1"/>
  <c r="E40" i="2"/>
  <c r="F29" i="1"/>
  <c r="G29" i="1" s="1"/>
  <c r="N29" i="1" s="1"/>
  <c r="E66" i="2"/>
  <c r="E24" i="2"/>
  <c r="F50" i="1"/>
  <c r="G50" i="1" s="1"/>
  <c r="I50" i="1" s="1"/>
  <c r="E72" i="2"/>
  <c r="F35" i="1"/>
  <c r="G35" i="1" s="1"/>
  <c r="N35" i="1" s="1"/>
  <c r="F55" i="1"/>
  <c r="G55" i="1" s="1"/>
  <c r="I55" i="1" s="1"/>
  <c r="E29" i="2"/>
  <c r="F84" i="1"/>
  <c r="G84" i="1" s="1"/>
  <c r="I84" i="1" s="1"/>
  <c r="E53" i="2"/>
  <c r="F54" i="1"/>
  <c r="G54" i="1" s="1"/>
  <c r="I54" i="1" s="1"/>
  <c r="E28" i="2"/>
  <c r="E32" i="2"/>
  <c r="F59" i="1"/>
  <c r="G59" i="1" s="1"/>
  <c r="I59" i="1" s="1"/>
  <c r="F60" i="1"/>
  <c r="G60" i="1" s="1"/>
  <c r="I60" i="1" s="1"/>
  <c r="E33" i="2"/>
  <c r="F62" i="1"/>
  <c r="G62" i="1" s="1"/>
  <c r="I62" i="1" s="1"/>
  <c r="E35" i="2"/>
  <c r="E43" i="2"/>
  <c r="F70" i="1"/>
  <c r="G70" i="1" s="1"/>
  <c r="I70" i="1" s="1"/>
  <c r="E31" i="2"/>
  <c r="F58" i="1"/>
  <c r="G58" i="1" s="1"/>
  <c r="J58" i="1" s="1"/>
  <c r="C11" i="1"/>
  <c r="C12" i="1"/>
  <c r="C16" i="1" l="1"/>
  <c r="D18" i="1" s="1"/>
  <c r="O96" i="1"/>
  <c r="O82" i="1"/>
  <c r="O75" i="1"/>
  <c r="O70" i="1"/>
  <c r="O72" i="1"/>
  <c r="O95" i="1"/>
  <c r="O89" i="1"/>
  <c r="O86" i="1"/>
  <c r="O84" i="1"/>
  <c r="O85" i="1"/>
  <c r="O74" i="1"/>
  <c r="O68" i="1"/>
  <c r="O87" i="1"/>
  <c r="O69" i="1"/>
  <c r="O79" i="1"/>
  <c r="O92" i="1"/>
  <c r="O93" i="1"/>
  <c r="O71" i="1"/>
  <c r="O91" i="1"/>
  <c r="C15" i="1"/>
  <c r="O90" i="1"/>
  <c r="O94" i="1"/>
  <c r="O78" i="1"/>
  <c r="O73" i="1"/>
  <c r="O67" i="1"/>
  <c r="O88" i="1"/>
  <c r="O81" i="1"/>
  <c r="O80" i="1"/>
  <c r="O76" i="1"/>
  <c r="O83" i="1"/>
  <c r="O77" i="1"/>
  <c r="I74" i="1"/>
  <c r="F18" i="1" l="1"/>
  <c r="F19" i="1" s="1"/>
  <c r="C18" i="1"/>
</calcChain>
</file>

<file path=xl/sharedStrings.xml><?xml version="1.0" encoding="utf-8"?>
<sst xmlns="http://schemas.openxmlformats.org/spreadsheetml/2006/main" count="770" uniqueCount="368">
  <si>
    <t>OS Ori / gsc 0701-0231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</si>
  <si>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</si>
  <si>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</si>
  <si>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</si>
  <si>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</si>
  <si>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</si>
  <si>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</si>
  <si>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</si>
  <si>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</si>
  <si>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</si>
  <si>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</si>
  <si>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</si>
  <si>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</si>
  <si>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</si>
  <si>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</si>
  <si>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</si>
  <si>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</si>
  <si>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</si>
  <si>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</si>
  <si>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</si>
  <si>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</si>
  <si>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</si>
  <si>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</si>
  <si>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</si>
  <si>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</si>
  <si>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</si>
  <si>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</si>
  <si>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</si>
  <si>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</si>
  <si>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</si>
  <si>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</si>
  <si>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</si>
  <si>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</si>
  <si>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</si>
  <si>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BRNO</t>
  </si>
  <si>
    <t>S4</t>
  </si>
  <si>
    <t>S5</t>
  </si>
  <si>
    <t>Misc</t>
  </si>
  <si>
    <t>Lin Fit</t>
  </si>
  <si>
    <t>Q. Fit</t>
  </si>
  <si>
    <t>Date</t>
  </si>
  <si>
    <t>BAD?</t>
  </si>
  <si>
    <t> IODE 4.2.258 </t>
  </si>
  <si>
    <t>I</t>
  </si>
  <si>
    <t> AAC 4.118 </t>
  </si>
  <si>
    <t> AAC 5.7 </t>
  </si>
  <si>
    <t> AAC 5.11 </t>
  </si>
  <si>
    <t> AAC 5.191 </t>
  </si>
  <si>
    <t> AAC 5.194 </t>
  </si>
  <si>
    <t> AA 6.142 </t>
  </si>
  <si>
    <t> AA 7.189 </t>
  </si>
  <si>
    <t> AA 8.191 </t>
  </si>
  <si>
    <t> AA 9.49 </t>
  </si>
  <si>
    <t> AA 10.70 </t>
  </si>
  <si>
    <t> AA 13.79 </t>
  </si>
  <si>
    <t>IBVS 0637</t>
  </si>
  <si>
    <t>BBSAG Bull.21</t>
  </si>
  <si>
    <t>Diethelm R</t>
  </si>
  <si>
    <t>B</t>
  </si>
  <si>
    <t>Locher K</t>
  </si>
  <si>
    <t>BBSAG Bull.26</t>
  </si>
  <si>
    <t>Peter H</t>
  </si>
  <si>
    <t>v</t>
  </si>
  <si>
    <t>BBSAG Bull.27</t>
  </si>
  <si>
    <t>BBSAG Bull.33</t>
  </si>
  <si>
    <t>BBSAG Bull.35</t>
  </si>
  <si>
    <t>BBSAG Bull.36</t>
  </si>
  <si>
    <t>BRNO 23</t>
  </si>
  <si>
    <t>K</t>
  </si>
  <si>
    <t>BBSAG 37</t>
  </si>
  <si>
    <t>BBSAG Bull.37</t>
  </si>
  <si>
    <t>BBSAG Bull.52</t>
  </si>
  <si>
    <t>Mavrofridis G</t>
  </si>
  <si>
    <t>BBSAG Bull.53</t>
  </si>
  <si>
    <t>Stoikidis N</t>
  </si>
  <si>
    <t>BBSAG Bull.58</t>
  </si>
  <si>
    <t>BBSAG Bull.62</t>
  </si>
  <si>
    <t>BBSAG Bull.65</t>
  </si>
  <si>
    <t>BBSAG Bull.75</t>
  </si>
  <si>
    <t>BBSAG 78</t>
  </si>
  <si>
    <t>BBSAG Bull.78</t>
  </si>
  <si>
    <t>BRNO 27</t>
  </si>
  <si>
    <t>BBSAG Bull.82</t>
  </si>
  <si>
    <t>Paschke A</t>
  </si>
  <si>
    <t>BBSAG Bull.86</t>
  </si>
  <si>
    <t>BBSAG Bull.87</t>
  </si>
  <si>
    <t>BRNO 30</t>
  </si>
  <si>
    <t>BBSAG Bull.91</t>
  </si>
  <si>
    <t>BBSAG Bull.94</t>
  </si>
  <si>
    <t>BBSAG Bull.96</t>
  </si>
  <si>
    <t>BBSAG Bull.103</t>
  </si>
  <si>
    <t>IBVS 4888</t>
  </si>
  <si>
    <t>BBSAG Bull.118</t>
  </si>
  <si>
    <t>ccd</t>
  </si>
  <si>
    <t> BRNO 32 </t>
  </si>
  <si>
    <t>BBSAG 119</t>
  </si>
  <si>
    <t>K. Locher</t>
  </si>
  <si>
    <t> BBS 121 </t>
  </si>
  <si>
    <t>IBVS 5287</t>
  </si>
  <si>
    <t>IBVS 5583</t>
  </si>
  <si>
    <t>OEJV 0074</t>
  </si>
  <si>
    <t>vis</t>
  </si>
  <si>
    <t>IBVS 5438</t>
  </si>
  <si>
    <t>IBVS 5543</t>
  </si>
  <si>
    <t>IBVS 5731</t>
  </si>
  <si>
    <t>IBVS 5992</t>
  </si>
  <si>
    <t>OEJV 0137</t>
  </si>
  <si>
    <t>IBVS 6011</t>
  </si>
  <si>
    <t>OEJV 0172</t>
  </si>
  <si>
    <t>VSB 067</t>
  </si>
  <si>
    <t>V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</si>
  <si>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</si>
  <si>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</si>
  <si>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</si>
  <si>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</si>
  <si>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</si>
  <si>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</si>
  <si>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</si>
  <si>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</si>
  <si>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</si>
  <si>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2441353.437 </t>
  </si>
  <si>
    <t> 05.02.1972 22:29 </t>
  </si>
  <si>
    <t> 0.012 </t>
  </si>
  <si>
    <t>V </t>
  </si>
  <si>
    <t> Z.Klimek </t>
  </si>
  <si>
    <t>IBVS 637 </t>
  </si>
  <si>
    <t>2442452.253 </t>
  </si>
  <si>
    <t> 08.02.1975 18:04 </t>
  </si>
  <si>
    <t> 0.023 </t>
  </si>
  <si>
    <t> R.Diethelm </t>
  </si>
  <si>
    <t> BBS 21 </t>
  </si>
  <si>
    <t>2442471.302 </t>
  </si>
  <si>
    <t> 27.02.1975 19:14 </t>
  </si>
  <si>
    <t> 0.004 </t>
  </si>
  <si>
    <t> K.Locher </t>
  </si>
  <si>
    <t>2442838.362 </t>
  </si>
  <si>
    <t> 29.02.1976 20:41 </t>
  </si>
  <si>
    <t> 0.001 </t>
  </si>
  <si>
    <t> H.Peter </t>
  </si>
  <si>
    <t> BBS 26 </t>
  </si>
  <si>
    <t>2442838.363 </t>
  </si>
  <si>
    <t> 29.02.1976 20:42 </t>
  </si>
  <si>
    <t> 0.002 </t>
  </si>
  <si>
    <t>2442869.346 </t>
  </si>
  <si>
    <t> 31.03.1976 20:18 </t>
  </si>
  <si>
    <t> -0.001 </t>
  </si>
  <si>
    <t> BBS 27 </t>
  </si>
  <si>
    <t>2443217.342 </t>
  </si>
  <si>
    <t> 14.03.1977 20:12 </t>
  </si>
  <si>
    <t> BBS 33 </t>
  </si>
  <si>
    <t>2443467.620 </t>
  </si>
  <si>
    <t> 20.11.1977 02:52 </t>
  </si>
  <si>
    <t> 0.009 </t>
  </si>
  <si>
    <t> BBS 35 </t>
  </si>
  <si>
    <t>2443510.521 </t>
  </si>
  <si>
    <t> 02.01.1978 00:30 </t>
  </si>
  <si>
    <t> 0.006 </t>
  </si>
  <si>
    <t> BBS 36 </t>
  </si>
  <si>
    <t>2443515.284 </t>
  </si>
  <si>
    <t> 06.01.1978 18:48 </t>
  </si>
  <si>
    <t>2443534.350 </t>
  </si>
  <si>
    <t> 25.01.1978 20:24 </t>
  </si>
  <si>
    <t> -0.000 </t>
  </si>
  <si>
    <t> V.Karlovsky </t>
  </si>
  <si>
    <t> BRNO 23 </t>
  </si>
  <si>
    <t>2443596.320 </t>
  </si>
  <si>
    <t> 28.03.1978 19:40 </t>
  </si>
  <si>
    <t> -0.002 </t>
  </si>
  <si>
    <t> BBS 37 </t>
  </si>
  <si>
    <t>2444609.354 </t>
  </si>
  <si>
    <t> 04.01.1981 20:29 </t>
  </si>
  <si>
    <t> 0.034 </t>
  </si>
  <si>
    <t> G.Mavrofridis </t>
  </si>
  <si>
    <t> BBS 52 </t>
  </si>
  <si>
    <t>2444640.303 </t>
  </si>
  <si>
    <t> 04.02.1981 19:16 </t>
  </si>
  <si>
    <t> -0.003 </t>
  </si>
  <si>
    <t> N.Stoikidis </t>
  </si>
  <si>
    <t> BBS 53 </t>
  </si>
  <si>
    <t>2444995.449 </t>
  </si>
  <si>
    <t> 25.01.1982 22:46 </t>
  </si>
  <si>
    <t> BBS 58 </t>
  </si>
  <si>
    <t>2445238.577 </t>
  </si>
  <si>
    <t> 26.09.1982 01:50 </t>
  </si>
  <si>
    <t> 0.007 </t>
  </si>
  <si>
    <t> BBS 62 </t>
  </si>
  <si>
    <t>2445386.349 </t>
  </si>
  <si>
    <t> 20.02.1983 20:22 </t>
  </si>
  <si>
    <t> 0.000 </t>
  </si>
  <si>
    <t> BBS 68 </t>
  </si>
  <si>
    <t>2445398.269 </t>
  </si>
  <si>
    <t> 04.03.1983 18:27 </t>
  </si>
  <si>
    <t> BBS 65 </t>
  </si>
  <si>
    <t>2446046.594 </t>
  </si>
  <si>
    <t> 12.12.1984 02:15 </t>
  </si>
  <si>
    <t> BBS 75 </t>
  </si>
  <si>
    <t>2446332.608 </t>
  </si>
  <si>
    <t> 24.09.1985 02:35 </t>
  </si>
  <si>
    <t> BBS 78 </t>
  </si>
  <si>
    <t>2446430.331 </t>
  </si>
  <si>
    <t> 30.12.1985 19:56 </t>
  </si>
  <si>
    <t> J.Silhan </t>
  </si>
  <si>
    <t> BRNO 27 </t>
  </si>
  <si>
    <t>2446742.58 </t>
  </si>
  <si>
    <t> 08.11.1986 01:55 </t>
  </si>
  <si>
    <t> 0.01 </t>
  </si>
  <si>
    <t> A.Paschke </t>
  </si>
  <si>
    <t> BBS 82 </t>
  </si>
  <si>
    <t>2446742.582 </t>
  </si>
  <si>
    <t> 08.11.1986 01:58 </t>
  </si>
  <si>
    <t>2447157.307 </t>
  </si>
  <si>
    <t> 27.12.1987 19:22 </t>
  </si>
  <si>
    <t> BBS 86 </t>
  </si>
  <si>
    <t>2447176.375 </t>
  </si>
  <si>
    <t> 15.01.1988 21:00 </t>
  </si>
  <si>
    <t> BBS 87 </t>
  </si>
  <si>
    <t>2447207.357 </t>
  </si>
  <si>
    <t> 15.02.1988 20:34 </t>
  </si>
  <si>
    <t> -0.005 </t>
  </si>
  <si>
    <t> A.Dedoch </t>
  </si>
  <si>
    <t> BRNO 30 </t>
  </si>
  <si>
    <t> J.Manek </t>
  </si>
  <si>
    <t>2447207.363 </t>
  </si>
  <si>
    <t> 15.02.1988 20:42 </t>
  </si>
  <si>
    <t>2447207.375 </t>
  </si>
  <si>
    <t> 15.02.1988 21:00 </t>
  </si>
  <si>
    <t> 0.013 </t>
  </si>
  <si>
    <t>2447617.325 </t>
  </si>
  <si>
    <t> 31.03.1989 19:48 </t>
  </si>
  <si>
    <t> BBS 91 </t>
  </si>
  <si>
    <t>2447860.444 </t>
  </si>
  <si>
    <t> 29.11.1989 22:39 </t>
  </si>
  <si>
    <t> -0.004 </t>
  </si>
  <si>
    <t>2447922.409 </t>
  </si>
  <si>
    <t> 30.01.1990 21:48 </t>
  </si>
  <si>
    <t> -0.011 </t>
  </si>
  <si>
    <t> BBS 94 </t>
  </si>
  <si>
    <t>2447934.329 </t>
  </si>
  <si>
    <t> 11.02.1990 19:53 </t>
  </si>
  <si>
    <t> -0.008 </t>
  </si>
  <si>
    <t>2448153.611 </t>
  </si>
  <si>
    <t> 19.09.1990 02:39 </t>
  </si>
  <si>
    <t> BBS 96 </t>
  </si>
  <si>
    <t>2449028.370 </t>
  </si>
  <si>
    <t> 09.02.1993 20:52 </t>
  </si>
  <si>
    <t>E </t>
  </si>
  <si>
    <t>?</t>
  </si>
  <si>
    <t> BBS 103 </t>
  </si>
  <si>
    <t>2449059.346 </t>
  </si>
  <si>
    <t> 12.03.1993 20:18 </t>
  </si>
  <si>
    <t> -0.015 </t>
  </si>
  <si>
    <t>2450849.3661 </t>
  </si>
  <si>
    <t> 04.02.1998 20:47 </t>
  </si>
  <si>
    <t> -0.0222 </t>
  </si>
  <si>
    <t> J.Safar </t>
  </si>
  <si>
    <t>IBVS 4888 </t>
  </si>
  <si>
    <t>2450849.368 </t>
  </si>
  <si>
    <t> 04.02.1998 20:49 </t>
  </si>
  <si>
    <t> -0.020 </t>
  </si>
  <si>
    <t> BBS 118 </t>
  </si>
  <si>
    <t>2451185.436 </t>
  </si>
  <si>
    <t> 06.01.1999 22:27 </t>
  </si>
  <si>
    <t> -0.029 </t>
  </si>
  <si>
    <t> BBS 119 </t>
  </si>
  <si>
    <t>2451576.3420 </t>
  </si>
  <si>
    <t> 01.02.2000 20:12 </t>
  </si>
  <si>
    <t> -0.0214 </t>
  </si>
  <si>
    <t> M.Zejda </t>
  </si>
  <si>
    <t>IBVS 5287 </t>
  </si>
  <si>
    <t>2451924.3348 </t>
  </si>
  <si>
    <t> 14.01.2001 20:02 </t>
  </si>
  <si>
    <t> -0.0233 </t>
  </si>
  <si>
    <t>IBVS 5583 </t>
  </si>
  <si>
    <t>2452608.414 </t>
  </si>
  <si>
    <t> 29.11.2002 21:56 </t>
  </si>
  <si>
    <t> -0.016 </t>
  </si>
  <si>
    <t> BBS 129 </t>
  </si>
  <si>
    <t>2453030.288 </t>
  </si>
  <si>
    <t> 25.01.2004 18:54 </t>
  </si>
  <si>
    <t> -0.026 </t>
  </si>
  <si>
    <t> BBS 130 </t>
  </si>
  <si>
    <t>2453671.4638 </t>
  </si>
  <si>
    <t> 27.10.2005 23:07 </t>
  </si>
  <si>
    <t> -0.0181 </t>
  </si>
  <si>
    <t>C </t>
  </si>
  <si>
    <t>o</t>
  </si>
  <si>
    <t> Moschner </t>
  </si>
  <si>
    <t>BAVM 178 </t>
  </si>
  <si>
    <t>2455580.6731 </t>
  </si>
  <si>
    <t> 19.01.2011 04:09 </t>
  </si>
  <si>
    <t> -0.0123 </t>
  </si>
  <si>
    <t>IBVS 5992 </t>
  </si>
  <si>
    <t>2455892.9148 </t>
  </si>
  <si>
    <t> 27.11.2011 09:57 </t>
  </si>
  <si>
    <t> -0.0124 </t>
  </si>
  <si>
    <t>IBVS 6011 </t>
  </si>
  <si>
    <t>2457027.475 </t>
  </si>
  <si>
    <t> 04.01.2015 23:24 </t>
  </si>
  <si>
    <t> -0.010 </t>
  </si>
  <si>
    <t>OEJV 0172 </t>
  </si>
  <si>
    <t>2431178.146 </t>
  </si>
  <si>
    <t> 28.03.1944 15:30 </t>
  </si>
  <si>
    <t> W.Zessewitsch </t>
  </si>
  <si>
    <t>2432889.526 </t>
  </si>
  <si>
    <t> 04.12.1948 00:37 </t>
  </si>
  <si>
    <t> R.Szafraniec </t>
  </si>
  <si>
    <t>2432987.259 </t>
  </si>
  <si>
    <t> 11.03.1949 18:12 </t>
  </si>
  <si>
    <t>2433006.326 </t>
  </si>
  <si>
    <t> 30.03.1949 19:49 </t>
  </si>
  <si>
    <t>2433354.330 </t>
  </si>
  <si>
    <t> 13.03.1950 19:55 </t>
  </si>
  <si>
    <t> 0.015 </t>
  </si>
  <si>
    <t>2433659.400 </t>
  </si>
  <si>
    <t> 12.01.1951 21:36 </t>
  </si>
  <si>
    <t> -0.006 </t>
  </si>
  <si>
    <t>2434479.323 </t>
  </si>
  <si>
    <t> 11.04.1953 19:45 </t>
  </si>
  <si>
    <t>2434660.483 </t>
  </si>
  <si>
    <t> 09.10.1953 23:35 </t>
  </si>
  <si>
    <t>2435039.457 </t>
  </si>
  <si>
    <t> 23.10.1954 22:58 </t>
  </si>
  <si>
    <t>2435473.261 </t>
  </si>
  <si>
    <t> 31.12.1955 18:15 </t>
  </si>
  <si>
    <t>2435778.351 </t>
  </si>
  <si>
    <t> 31.10.1956 20:25 </t>
  </si>
  <si>
    <t> -0.009 </t>
  </si>
  <si>
    <t>2436133.495 </t>
  </si>
  <si>
    <t> 21.10.1957 23:52 </t>
  </si>
  <si>
    <t>2436250.291 </t>
  </si>
  <si>
    <t> 15.02.1958 18:59 </t>
  </si>
  <si>
    <t> -0.007 </t>
  </si>
  <si>
    <t>2436629.275 </t>
  </si>
  <si>
    <t> 01.03.1959 18:36 </t>
  </si>
  <si>
    <t>2437306.198 </t>
  </si>
  <si>
    <t> 06.01.1961 16:45 </t>
  </si>
  <si>
    <t>2450849.3751 </t>
  </si>
  <si>
    <t> 04.02.1998 21:00 </t>
  </si>
  <si>
    <t> -0.0132 </t>
  </si>
  <si>
    <t> M.Netolicky </t>
  </si>
  <si>
    <t>2451490.534 </t>
  </si>
  <si>
    <t> 08.11.1999 00:48 </t>
  </si>
  <si>
    <t> -0.023 </t>
  </si>
  <si>
    <t>2452322.369 </t>
  </si>
  <si>
    <t> 16.02.2002 20:51 </t>
  </si>
  <si>
    <t> -0.038 </t>
  </si>
  <si>
    <t> B.Procházková </t>
  </si>
  <si>
    <t>OEJV 0074 </t>
  </si>
  <si>
    <t>2455597.3566 </t>
  </si>
  <si>
    <t> 04.02.2011 20:33 </t>
  </si>
  <si>
    <t> -0.0135 </t>
  </si>
  <si>
    <t> M.Magris </t>
  </si>
  <si>
    <t>OEJV 0137 </t>
  </si>
  <si>
    <t>2455628.3421 </t>
  </si>
  <si>
    <t> 07.03.2011 20:12 </t>
  </si>
  <si>
    <t> -0.0138 </t>
  </si>
  <si>
    <t> J.Trnka </t>
  </si>
  <si>
    <t>2455628.3425 </t>
  </si>
  <si>
    <t> 07.03.2011 20:13 </t>
  </si>
  <si>
    <t> -0.0134 </t>
  </si>
  <si>
    <t>2455628.3459 </t>
  </si>
  <si>
    <t> 07.03.2011 20:18 </t>
  </si>
  <si>
    <t> -0.0100 </t>
  </si>
  <si>
    <t>R</t>
  </si>
  <si>
    <t>2455628.3473 </t>
  </si>
  <si>
    <t> 07.03.2011 20:20 </t>
  </si>
  <si>
    <t> -0.0086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</si>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</sst>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"/>
    <numFmt numFmtId="168" formatCode="0.00000"/>
    <numFmt numFmtId="170" formatCode="d/m/yyyy;@"/>
  </numFmts>
  <fonts count="17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</cellStyleXfs>
  <cellXfs count="6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167" fontId="11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8" fontId="16" fillId="0" borderId="0" xfId="0" applyNumberFormat="1" applyFont="1" applyAlignment="1" applyProtection="1">
      <alignment vertical="center" wrapText="1"/>
      <protection locked="0"/>
    </xf>
    <xf numFmtId="170" fontId="0" fillId="0" borderId="0" xfId="0" applyNumberFormat="1" applyAlignment="1"/>
  </cellXfs>
  <cellStyles count="6">
    <cellStyle name="Comma0" xfId="1"/>
    <cellStyle name="Currency0" xfId="2"/>
    <cellStyle name="Date" xfId="3"/>
    <cellStyle name="Fixed" xfId="4"/>
    <cellStyle name="Hyperlink" xfId="5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OS Ori - O-C Diagr.</a:t>
            </a:r>
          </a:p>
        </c:rich>
      </c:tx>
      <c:layout>
        <c:manualLayout>
          <c:xMode val="edge"/>
          <c:yMode val="edge"/>
          <c:x val="0.3712876484498843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6492313989521"/>
          <c:y val="0.23584978088695488"/>
          <c:w val="0.80363165808010084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Active!$H$21:$H$94</c:f>
              <c:numCache>
                <c:formatCode>General</c:formatCode>
                <c:ptCount val="74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B3-4181-9DA6-239C2DC64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Active!$I$21:$I$94</c:f>
              <c:numCache>
                <c:formatCode>General</c:formatCode>
                <c:ptCount val="74"/>
                <c:pt idx="15">
                  <c:v>1.2299999994866084E-2</c:v>
                </c:pt>
                <c:pt idx="16">
                  <c:v>2.3274999992281664E-2</c:v>
                </c:pt>
                <c:pt idx="17">
                  <c:v>4.0750000043772161E-3</c:v>
                </c:pt>
                <c:pt idx="18">
                  <c:v>1.2249999999767169E-3</c:v>
                </c:pt>
                <c:pt idx="19">
                  <c:v>2.2249999965424649E-3</c:v>
                </c:pt>
                <c:pt idx="20">
                  <c:v>-6.0000000667059794E-4</c:v>
                </c:pt>
                <c:pt idx="21">
                  <c:v>7.4999999196734279E-4</c:v>
                </c:pt>
                <c:pt idx="22">
                  <c:v>8.6250000022118911E-3</c:v>
                </c:pt>
                <c:pt idx="23">
                  <c:v>6.1750000022584572E-3</c:v>
                </c:pt>
                <c:pt idx="24">
                  <c:v>2.1249999990686774E-3</c:v>
                </c:pt>
                <c:pt idx="26">
                  <c:v>-1.7250000018975697E-3</c:v>
                </c:pt>
                <c:pt idx="27">
                  <c:v>6.2749999997322448E-3</c:v>
                </c:pt>
                <c:pt idx="28">
                  <c:v>3.4149999999499414E-2</c:v>
                </c:pt>
                <c:pt idx="29">
                  <c:v>-2.6750000033644028E-3</c:v>
                </c:pt>
                <c:pt idx="30">
                  <c:v>-1.9000000029336661E-3</c:v>
                </c:pt>
                <c:pt idx="31">
                  <c:v>6.5499999982421286E-3</c:v>
                </c:pt>
                <c:pt idx="33">
                  <c:v>2.374999996391125E-3</c:v>
                </c:pt>
                <c:pt idx="34">
                  <c:v>8.5749999925610609E-3</c:v>
                </c:pt>
                <c:pt idx="35">
                  <c:v>-4.2499999835854396E-4</c:v>
                </c:pt>
                <c:pt idx="36">
                  <c:v>5.7499999820720404E-4</c:v>
                </c:pt>
                <c:pt idx="38">
                  <c:v>5.2750000031664968E-3</c:v>
                </c:pt>
                <c:pt idx="39">
                  <c:v>7.2750000035739504E-3</c:v>
                </c:pt>
                <c:pt idx="40">
                  <c:v>-1.0750000001280569E-3</c:v>
                </c:pt>
                <c:pt idx="41">
                  <c:v>-1.2750000023515895E-3</c:v>
                </c:pt>
                <c:pt idx="44">
                  <c:v>8.9999999909196049E-4</c:v>
                </c:pt>
                <c:pt idx="46">
                  <c:v>-3.4000000014202669E-3</c:v>
                </c:pt>
                <c:pt idx="48">
                  <c:v>-1.0600000001431908E-2</c:v>
                </c:pt>
                <c:pt idx="49">
                  <c:v>-8.2250000050407834E-3</c:v>
                </c:pt>
                <c:pt idx="50">
                  <c:v>-1.0525000005145557E-2</c:v>
                </c:pt>
                <c:pt idx="51">
                  <c:v>-5.1999999996041879E-3</c:v>
                </c:pt>
                <c:pt idx="52">
                  <c:v>-1.5025000007881317E-2</c:v>
                </c:pt>
                <c:pt idx="53">
                  <c:v>-2.2200000006705523E-2</c:v>
                </c:pt>
                <c:pt idx="54">
                  <c:v>-2.0300000003771856E-2</c:v>
                </c:pt>
                <c:pt idx="56">
                  <c:v>-2.9325000003154855E-2</c:v>
                </c:pt>
                <c:pt idx="58">
                  <c:v>-2.1425000006274786E-2</c:v>
                </c:pt>
                <c:pt idx="59">
                  <c:v>-2.3275000006833579E-2</c:v>
                </c:pt>
                <c:pt idx="60">
                  <c:v>-2.3275000006833579E-2</c:v>
                </c:pt>
                <c:pt idx="62">
                  <c:v>-1.5750000005937181E-2</c:v>
                </c:pt>
                <c:pt idx="63">
                  <c:v>-2.5675000004412141E-2</c:v>
                </c:pt>
                <c:pt idx="64">
                  <c:v>-1.810000000114087E-2</c:v>
                </c:pt>
                <c:pt idx="65">
                  <c:v>-1.2325000003329478E-2</c:v>
                </c:pt>
                <c:pt idx="71">
                  <c:v>-1.2400000006891787E-2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B3-4181-9DA6-239C2DC64ED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Active!$J$21:$J$94</c:f>
              <c:numCache>
                <c:formatCode>General</c:formatCode>
                <c:ptCount val="74"/>
                <c:pt idx="25">
                  <c:v>-7.5000003562308848E-5</c:v>
                </c:pt>
                <c:pt idx="37">
                  <c:v>-1.9500000053085387E-3</c:v>
                </c:pt>
                <c:pt idx="42">
                  <c:v>-5.0999999948544428E-3</c:v>
                </c:pt>
                <c:pt idx="43">
                  <c:v>-5.0999999948544428E-3</c:v>
                </c:pt>
                <c:pt idx="45">
                  <c:v>1.2900000001536682E-2</c:v>
                </c:pt>
                <c:pt idx="47">
                  <c:v>-3.9499999984400347E-3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B3-4181-9DA6-239C2DC64E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Active!$K$21:$K$93</c:f>
              <c:numCache>
                <c:formatCode>General</c:formatCode>
                <c:ptCount val="73"/>
                <c:pt idx="61">
                  <c:v>-3.7450000003445894E-2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B3-4181-9DA6-239C2DC64ED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Active!$L$21:$L$94</c:f>
              <c:numCache>
                <c:formatCode>General</c:formatCode>
                <c:ptCount val="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B3-4181-9DA6-239C2DC64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Active!$M$21:$M$94</c:f>
              <c:numCache>
                <c:formatCode>General</c:formatCode>
                <c:ptCount val="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B3-4181-9DA6-239C2DC64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Active!$N$21:$N$94</c:f>
              <c:numCache>
                <c:formatCode>General</c:formatCode>
                <c:ptCount val="74"/>
                <c:pt idx="0">
                  <c:v>-1.0475000002770685E-2</c:v>
                </c:pt>
                <c:pt idx="1">
                  <c:v>-1.4250000022002496E-3</c:v>
                </c:pt>
                <c:pt idx="2">
                  <c:v>7.0499999928870238E-3</c:v>
                </c:pt>
                <c:pt idx="3">
                  <c:v>5.8500000013737008E-3</c:v>
                </c:pt>
                <c:pt idx="4">
                  <c:v>1.5200000001641456E-2</c:v>
                </c:pt>
                <c:pt idx="5">
                  <c:v>-6.0000000012223609E-3</c:v>
                </c:pt>
                <c:pt idx="6">
                  <c:v>-1.5600000006088521E-2</c:v>
                </c:pt>
                <c:pt idx="7">
                  <c:v>-3.4999999988940544E-3</c:v>
                </c:pt>
                <c:pt idx="8">
                  <c:v>-9.9750000008498318E-3</c:v>
                </c:pt>
                <c:pt idx="9">
                  <c:v>-7.525000000896398E-3</c:v>
                </c:pt>
                <c:pt idx="10">
                  <c:v>-8.7249999996856786E-3</c:v>
                </c:pt>
                <c:pt idx="11">
                  <c:v>-9.9499999996623956E-3</c:v>
                </c:pt>
                <c:pt idx="12">
                  <c:v>-6.6750000041793101E-3</c:v>
                </c:pt>
                <c:pt idx="13">
                  <c:v>-3.1499999968218617E-3</c:v>
                </c:pt>
                <c:pt idx="14">
                  <c:v>-1.2500000084401108E-3</c:v>
                </c:pt>
                <c:pt idx="55">
                  <c:v>-1.320000000850996E-2</c:v>
                </c:pt>
                <c:pt idx="57">
                  <c:v>-2.2525000000314321E-2</c:v>
                </c:pt>
                <c:pt idx="66">
                  <c:v>-1.3409999999566935E-2</c:v>
                </c:pt>
                <c:pt idx="67">
                  <c:v>-1.3754999999946449E-2</c:v>
                </c:pt>
                <c:pt idx="68">
                  <c:v>-1.3355000002775341E-2</c:v>
                </c:pt>
                <c:pt idx="69">
                  <c:v>-9.9550000013550743E-3</c:v>
                </c:pt>
                <c:pt idx="70">
                  <c:v>-8.555000000342261E-3</c:v>
                </c:pt>
                <c:pt idx="72">
                  <c:v>-1.0100000006787013E-2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B3-4181-9DA6-239C2DC64E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Active!$O$21:$O$94</c:f>
              <c:numCache>
                <c:formatCode>General</c:formatCode>
                <c:ptCount val="74"/>
                <c:pt idx="46">
                  <c:v>-2.4792673084940306E-2</c:v>
                </c:pt>
                <c:pt idx="47">
                  <c:v>-2.4512782543271504E-2</c:v>
                </c:pt>
                <c:pt idx="48">
                  <c:v>-2.4441437895395143E-2</c:v>
                </c:pt>
                <c:pt idx="49">
                  <c:v>-2.4427717770803534E-2</c:v>
                </c:pt>
                <c:pt idx="50">
                  <c:v>-2.4175267478317948E-2</c:v>
                </c:pt>
                <c:pt idx="51">
                  <c:v>-2.3168210333293929E-2</c:v>
                </c:pt>
                <c:pt idx="52">
                  <c:v>-2.313253800935575E-2</c:v>
                </c:pt>
                <c:pt idx="53">
                  <c:v>-2.1071775295696246E-2</c:v>
                </c:pt>
                <c:pt idx="54">
                  <c:v>-2.1071775295696246E-2</c:v>
                </c:pt>
                <c:pt idx="55">
                  <c:v>-2.1071775295696246E-2</c:v>
                </c:pt>
                <c:pt idx="56">
                  <c:v>-2.0684867782212905E-2</c:v>
                </c:pt>
                <c:pt idx="57">
                  <c:v>-2.0333632592667742E-2</c:v>
                </c:pt>
                <c:pt idx="58">
                  <c:v>-2.0234847695608165E-2</c:v>
                </c:pt>
                <c:pt idx="59">
                  <c:v>-1.9834220057533214E-2</c:v>
                </c:pt>
                <c:pt idx="60">
                  <c:v>-1.9834220057533214E-2</c:v>
                </c:pt>
                <c:pt idx="61">
                  <c:v>-1.9375967896173511E-2</c:v>
                </c:pt>
                <c:pt idx="62">
                  <c:v>-1.9046684905974921E-2</c:v>
                </c:pt>
                <c:pt idx="63">
                  <c:v>-1.8560992495432003E-2</c:v>
                </c:pt>
                <c:pt idx="64">
                  <c:v>-1.7822849792403499E-2</c:v>
                </c:pt>
                <c:pt idx="65">
                  <c:v>-1.5624885832827916E-2</c:v>
                </c:pt>
                <c:pt idx="66">
                  <c:v>-1.5605677658399665E-2</c:v>
                </c:pt>
                <c:pt idx="67">
                  <c:v>-1.5570005334461484E-2</c:v>
                </c:pt>
                <c:pt idx="68">
                  <c:v>-1.5570005334461484E-2</c:v>
                </c:pt>
                <c:pt idx="69">
                  <c:v>-1.5570005334461484E-2</c:v>
                </c:pt>
                <c:pt idx="70">
                  <c:v>-1.5570005334461484E-2</c:v>
                </c:pt>
                <c:pt idx="71">
                  <c:v>-1.5265418568527788E-2</c:v>
                </c:pt>
                <c:pt idx="72">
                  <c:v>-1.3959262707406718E-2</c:v>
                </c:pt>
                <c:pt idx="73">
                  <c:v>-1.1887523894073927E-2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B3-4181-9DA6-239C2DC64ED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Active!$F$21:$F$94</c:f>
              <c:numCache>
                <c:formatCode>General</c:formatCode>
                <c:ptCount val="74"/>
                <c:pt idx="0">
                  <c:v>-5961</c:v>
                </c:pt>
                <c:pt idx="1">
                  <c:v>-5243</c:v>
                </c:pt>
                <c:pt idx="2">
                  <c:v>-5202</c:v>
                </c:pt>
                <c:pt idx="3">
                  <c:v>-5194</c:v>
                </c:pt>
                <c:pt idx="4">
                  <c:v>-5048</c:v>
                </c:pt>
                <c:pt idx="5">
                  <c:v>-4920</c:v>
                </c:pt>
                <c:pt idx="6">
                  <c:v>-4576</c:v>
                </c:pt>
                <c:pt idx="7">
                  <c:v>-4500</c:v>
                </c:pt>
                <c:pt idx="8">
                  <c:v>-4341</c:v>
                </c:pt>
                <c:pt idx="9">
                  <c:v>-4159</c:v>
                </c:pt>
                <c:pt idx="10">
                  <c:v>-4031</c:v>
                </c:pt>
                <c:pt idx="11">
                  <c:v>-3882</c:v>
                </c:pt>
                <c:pt idx="12">
                  <c:v>-3833</c:v>
                </c:pt>
                <c:pt idx="13">
                  <c:v>-3674</c:v>
                </c:pt>
                <c:pt idx="14">
                  <c:v>-3390</c:v>
                </c:pt>
                <c:pt idx="15">
                  <c:v>-1692</c:v>
                </c:pt>
                <c:pt idx="16">
                  <c:v>-1231</c:v>
                </c:pt>
                <c:pt idx="17">
                  <c:v>-1223</c:v>
                </c:pt>
                <c:pt idx="18">
                  <c:v>-1069</c:v>
                </c:pt>
                <c:pt idx="19">
                  <c:v>-1069</c:v>
                </c:pt>
                <c:pt idx="20">
                  <c:v>-1056</c:v>
                </c:pt>
                <c:pt idx="21">
                  <c:v>-910</c:v>
                </c:pt>
                <c:pt idx="22">
                  <c:v>-805</c:v>
                </c:pt>
                <c:pt idx="23">
                  <c:v>-787</c:v>
                </c:pt>
                <c:pt idx="24">
                  <c:v>-785</c:v>
                </c:pt>
                <c:pt idx="25">
                  <c:v>-777</c:v>
                </c:pt>
                <c:pt idx="26">
                  <c:v>-751</c:v>
                </c:pt>
                <c:pt idx="27">
                  <c:v>-751</c:v>
                </c:pt>
                <c:pt idx="28">
                  <c:v>-326</c:v>
                </c:pt>
                <c:pt idx="29">
                  <c:v>-313</c:v>
                </c:pt>
                <c:pt idx="30">
                  <c:v>-164</c:v>
                </c:pt>
                <c:pt idx="31">
                  <c:v>-62</c:v>
                </c:pt>
                <c:pt idx="32">
                  <c:v>0</c:v>
                </c:pt>
                <c:pt idx="33">
                  <c:v>5</c:v>
                </c:pt>
                <c:pt idx="34">
                  <c:v>277</c:v>
                </c:pt>
                <c:pt idx="35">
                  <c:v>397</c:v>
                </c:pt>
                <c:pt idx="36">
                  <c:v>397</c:v>
                </c:pt>
                <c:pt idx="37">
                  <c:v>438</c:v>
                </c:pt>
                <c:pt idx="38">
                  <c:v>569</c:v>
                </c:pt>
                <c:pt idx="39">
                  <c:v>569</c:v>
                </c:pt>
                <c:pt idx="40">
                  <c:v>743</c:v>
                </c:pt>
                <c:pt idx="41">
                  <c:v>751</c:v>
                </c:pt>
                <c:pt idx="42">
                  <c:v>764</c:v>
                </c:pt>
                <c:pt idx="43">
                  <c:v>764</c:v>
                </c:pt>
                <c:pt idx="44">
                  <c:v>764</c:v>
                </c:pt>
                <c:pt idx="45">
                  <c:v>764</c:v>
                </c:pt>
                <c:pt idx="46">
                  <c:v>936</c:v>
                </c:pt>
                <c:pt idx="47">
                  <c:v>1038</c:v>
                </c:pt>
                <c:pt idx="48">
                  <c:v>1064</c:v>
                </c:pt>
                <c:pt idx="49">
                  <c:v>1069</c:v>
                </c:pt>
                <c:pt idx="50">
                  <c:v>1161</c:v>
                </c:pt>
                <c:pt idx="51">
                  <c:v>1528</c:v>
                </c:pt>
                <c:pt idx="52">
                  <c:v>1541</c:v>
                </c:pt>
                <c:pt idx="53">
                  <c:v>2292</c:v>
                </c:pt>
                <c:pt idx="54">
                  <c:v>2292</c:v>
                </c:pt>
                <c:pt idx="55">
                  <c:v>2292</c:v>
                </c:pt>
                <c:pt idx="56">
                  <c:v>2433</c:v>
                </c:pt>
                <c:pt idx="57">
                  <c:v>2561</c:v>
                </c:pt>
                <c:pt idx="58">
                  <c:v>2597</c:v>
                </c:pt>
                <c:pt idx="59">
                  <c:v>2743</c:v>
                </c:pt>
                <c:pt idx="60">
                  <c:v>2743</c:v>
                </c:pt>
                <c:pt idx="61">
                  <c:v>2910</c:v>
                </c:pt>
                <c:pt idx="62">
                  <c:v>3030</c:v>
                </c:pt>
                <c:pt idx="63">
                  <c:v>3207</c:v>
                </c:pt>
                <c:pt idx="64">
                  <c:v>3476</c:v>
                </c:pt>
                <c:pt idx="65">
                  <c:v>4277</c:v>
                </c:pt>
                <c:pt idx="66">
                  <c:v>4284</c:v>
                </c:pt>
                <c:pt idx="67">
                  <c:v>4297</c:v>
                </c:pt>
                <c:pt idx="68">
                  <c:v>4297</c:v>
                </c:pt>
                <c:pt idx="69">
                  <c:v>4297</c:v>
                </c:pt>
                <c:pt idx="70">
                  <c:v>4297</c:v>
                </c:pt>
                <c:pt idx="71">
                  <c:v>4408</c:v>
                </c:pt>
                <c:pt idx="72">
                  <c:v>4884</c:v>
                </c:pt>
                <c:pt idx="73">
                  <c:v>5639</c:v>
                </c:pt>
              </c:numCache>
            </c:numRef>
          </c:xVal>
          <c:yVal>
            <c:numRef>
              <c:f>Active!$U$21:$U$94</c:f>
              <c:numCache>
                <c:formatCode>General</c:formatCode>
                <c:ptCount val="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B3-4181-9DA6-239C2DC6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408"/>
        <c:axId val="1"/>
      </c:scatterChart>
      <c:valAx>
        <c:axId val="71769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526814098732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556187902254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257598988245271E-2"/>
          <c:y val="0.9088076726258274"/>
          <c:w val="0.89109049487625924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219075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E414C1-7DD4-FFB1-55AA-69340CDFE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13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konkoly.hu/cgi-bin/IBVS?6011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konkoly.hu/cgi-bin/IBVS?637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178" TargetMode="External"/><Relationship Id="rId10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workbookViewId="0">
      <pane xSplit="14" ySplit="22" topLeftCell="O7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45386.349000000002</v>
      </c>
      <c r="D4" s="6">
        <v>2.3835250000000001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45386.349000000002</v>
      </c>
    </row>
    <row r="8" spans="1:6" x14ac:dyDescent="0.2">
      <c r="A8" s="1" t="s">
        <v>8</v>
      </c>
      <c r="C8" s="1">
        <f>+D4</f>
        <v>2.3835250000000001</v>
      </c>
    </row>
    <row r="9" spans="1:6" x14ac:dyDescent="0.2">
      <c r="A9" s="9" t="s">
        <v>9</v>
      </c>
      <c r="B9" s="10">
        <v>74</v>
      </c>
      <c r="C9" s="11" t="str">
        <f>"F"&amp;B9</f>
        <v>F74</v>
      </c>
      <c r="D9" s="12" t="str">
        <f>"G"&amp;B9</f>
        <v>G74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INTERCEPT(INDIRECT($D$9):G985,INDIRECT($C$9):F985)</f>
        <v>-2.7361080408489301E-2</v>
      </c>
      <c r="D11" s="15"/>
      <c r="E11"/>
    </row>
    <row r="12" spans="1:6" x14ac:dyDescent="0.2">
      <c r="A12" t="s">
        <v>13</v>
      </c>
      <c r="B12"/>
      <c r="C12" s="14">
        <f ca="1">SLOPE(INDIRECT($D$9):G985,INDIRECT($C$9):F985)</f>
        <v>2.7440249183215772E-6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(C7+C11)+(C8+C12)*INT(MAX(F21:F3526))</f>
        <v>59928.224405215624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2.3835277440249185</v>
      </c>
      <c r="E16" s="18" t="s">
        <v>19</v>
      </c>
      <c r="F16" s="14">
        <f ca="1">NOW()+15018.5+$C$5/24</f>
        <v>60178.765568634255</v>
      </c>
    </row>
    <row r="17" spans="1:21" x14ac:dyDescent="0.2">
      <c r="A17" s="18" t="s">
        <v>20</v>
      </c>
      <c r="B17"/>
      <c r="C17">
        <f>COUNT(C21:C2184)</f>
        <v>76</v>
      </c>
      <c r="E17" s="18" t="s">
        <v>21</v>
      </c>
      <c r="F17" s="14">
        <f ca="1">ROUND(2*(F16-$C$7)/$C$8,0)/2+F15</f>
        <v>6207</v>
      </c>
    </row>
    <row r="18" spans="1:21" x14ac:dyDescent="0.2">
      <c r="A18" s="16" t="s">
        <v>22</v>
      </c>
      <c r="B18"/>
      <c r="C18" s="19">
        <f ca="1">+C15</f>
        <v>59928.224405215624</v>
      </c>
      <c r="D18" s="20">
        <f ca="1">+C16</f>
        <v>2.3835277440249185</v>
      </c>
      <c r="E18" s="18" t="s">
        <v>23</v>
      </c>
      <c r="F18" s="12">
        <f ca="1">ROUND(2*(F16-$C$15)/$C$16,0)/2+F15</f>
        <v>106</v>
      </c>
    </row>
    <row r="19" spans="1:21" x14ac:dyDescent="0.2">
      <c r="E19" s="18" t="s">
        <v>24</v>
      </c>
      <c r="F19" s="21">
        <f ca="1">+$C$15+$C$16*F18-15018.5-$C$5/24</f>
        <v>45162.774179415603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113</v>
      </c>
      <c r="L20" s="22" t="s">
        <v>35</v>
      </c>
      <c r="M20" s="22" t="s">
        <v>36</v>
      </c>
      <c r="N20" s="22" t="s">
        <v>37</v>
      </c>
      <c r="O20" s="22" t="s">
        <v>38</v>
      </c>
      <c r="P20" s="22" t="s">
        <v>39</v>
      </c>
      <c r="Q20" s="13" t="s">
        <v>40</v>
      </c>
      <c r="U20" s="23" t="s">
        <v>41</v>
      </c>
    </row>
    <row r="21" spans="1:21" x14ac:dyDescent="0.2">
      <c r="A21" s="24" t="s">
        <v>42</v>
      </c>
      <c r="B21" s="25" t="s">
        <v>43</v>
      </c>
      <c r="C21" s="26">
        <v>31178.146000000001</v>
      </c>
      <c r="D21" s="27"/>
      <c r="E21" s="28">
        <f t="shared" ref="E21:E52" si="0">+(C21-C$7)/C$8</f>
        <v>-5961.0043947514714</v>
      </c>
      <c r="F21" s="1">
        <f t="shared" ref="F21:F52" si="1">ROUND(2*E21,0)/2</f>
        <v>-5961</v>
      </c>
      <c r="G21" s="1">
        <f t="shared" ref="G21:G52" si="2">+C21-(C$7+F21*C$8)</f>
        <v>-1.0475000002770685E-2</v>
      </c>
      <c r="N21" s="1">
        <f t="shared" ref="N21:N35" si="3">+G21</f>
        <v>-1.0475000002770685E-2</v>
      </c>
      <c r="Q21" s="66">
        <f t="shared" ref="Q21:Q52" si="4">+C21-15018.5</f>
        <v>16159.646000000001</v>
      </c>
    </row>
    <row r="22" spans="1:21" x14ac:dyDescent="0.2">
      <c r="A22" s="24" t="s">
        <v>44</v>
      </c>
      <c r="B22" s="25" t="s">
        <v>43</v>
      </c>
      <c r="C22" s="26">
        <v>32889.525999999998</v>
      </c>
      <c r="D22" s="27"/>
      <c r="E22" s="28">
        <f t="shared" si="0"/>
        <v>-5243.0005978540203</v>
      </c>
      <c r="F22" s="1">
        <f t="shared" si="1"/>
        <v>-5243</v>
      </c>
      <c r="G22" s="1">
        <f t="shared" si="2"/>
        <v>-1.4250000022002496E-3</v>
      </c>
      <c r="N22" s="1">
        <f t="shared" si="3"/>
        <v>-1.4250000022002496E-3</v>
      </c>
      <c r="Q22" s="66">
        <f t="shared" si="4"/>
        <v>17871.025999999998</v>
      </c>
    </row>
    <row r="23" spans="1:21" x14ac:dyDescent="0.2">
      <c r="A23" s="24" t="s">
        <v>44</v>
      </c>
      <c r="B23" s="25" t="s">
        <v>43</v>
      </c>
      <c r="C23" s="26">
        <v>32987.258999999998</v>
      </c>
      <c r="D23" s="27"/>
      <c r="E23" s="28">
        <f t="shared" si="0"/>
        <v>-5201.9970421959088</v>
      </c>
      <c r="F23" s="1">
        <f t="shared" si="1"/>
        <v>-5202</v>
      </c>
      <c r="G23" s="1">
        <f t="shared" si="2"/>
        <v>7.0499999928870238E-3</v>
      </c>
      <c r="N23" s="1">
        <f t="shared" si="3"/>
        <v>7.0499999928870238E-3</v>
      </c>
      <c r="Q23" s="66">
        <f t="shared" si="4"/>
        <v>17968.758999999998</v>
      </c>
    </row>
    <row r="24" spans="1:21" x14ac:dyDescent="0.2">
      <c r="A24" s="24" t="s">
        <v>44</v>
      </c>
      <c r="B24" s="25" t="s">
        <v>43</v>
      </c>
      <c r="C24" s="26">
        <v>33006.326000000001</v>
      </c>
      <c r="D24" s="27"/>
      <c r="E24" s="28">
        <f t="shared" si="0"/>
        <v>-5193.9975456519232</v>
      </c>
      <c r="F24" s="1">
        <f t="shared" si="1"/>
        <v>-5194</v>
      </c>
      <c r="G24" s="1">
        <f t="shared" si="2"/>
        <v>5.8500000013737008E-3</v>
      </c>
      <c r="N24" s="1">
        <f t="shared" si="3"/>
        <v>5.8500000013737008E-3</v>
      </c>
      <c r="Q24" s="66">
        <f t="shared" si="4"/>
        <v>17987.826000000001</v>
      </c>
    </row>
    <row r="25" spans="1:21" x14ac:dyDescent="0.2">
      <c r="A25" s="24" t="s">
        <v>45</v>
      </c>
      <c r="B25" s="25" t="s">
        <v>43</v>
      </c>
      <c r="C25" s="26">
        <v>33354.33</v>
      </c>
      <c r="D25" s="27"/>
      <c r="E25" s="28">
        <f t="shared" si="0"/>
        <v>-5047.9936228904671</v>
      </c>
      <c r="F25" s="1">
        <f t="shared" si="1"/>
        <v>-5048</v>
      </c>
      <c r="G25" s="1">
        <f t="shared" si="2"/>
        <v>1.5200000001641456E-2</v>
      </c>
      <c r="N25" s="1">
        <f t="shared" si="3"/>
        <v>1.5200000001641456E-2</v>
      </c>
      <c r="Q25" s="66">
        <f t="shared" si="4"/>
        <v>18335.830000000002</v>
      </c>
    </row>
    <row r="26" spans="1:21" x14ac:dyDescent="0.2">
      <c r="A26" s="24" t="s">
        <v>46</v>
      </c>
      <c r="B26" s="25" t="s">
        <v>43</v>
      </c>
      <c r="C26" s="26">
        <v>33659.4</v>
      </c>
      <c r="D26" s="27"/>
      <c r="E26" s="28">
        <f t="shared" si="0"/>
        <v>-4920.0025172800788</v>
      </c>
      <c r="F26" s="1">
        <f t="shared" si="1"/>
        <v>-4920</v>
      </c>
      <c r="G26" s="1">
        <f t="shared" si="2"/>
        <v>-6.0000000012223609E-3</v>
      </c>
      <c r="N26" s="1">
        <f t="shared" si="3"/>
        <v>-6.0000000012223609E-3</v>
      </c>
      <c r="Q26" s="66">
        <f t="shared" si="4"/>
        <v>18640.900000000001</v>
      </c>
    </row>
    <row r="27" spans="1:21" x14ac:dyDescent="0.2">
      <c r="A27" s="24" t="s">
        <v>47</v>
      </c>
      <c r="B27" s="25" t="s">
        <v>43</v>
      </c>
      <c r="C27" s="26">
        <v>34479.322999999997</v>
      </c>
      <c r="D27" s="27"/>
      <c r="E27" s="28">
        <f t="shared" si="0"/>
        <v>-4576.0065449282074</v>
      </c>
      <c r="F27" s="1">
        <f t="shared" si="1"/>
        <v>-4576</v>
      </c>
      <c r="G27" s="1">
        <f t="shared" si="2"/>
        <v>-1.5600000006088521E-2</v>
      </c>
      <c r="N27" s="1">
        <f t="shared" si="3"/>
        <v>-1.5600000006088521E-2</v>
      </c>
      <c r="Q27" s="66">
        <f t="shared" si="4"/>
        <v>19460.822999999997</v>
      </c>
    </row>
    <row r="28" spans="1:21" x14ac:dyDescent="0.2">
      <c r="A28" s="24" t="s">
        <v>47</v>
      </c>
      <c r="B28" s="25" t="s">
        <v>43</v>
      </c>
      <c r="C28" s="26">
        <v>34660.483</v>
      </c>
      <c r="D28" s="27"/>
      <c r="E28" s="28">
        <f t="shared" si="0"/>
        <v>-4500.0014684133803</v>
      </c>
      <c r="F28" s="1">
        <f t="shared" si="1"/>
        <v>-4500</v>
      </c>
      <c r="G28" s="1">
        <f t="shared" si="2"/>
        <v>-3.4999999988940544E-3</v>
      </c>
      <c r="N28" s="1">
        <f t="shared" si="3"/>
        <v>-3.4999999988940544E-3</v>
      </c>
      <c r="Q28" s="66">
        <f t="shared" si="4"/>
        <v>19641.983</v>
      </c>
    </row>
    <row r="29" spans="1:21" x14ac:dyDescent="0.2">
      <c r="A29" s="24" t="s">
        <v>48</v>
      </c>
      <c r="B29" s="25" t="s">
        <v>43</v>
      </c>
      <c r="C29" s="26">
        <v>35039.457000000002</v>
      </c>
      <c r="D29" s="27"/>
      <c r="E29" s="28">
        <f t="shared" si="0"/>
        <v>-4341.004184978131</v>
      </c>
      <c r="F29" s="1">
        <f t="shared" si="1"/>
        <v>-4341</v>
      </c>
      <c r="G29" s="1">
        <f t="shared" si="2"/>
        <v>-9.9750000008498318E-3</v>
      </c>
      <c r="N29" s="1">
        <f t="shared" si="3"/>
        <v>-9.9750000008498318E-3</v>
      </c>
      <c r="Q29" s="66">
        <f t="shared" si="4"/>
        <v>20020.957000000002</v>
      </c>
    </row>
    <row r="30" spans="1:21" x14ac:dyDescent="0.2">
      <c r="A30" s="24" t="s">
        <v>49</v>
      </c>
      <c r="B30" s="25" t="s">
        <v>43</v>
      </c>
      <c r="C30" s="26">
        <v>35473.260999999999</v>
      </c>
      <c r="D30" s="27"/>
      <c r="E30" s="28">
        <f t="shared" si="0"/>
        <v>-4159.0031570887668</v>
      </c>
      <c r="F30" s="1">
        <f t="shared" si="1"/>
        <v>-4159</v>
      </c>
      <c r="G30" s="1">
        <f t="shared" si="2"/>
        <v>-7.525000000896398E-3</v>
      </c>
      <c r="N30" s="1">
        <f t="shared" si="3"/>
        <v>-7.525000000896398E-3</v>
      </c>
      <c r="Q30" s="66">
        <f t="shared" si="4"/>
        <v>20454.760999999999</v>
      </c>
    </row>
    <row r="31" spans="1:21" x14ac:dyDescent="0.2">
      <c r="A31" s="24" t="s">
        <v>50</v>
      </c>
      <c r="B31" s="25" t="s">
        <v>43</v>
      </c>
      <c r="C31" s="26">
        <v>35778.351000000002</v>
      </c>
      <c r="D31" s="27"/>
      <c r="E31" s="28">
        <f t="shared" si="0"/>
        <v>-4031.0036605447808</v>
      </c>
      <c r="F31" s="1">
        <f t="shared" si="1"/>
        <v>-4031</v>
      </c>
      <c r="G31" s="1">
        <f t="shared" si="2"/>
        <v>-8.7249999996856786E-3</v>
      </c>
      <c r="N31" s="1">
        <f t="shared" si="3"/>
        <v>-8.7249999996856786E-3</v>
      </c>
      <c r="Q31" s="66">
        <f t="shared" si="4"/>
        <v>20759.851000000002</v>
      </c>
    </row>
    <row r="32" spans="1:21" x14ac:dyDescent="0.2">
      <c r="A32" s="24" t="s">
        <v>51</v>
      </c>
      <c r="B32" s="25" t="s">
        <v>43</v>
      </c>
      <c r="C32" s="26">
        <v>36133.495000000003</v>
      </c>
      <c r="D32" s="27"/>
      <c r="E32" s="28">
        <f t="shared" si="0"/>
        <v>-3882.0041744894638</v>
      </c>
      <c r="F32" s="1">
        <f t="shared" si="1"/>
        <v>-3882</v>
      </c>
      <c r="G32" s="1">
        <f t="shared" si="2"/>
        <v>-9.9499999996623956E-3</v>
      </c>
      <c r="N32" s="1">
        <f t="shared" si="3"/>
        <v>-9.9499999996623956E-3</v>
      </c>
      <c r="Q32" s="66">
        <f t="shared" si="4"/>
        <v>21114.995000000003</v>
      </c>
    </row>
    <row r="33" spans="1:33" x14ac:dyDescent="0.2">
      <c r="A33" s="24" t="s">
        <v>52</v>
      </c>
      <c r="B33" s="25" t="s">
        <v>43</v>
      </c>
      <c r="C33" s="26">
        <v>36250.290999999997</v>
      </c>
      <c r="D33" s="27"/>
      <c r="E33" s="28">
        <f t="shared" si="0"/>
        <v>-3833.0028004740893</v>
      </c>
      <c r="F33" s="1">
        <f t="shared" si="1"/>
        <v>-3833</v>
      </c>
      <c r="G33" s="1">
        <f t="shared" si="2"/>
        <v>-6.6750000041793101E-3</v>
      </c>
      <c r="N33" s="1">
        <f t="shared" si="3"/>
        <v>-6.6750000041793101E-3</v>
      </c>
      <c r="Q33" s="66">
        <f t="shared" si="4"/>
        <v>21231.790999999997</v>
      </c>
    </row>
    <row r="34" spans="1:33" x14ac:dyDescent="0.2">
      <c r="A34" s="24" t="s">
        <v>53</v>
      </c>
      <c r="B34" s="25" t="s">
        <v>43</v>
      </c>
      <c r="C34" s="26">
        <v>36629.275000000001</v>
      </c>
      <c r="D34" s="27"/>
      <c r="E34" s="28">
        <f t="shared" si="0"/>
        <v>-3674.0013215720414</v>
      </c>
      <c r="F34" s="1">
        <f t="shared" si="1"/>
        <v>-3674</v>
      </c>
      <c r="G34" s="1">
        <f t="shared" si="2"/>
        <v>-3.1499999968218617E-3</v>
      </c>
      <c r="N34" s="1">
        <f t="shared" si="3"/>
        <v>-3.1499999968218617E-3</v>
      </c>
      <c r="Q34" s="66">
        <f t="shared" si="4"/>
        <v>21610.775000000001</v>
      </c>
    </row>
    <row r="35" spans="1:33" x14ac:dyDescent="0.2">
      <c r="A35" s="24" t="s">
        <v>54</v>
      </c>
      <c r="B35" s="25" t="s">
        <v>43</v>
      </c>
      <c r="C35" s="26">
        <v>37306.197999999997</v>
      </c>
      <c r="D35" s="27"/>
      <c r="E35" s="28">
        <f t="shared" si="0"/>
        <v>-3390.000524433352</v>
      </c>
      <c r="F35" s="1">
        <f t="shared" si="1"/>
        <v>-3390</v>
      </c>
      <c r="G35" s="1">
        <f t="shared" si="2"/>
        <v>-1.2500000084401108E-3</v>
      </c>
      <c r="N35" s="1">
        <f t="shared" si="3"/>
        <v>-1.2500000084401108E-3</v>
      </c>
      <c r="Q35" s="66">
        <f t="shared" si="4"/>
        <v>22287.697999999997</v>
      </c>
    </row>
    <row r="36" spans="1:33" x14ac:dyDescent="0.2">
      <c r="A36" s="29" t="s">
        <v>55</v>
      </c>
      <c r="B36" s="30"/>
      <c r="C36" s="31">
        <v>41353.436999999998</v>
      </c>
      <c r="D36" s="32"/>
      <c r="E36" s="1">
        <f t="shared" si="0"/>
        <v>-1691.9948395758399</v>
      </c>
      <c r="F36" s="1">
        <f t="shared" si="1"/>
        <v>-1692</v>
      </c>
      <c r="G36" s="1">
        <f t="shared" si="2"/>
        <v>1.2299999994866084E-2</v>
      </c>
      <c r="I36" s="1">
        <f t="shared" ref="I36:I45" si="5">+G36</f>
        <v>1.2299999994866084E-2</v>
      </c>
      <c r="Q36" s="66">
        <f t="shared" si="4"/>
        <v>26334.936999999998</v>
      </c>
    </row>
    <row r="37" spans="1:33" x14ac:dyDescent="0.2">
      <c r="A37" s="1" t="s">
        <v>56</v>
      </c>
      <c r="C37" s="27">
        <v>42452.252999999997</v>
      </c>
      <c r="D37" s="27"/>
      <c r="E37" s="1">
        <f t="shared" si="0"/>
        <v>-1230.9902350510295</v>
      </c>
      <c r="F37" s="1">
        <f t="shared" si="1"/>
        <v>-1231</v>
      </c>
      <c r="G37" s="1">
        <f t="shared" si="2"/>
        <v>2.3274999992281664E-2</v>
      </c>
      <c r="I37" s="1">
        <f t="shared" si="5"/>
        <v>2.3274999992281664E-2</v>
      </c>
      <c r="Q37" s="66">
        <f t="shared" si="4"/>
        <v>27433.752999999997</v>
      </c>
      <c r="AC37" s="1">
        <v>6</v>
      </c>
      <c r="AE37" s="1" t="s">
        <v>57</v>
      </c>
      <c r="AG37" s="1" t="s">
        <v>58</v>
      </c>
    </row>
    <row r="38" spans="1:33" x14ac:dyDescent="0.2">
      <c r="A38" s="1" t="s">
        <v>56</v>
      </c>
      <c r="C38" s="27">
        <v>42471.302000000003</v>
      </c>
      <c r="D38" s="27"/>
      <c r="E38" s="1">
        <f t="shared" si="0"/>
        <v>-1222.9982903472792</v>
      </c>
      <c r="F38" s="1">
        <f t="shared" si="1"/>
        <v>-1223</v>
      </c>
      <c r="G38" s="1">
        <f t="shared" si="2"/>
        <v>4.0750000043772161E-3</v>
      </c>
      <c r="I38" s="1">
        <f t="shared" si="5"/>
        <v>4.0750000043772161E-3</v>
      </c>
      <c r="Q38" s="66">
        <f t="shared" si="4"/>
        <v>27452.802000000003</v>
      </c>
      <c r="AC38" s="1">
        <v>15</v>
      </c>
      <c r="AE38" s="1" t="s">
        <v>59</v>
      </c>
      <c r="AG38" s="1" t="s">
        <v>58</v>
      </c>
    </row>
    <row r="39" spans="1:33" x14ac:dyDescent="0.2">
      <c r="A39" s="1" t="s">
        <v>60</v>
      </c>
      <c r="C39" s="27">
        <v>42838.362000000001</v>
      </c>
      <c r="D39" s="27"/>
      <c r="E39" s="1">
        <f t="shared" si="0"/>
        <v>-1068.9994860553177</v>
      </c>
      <c r="F39" s="1">
        <f t="shared" si="1"/>
        <v>-1069</v>
      </c>
      <c r="G39" s="1">
        <f t="shared" si="2"/>
        <v>1.2249999999767169E-3</v>
      </c>
      <c r="I39" s="1">
        <f t="shared" si="5"/>
        <v>1.2249999999767169E-3</v>
      </c>
      <c r="Q39" s="66">
        <f t="shared" si="4"/>
        <v>27819.862000000001</v>
      </c>
      <c r="AC39" s="1">
        <v>11</v>
      </c>
      <c r="AE39" s="1" t="s">
        <v>61</v>
      </c>
      <c r="AG39" s="1" t="s">
        <v>58</v>
      </c>
    </row>
    <row r="40" spans="1:33" x14ac:dyDescent="0.2">
      <c r="A40" s="1" t="s">
        <v>60</v>
      </c>
      <c r="C40" s="27">
        <v>42838.362999999998</v>
      </c>
      <c r="D40" s="27"/>
      <c r="E40" s="1">
        <f t="shared" si="0"/>
        <v>-1068.9990665086393</v>
      </c>
      <c r="F40" s="1">
        <f t="shared" si="1"/>
        <v>-1069</v>
      </c>
      <c r="G40" s="1">
        <f t="shared" si="2"/>
        <v>2.2249999965424649E-3</v>
      </c>
      <c r="I40" s="1">
        <f t="shared" si="5"/>
        <v>2.2249999965424649E-3</v>
      </c>
      <c r="Q40" s="66">
        <f t="shared" si="4"/>
        <v>27819.862999999998</v>
      </c>
      <c r="AB40" s="1" t="s">
        <v>62</v>
      </c>
      <c r="AC40" s="1">
        <v>10</v>
      </c>
      <c r="AE40" s="1" t="s">
        <v>59</v>
      </c>
      <c r="AG40" s="1" t="s">
        <v>58</v>
      </c>
    </row>
    <row r="41" spans="1:33" x14ac:dyDescent="0.2">
      <c r="A41" s="1" t="s">
        <v>63</v>
      </c>
      <c r="C41" s="27">
        <v>42869.345999999998</v>
      </c>
      <c r="D41" s="27"/>
      <c r="E41" s="1">
        <f t="shared" si="0"/>
        <v>-1056.0002517280095</v>
      </c>
      <c r="F41" s="1">
        <f t="shared" si="1"/>
        <v>-1056</v>
      </c>
      <c r="G41" s="1">
        <f t="shared" si="2"/>
        <v>-6.0000000667059794E-4</v>
      </c>
      <c r="I41" s="1">
        <f t="shared" si="5"/>
        <v>-6.0000000667059794E-4</v>
      </c>
      <c r="Q41" s="66">
        <f t="shared" si="4"/>
        <v>27850.845999999998</v>
      </c>
      <c r="AB41" s="1" t="s">
        <v>62</v>
      </c>
      <c r="AC41" s="1">
        <v>7</v>
      </c>
      <c r="AE41" s="1" t="s">
        <v>59</v>
      </c>
      <c r="AG41" s="1" t="s">
        <v>58</v>
      </c>
    </row>
    <row r="42" spans="1:33" x14ac:dyDescent="0.2">
      <c r="A42" s="1" t="s">
        <v>64</v>
      </c>
      <c r="C42" s="27">
        <v>43217.341999999997</v>
      </c>
      <c r="D42" s="27"/>
      <c r="E42" s="1">
        <f t="shared" si="0"/>
        <v>-909.9996853399922</v>
      </c>
      <c r="F42" s="1">
        <f t="shared" si="1"/>
        <v>-910</v>
      </c>
      <c r="G42" s="1">
        <f t="shared" si="2"/>
        <v>7.4999999196734279E-4</v>
      </c>
      <c r="I42" s="1">
        <f t="shared" si="5"/>
        <v>7.4999999196734279E-4</v>
      </c>
      <c r="Q42" s="66">
        <f t="shared" si="4"/>
        <v>28198.841999999997</v>
      </c>
      <c r="AB42" s="1" t="s">
        <v>62</v>
      </c>
      <c r="AC42" s="1">
        <v>10</v>
      </c>
      <c r="AE42" s="1" t="s">
        <v>61</v>
      </c>
      <c r="AG42" s="1" t="s">
        <v>58</v>
      </c>
    </row>
    <row r="43" spans="1:33" x14ac:dyDescent="0.2">
      <c r="A43" s="1" t="s">
        <v>65</v>
      </c>
      <c r="C43" s="27">
        <v>43467.62</v>
      </c>
      <c r="D43" s="27"/>
      <c r="E43" s="1">
        <f t="shared" si="0"/>
        <v>-804.99638140988634</v>
      </c>
      <c r="F43" s="1">
        <f t="shared" si="1"/>
        <v>-805</v>
      </c>
      <c r="G43" s="1">
        <f t="shared" si="2"/>
        <v>8.6250000022118911E-3</v>
      </c>
      <c r="I43" s="1">
        <f t="shared" si="5"/>
        <v>8.6250000022118911E-3</v>
      </c>
      <c r="Q43" s="66">
        <f t="shared" si="4"/>
        <v>28449.120000000003</v>
      </c>
      <c r="AB43" s="1" t="s">
        <v>62</v>
      </c>
      <c r="AC43" s="1">
        <v>11</v>
      </c>
      <c r="AE43" s="1" t="s">
        <v>59</v>
      </c>
      <c r="AG43" s="1" t="s">
        <v>58</v>
      </c>
    </row>
    <row r="44" spans="1:33" x14ac:dyDescent="0.2">
      <c r="A44" s="1" t="s">
        <v>66</v>
      </c>
      <c r="C44" s="27">
        <v>43510.521000000001</v>
      </c>
      <c r="D44" s="27"/>
      <c r="E44" s="1">
        <f t="shared" si="0"/>
        <v>-786.99740929925269</v>
      </c>
      <c r="F44" s="1">
        <f t="shared" si="1"/>
        <v>-787</v>
      </c>
      <c r="G44" s="1">
        <f t="shared" si="2"/>
        <v>6.1750000022584572E-3</v>
      </c>
      <c r="I44" s="1">
        <f t="shared" si="5"/>
        <v>6.1750000022584572E-3</v>
      </c>
      <c r="Q44" s="66">
        <f t="shared" si="4"/>
        <v>28492.021000000001</v>
      </c>
      <c r="AB44" s="1" t="s">
        <v>62</v>
      </c>
      <c r="AC44" s="1">
        <v>8</v>
      </c>
      <c r="AE44" s="1" t="s">
        <v>59</v>
      </c>
      <c r="AG44" s="1" t="s">
        <v>58</v>
      </c>
    </row>
    <row r="45" spans="1:33" x14ac:dyDescent="0.2">
      <c r="A45" s="1" t="s">
        <v>66</v>
      </c>
      <c r="C45" s="27">
        <v>43515.284</v>
      </c>
      <c r="D45" s="27"/>
      <c r="E45" s="1">
        <f t="shared" si="0"/>
        <v>-784.99910846330636</v>
      </c>
      <c r="F45" s="1">
        <f t="shared" si="1"/>
        <v>-785</v>
      </c>
      <c r="G45" s="1">
        <f t="shared" si="2"/>
        <v>2.1249999990686774E-3</v>
      </c>
      <c r="I45" s="1">
        <f t="shared" si="5"/>
        <v>2.1249999990686774E-3</v>
      </c>
      <c r="Q45" s="66">
        <f t="shared" si="4"/>
        <v>28496.784</v>
      </c>
      <c r="AB45" s="1" t="s">
        <v>62</v>
      </c>
      <c r="AC45" s="1">
        <v>7</v>
      </c>
      <c r="AE45" s="1" t="s">
        <v>59</v>
      </c>
      <c r="AG45" s="1" t="s">
        <v>58</v>
      </c>
    </row>
    <row r="46" spans="1:33" x14ac:dyDescent="0.2">
      <c r="A46" s="1" t="s">
        <v>67</v>
      </c>
      <c r="C46" s="27">
        <v>43534.35</v>
      </c>
      <c r="D46" s="27"/>
      <c r="E46" s="1">
        <f t="shared" si="0"/>
        <v>-777.00003146600238</v>
      </c>
      <c r="F46" s="1">
        <f t="shared" si="1"/>
        <v>-777</v>
      </c>
      <c r="G46" s="1">
        <f t="shared" si="2"/>
        <v>-7.5000003562308848E-5</v>
      </c>
      <c r="J46" s="1">
        <f>+G46</f>
        <v>-7.5000003562308848E-5</v>
      </c>
      <c r="Q46" s="66">
        <f t="shared" si="4"/>
        <v>28515.85</v>
      </c>
      <c r="AB46" s="1" t="s">
        <v>62</v>
      </c>
      <c r="AG46" s="1" t="s">
        <v>68</v>
      </c>
    </row>
    <row r="47" spans="1:33" x14ac:dyDescent="0.2">
      <c r="A47" s="1" t="s">
        <v>69</v>
      </c>
      <c r="C47" s="27">
        <v>43596.32</v>
      </c>
      <c r="D47" s="27"/>
      <c r="E47" s="1">
        <f t="shared" si="0"/>
        <v>-751.00072371802355</v>
      </c>
      <c r="F47" s="1">
        <f t="shared" si="1"/>
        <v>-751</v>
      </c>
      <c r="G47" s="1">
        <f t="shared" si="2"/>
        <v>-1.7250000018975697E-3</v>
      </c>
      <c r="I47" s="1">
        <f t="shared" ref="I47:I52" si="6">+G47</f>
        <v>-1.7250000018975697E-3</v>
      </c>
      <c r="Q47" s="66">
        <f t="shared" si="4"/>
        <v>28577.82</v>
      </c>
      <c r="AB47" s="1" t="s">
        <v>62</v>
      </c>
      <c r="AG47" s="1" t="s">
        <v>68</v>
      </c>
    </row>
    <row r="48" spans="1:33" x14ac:dyDescent="0.2">
      <c r="A48" s="1" t="s">
        <v>70</v>
      </c>
      <c r="C48" s="27">
        <v>43596.328000000001</v>
      </c>
      <c r="D48" s="27"/>
      <c r="E48" s="1">
        <f t="shared" si="0"/>
        <v>-750.9973673445844</v>
      </c>
      <c r="F48" s="1">
        <f t="shared" si="1"/>
        <v>-751</v>
      </c>
      <c r="G48" s="1">
        <f t="shared" si="2"/>
        <v>6.2749999997322448E-3</v>
      </c>
      <c r="I48" s="1">
        <f t="shared" si="6"/>
        <v>6.2749999997322448E-3</v>
      </c>
      <c r="Q48" s="66">
        <f t="shared" si="4"/>
        <v>28577.828000000001</v>
      </c>
      <c r="AC48" s="1">
        <v>8</v>
      </c>
      <c r="AE48" s="1" t="s">
        <v>57</v>
      </c>
      <c r="AG48" s="1" t="s">
        <v>58</v>
      </c>
    </row>
    <row r="49" spans="1:33" x14ac:dyDescent="0.2">
      <c r="A49" s="1" t="s">
        <v>71</v>
      </c>
      <c r="C49" s="27">
        <v>44609.353999999999</v>
      </c>
      <c r="D49" s="27"/>
      <c r="E49" s="1">
        <f t="shared" si="0"/>
        <v>-325.98567248088551</v>
      </c>
      <c r="F49" s="1">
        <f t="shared" si="1"/>
        <v>-326</v>
      </c>
      <c r="G49" s="1">
        <f t="shared" si="2"/>
        <v>3.4149999999499414E-2</v>
      </c>
      <c r="I49" s="1">
        <f t="shared" si="6"/>
        <v>3.4149999999499414E-2</v>
      </c>
      <c r="Q49" s="66">
        <f t="shared" si="4"/>
        <v>29590.853999999999</v>
      </c>
      <c r="AB49" s="1" t="s">
        <v>62</v>
      </c>
      <c r="AC49" s="1">
        <v>15</v>
      </c>
      <c r="AE49" s="1" t="s">
        <v>72</v>
      </c>
      <c r="AG49" s="1" t="s">
        <v>58</v>
      </c>
    </row>
    <row r="50" spans="1:33" x14ac:dyDescent="0.2">
      <c r="A50" s="1" t="s">
        <v>73</v>
      </c>
      <c r="C50" s="27">
        <v>44640.303</v>
      </c>
      <c r="D50" s="27"/>
      <c r="E50" s="1">
        <f t="shared" si="0"/>
        <v>-313.00112228736936</v>
      </c>
      <c r="F50" s="1">
        <f t="shared" si="1"/>
        <v>-313</v>
      </c>
      <c r="G50" s="1">
        <f t="shared" si="2"/>
        <v>-2.6750000033644028E-3</v>
      </c>
      <c r="I50" s="1">
        <f t="shared" si="6"/>
        <v>-2.6750000033644028E-3</v>
      </c>
      <c r="Q50" s="66">
        <f t="shared" si="4"/>
        <v>29621.803</v>
      </c>
      <c r="AB50" s="1" t="s">
        <v>62</v>
      </c>
      <c r="AC50" s="1">
        <v>8</v>
      </c>
      <c r="AE50" s="1" t="s">
        <v>74</v>
      </c>
      <c r="AG50" s="1" t="s">
        <v>58</v>
      </c>
    </row>
    <row r="51" spans="1:33" x14ac:dyDescent="0.2">
      <c r="A51" s="1" t="s">
        <v>75</v>
      </c>
      <c r="C51" s="27">
        <v>44995.449000000001</v>
      </c>
      <c r="D51" s="27"/>
      <c r="E51" s="1">
        <f t="shared" si="0"/>
        <v>-164.00079713869223</v>
      </c>
      <c r="F51" s="1">
        <f t="shared" si="1"/>
        <v>-164</v>
      </c>
      <c r="G51" s="1">
        <f t="shared" si="2"/>
        <v>-1.9000000029336661E-3</v>
      </c>
      <c r="I51" s="1">
        <f t="shared" si="6"/>
        <v>-1.9000000029336661E-3</v>
      </c>
      <c r="Q51" s="66">
        <f t="shared" si="4"/>
        <v>29976.949000000001</v>
      </c>
      <c r="AB51" s="1" t="s">
        <v>62</v>
      </c>
      <c r="AC51" s="1">
        <v>4</v>
      </c>
      <c r="AE51" s="1" t="s">
        <v>59</v>
      </c>
      <c r="AG51" s="1" t="s">
        <v>58</v>
      </c>
    </row>
    <row r="52" spans="1:33" x14ac:dyDescent="0.2">
      <c r="A52" s="1" t="s">
        <v>76</v>
      </c>
      <c r="C52" s="27">
        <v>45238.576999999997</v>
      </c>
      <c r="D52" s="27"/>
      <c r="E52" s="1">
        <f t="shared" si="0"/>
        <v>-61.997251969249106</v>
      </c>
      <c r="F52" s="1">
        <f t="shared" si="1"/>
        <v>-62</v>
      </c>
      <c r="G52" s="1">
        <f t="shared" si="2"/>
        <v>6.5499999982421286E-3</v>
      </c>
      <c r="I52" s="1">
        <f t="shared" si="6"/>
        <v>6.5499999982421286E-3</v>
      </c>
      <c r="Q52" s="66">
        <f t="shared" si="4"/>
        <v>30220.076999999997</v>
      </c>
      <c r="AB52" s="1" t="s">
        <v>62</v>
      </c>
      <c r="AC52" s="1">
        <v>7</v>
      </c>
      <c r="AE52" s="1" t="s">
        <v>59</v>
      </c>
      <c r="AG52" s="1" t="s">
        <v>58</v>
      </c>
    </row>
    <row r="53" spans="1:33" x14ac:dyDescent="0.2">
      <c r="A53" s="1" t="s">
        <v>32</v>
      </c>
      <c r="C53" s="27">
        <v>45386.349000000002</v>
      </c>
      <c r="D53" s="27" t="s">
        <v>15</v>
      </c>
      <c r="E53" s="1">
        <f t="shared" ref="E53:E84" si="7">+(C53-C$7)/C$8</f>
        <v>0</v>
      </c>
      <c r="F53" s="1">
        <f t="shared" ref="F53:F84" si="8">ROUND(2*E53,0)/2</f>
        <v>0</v>
      </c>
      <c r="G53" s="1">
        <f t="shared" ref="G53:G81" si="9">+C53-(C$7+F53*C$8)</f>
        <v>0</v>
      </c>
      <c r="H53" s="1">
        <f>+G53</f>
        <v>0</v>
      </c>
      <c r="Q53" s="66">
        <f t="shared" ref="Q53:Q84" si="10">+C53-15018.5</f>
        <v>30367.849000000002</v>
      </c>
    </row>
    <row r="54" spans="1:33" x14ac:dyDescent="0.2">
      <c r="A54" s="1" t="s">
        <v>77</v>
      </c>
      <c r="C54" s="27">
        <v>45398.269</v>
      </c>
      <c r="D54" s="27"/>
      <c r="E54" s="1">
        <f t="shared" si="7"/>
        <v>5.000996423363822</v>
      </c>
      <c r="F54" s="1">
        <f t="shared" si="8"/>
        <v>5</v>
      </c>
      <c r="G54" s="1">
        <f t="shared" si="9"/>
        <v>2.374999996391125E-3</v>
      </c>
      <c r="I54" s="1">
        <f>+G54</f>
        <v>2.374999996391125E-3</v>
      </c>
      <c r="Q54" s="66">
        <f t="shared" si="10"/>
        <v>30379.769</v>
      </c>
      <c r="AB54" s="1" t="s">
        <v>62</v>
      </c>
      <c r="AC54" s="1">
        <v>6</v>
      </c>
      <c r="AE54" s="1" t="s">
        <v>59</v>
      </c>
      <c r="AG54" s="1" t="s">
        <v>58</v>
      </c>
    </row>
    <row r="55" spans="1:33" x14ac:dyDescent="0.2">
      <c r="A55" s="1" t="s">
        <v>78</v>
      </c>
      <c r="C55" s="27">
        <v>46046.593999999997</v>
      </c>
      <c r="D55" s="27"/>
      <c r="E55" s="1">
        <f t="shared" si="7"/>
        <v>277.00359761277741</v>
      </c>
      <c r="F55" s="1">
        <f t="shared" si="8"/>
        <v>277</v>
      </c>
      <c r="G55" s="1">
        <f t="shared" si="9"/>
        <v>8.5749999925610609E-3</v>
      </c>
      <c r="I55" s="1">
        <f>+G55</f>
        <v>8.5749999925610609E-3</v>
      </c>
      <c r="Q55" s="66">
        <f t="shared" si="10"/>
        <v>31028.093999999997</v>
      </c>
      <c r="AB55" s="1" t="s">
        <v>62</v>
      </c>
      <c r="AC55" s="1">
        <v>5</v>
      </c>
      <c r="AE55" s="1" t="s">
        <v>59</v>
      </c>
      <c r="AG55" s="1" t="s">
        <v>58</v>
      </c>
    </row>
    <row r="56" spans="1:33" x14ac:dyDescent="0.2">
      <c r="A56" s="1" t="s">
        <v>79</v>
      </c>
      <c r="C56" s="27">
        <v>46332.608</v>
      </c>
      <c r="D56" s="27"/>
      <c r="E56" s="1">
        <f t="shared" si="7"/>
        <v>396.9998216926603</v>
      </c>
      <c r="F56" s="1">
        <f t="shared" si="8"/>
        <v>397</v>
      </c>
      <c r="G56" s="1">
        <f t="shared" si="9"/>
        <v>-4.2499999835854396E-4</v>
      </c>
      <c r="I56" s="1">
        <f>+G56</f>
        <v>-4.2499999835854396E-4</v>
      </c>
      <c r="Q56" s="66">
        <f t="shared" si="10"/>
        <v>31314.108</v>
      </c>
      <c r="AB56" s="1" t="s">
        <v>62</v>
      </c>
      <c r="AG56" s="1" t="s">
        <v>68</v>
      </c>
    </row>
    <row r="57" spans="1:33" x14ac:dyDescent="0.2">
      <c r="A57" s="1" t="s">
        <v>80</v>
      </c>
      <c r="C57" s="27">
        <v>46332.608999999997</v>
      </c>
      <c r="D57" s="27"/>
      <c r="E57" s="1">
        <f t="shared" si="7"/>
        <v>397.00024123933866</v>
      </c>
      <c r="F57" s="1">
        <f t="shared" si="8"/>
        <v>397</v>
      </c>
      <c r="G57" s="1">
        <f t="shared" si="9"/>
        <v>5.7499999820720404E-4</v>
      </c>
      <c r="I57" s="1">
        <f>+G57</f>
        <v>5.7499999820720404E-4</v>
      </c>
      <c r="Q57" s="66">
        <f t="shared" si="10"/>
        <v>31314.108999999997</v>
      </c>
      <c r="AC57" s="1">
        <v>8</v>
      </c>
      <c r="AE57" s="1" t="s">
        <v>59</v>
      </c>
      <c r="AG57" s="1" t="s">
        <v>58</v>
      </c>
    </row>
    <row r="58" spans="1:33" x14ac:dyDescent="0.2">
      <c r="A58" s="1" t="s">
        <v>81</v>
      </c>
      <c r="C58" s="27">
        <v>46430.330999999998</v>
      </c>
      <c r="D58" s="27"/>
      <c r="E58" s="1">
        <f t="shared" si="7"/>
        <v>437.99918188397282</v>
      </c>
      <c r="F58" s="1">
        <f t="shared" si="8"/>
        <v>438</v>
      </c>
      <c r="G58" s="1">
        <f t="shared" si="9"/>
        <v>-1.9500000053085387E-3</v>
      </c>
      <c r="J58" s="1">
        <f>+G58</f>
        <v>-1.9500000053085387E-3</v>
      </c>
      <c r="Q58" s="66">
        <f t="shared" si="10"/>
        <v>31411.830999999998</v>
      </c>
      <c r="AB58" s="1" t="s">
        <v>62</v>
      </c>
      <c r="AG58" s="1" t="s">
        <v>68</v>
      </c>
    </row>
    <row r="59" spans="1:33" x14ac:dyDescent="0.2">
      <c r="A59" s="1" t="s">
        <v>82</v>
      </c>
      <c r="C59" s="27">
        <v>46742.58</v>
      </c>
      <c r="D59" s="27"/>
      <c r="E59" s="1">
        <f t="shared" si="7"/>
        <v>569.00221310873587</v>
      </c>
      <c r="F59" s="1">
        <f t="shared" si="8"/>
        <v>569</v>
      </c>
      <c r="G59" s="1">
        <f t="shared" si="9"/>
        <v>5.2750000031664968E-3</v>
      </c>
      <c r="I59" s="1">
        <f>+G59</f>
        <v>5.2750000031664968E-3</v>
      </c>
      <c r="Q59" s="66">
        <f t="shared" si="10"/>
        <v>31724.080000000002</v>
      </c>
      <c r="AB59" s="1" t="s">
        <v>62</v>
      </c>
      <c r="AC59" s="1">
        <v>15</v>
      </c>
      <c r="AE59" s="1" t="s">
        <v>83</v>
      </c>
      <c r="AG59" s="1" t="s">
        <v>58</v>
      </c>
    </row>
    <row r="60" spans="1:33" x14ac:dyDescent="0.2">
      <c r="A60" s="1" t="s">
        <v>82</v>
      </c>
      <c r="C60" s="27">
        <v>46742.582000000002</v>
      </c>
      <c r="D60" s="27"/>
      <c r="E60" s="1">
        <f t="shared" si="7"/>
        <v>569.00305220209566</v>
      </c>
      <c r="F60" s="1">
        <f t="shared" si="8"/>
        <v>569</v>
      </c>
      <c r="G60" s="1">
        <f t="shared" si="9"/>
        <v>7.2750000035739504E-3</v>
      </c>
      <c r="I60" s="1">
        <f>+G60</f>
        <v>7.2750000035739504E-3</v>
      </c>
      <c r="Q60" s="66">
        <f t="shared" si="10"/>
        <v>31724.082000000002</v>
      </c>
      <c r="AB60" s="1" t="s">
        <v>62</v>
      </c>
      <c r="AC60" s="1">
        <v>6</v>
      </c>
      <c r="AE60" s="1" t="s">
        <v>59</v>
      </c>
      <c r="AG60" s="1" t="s">
        <v>58</v>
      </c>
    </row>
    <row r="61" spans="1:33" x14ac:dyDescent="0.2">
      <c r="A61" s="1" t="s">
        <v>84</v>
      </c>
      <c r="C61" s="27">
        <v>47157.307000000001</v>
      </c>
      <c r="D61" s="27"/>
      <c r="E61" s="1">
        <f t="shared" si="7"/>
        <v>742.99954898731858</v>
      </c>
      <c r="F61" s="1">
        <f t="shared" si="8"/>
        <v>743</v>
      </c>
      <c r="G61" s="1">
        <f t="shared" si="9"/>
        <v>-1.0750000001280569E-3</v>
      </c>
      <c r="I61" s="1">
        <f>+G61</f>
        <v>-1.0750000001280569E-3</v>
      </c>
      <c r="Q61" s="66">
        <f t="shared" si="10"/>
        <v>32138.807000000001</v>
      </c>
      <c r="AB61" s="1" t="s">
        <v>62</v>
      </c>
      <c r="AC61" s="1">
        <v>6</v>
      </c>
      <c r="AE61" s="1" t="s">
        <v>59</v>
      </c>
      <c r="AG61" s="1" t="s">
        <v>58</v>
      </c>
    </row>
    <row r="62" spans="1:33" x14ac:dyDescent="0.2">
      <c r="A62" s="1" t="s">
        <v>85</v>
      </c>
      <c r="C62" s="27">
        <v>47176.375</v>
      </c>
      <c r="D62" s="27"/>
      <c r="E62" s="1">
        <f t="shared" si="7"/>
        <v>750.99946507798234</v>
      </c>
      <c r="F62" s="1">
        <f t="shared" si="8"/>
        <v>751</v>
      </c>
      <c r="G62" s="1">
        <f t="shared" si="9"/>
        <v>-1.2750000023515895E-3</v>
      </c>
      <c r="I62" s="1">
        <f>+G62</f>
        <v>-1.2750000023515895E-3</v>
      </c>
      <c r="Q62" s="66">
        <f t="shared" si="10"/>
        <v>32157.875</v>
      </c>
      <c r="AB62" s="1" t="s">
        <v>62</v>
      </c>
      <c r="AC62" s="1">
        <v>7</v>
      </c>
      <c r="AE62" s="1" t="s">
        <v>59</v>
      </c>
      <c r="AG62" s="1" t="s">
        <v>58</v>
      </c>
    </row>
    <row r="63" spans="1:33" x14ac:dyDescent="0.2">
      <c r="A63" s="1" t="s">
        <v>86</v>
      </c>
      <c r="C63" s="27">
        <v>47207.357000000004</v>
      </c>
      <c r="D63" s="27"/>
      <c r="E63" s="1">
        <f t="shared" si="7"/>
        <v>763.99786031193355</v>
      </c>
      <c r="F63" s="1">
        <f t="shared" si="8"/>
        <v>764</v>
      </c>
      <c r="G63" s="1">
        <f t="shared" si="9"/>
        <v>-5.0999999948544428E-3</v>
      </c>
      <c r="J63" s="1">
        <f>+G63</f>
        <v>-5.0999999948544428E-3</v>
      </c>
      <c r="Q63" s="66">
        <f t="shared" si="10"/>
        <v>32188.857000000004</v>
      </c>
      <c r="AB63" s="1" t="s">
        <v>62</v>
      </c>
      <c r="AG63" s="1" t="s">
        <v>68</v>
      </c>
    </row>
    <row r="64" spans="1:33" x14ac:dyDescent="0.2">
      <c r="A64" s="1" t="s">
        <v>86</v>
      </c>
      <c r="C64" s="27">
        <v>47207.357000000004</v>
      </c>
      <c r="D64" s="27"/>
      <c r="E64" s="1">
        <f t="shared" si="7"/>
        <v>763.99786031193355</v>
      </c>
      <c r="F64" s="1">
        <f t="shared" si="8"/>
        <v>764</v>
      </c>
      <c r="G64" s="1">
        <f t="shared" si="9"/>
        <v>-5.0999999948544428E-3</v>
      </c>
      <c r="J64" s="1">
        <f>+G64</f>
        <v>-5.0999999948544428E-3</v>
      </c>
      <c r="Q64" s="66">
        <f t="shared" si="10"/>
        <v>32188.857000000004</v>
      </c>
      <c r="AB64" s="1" t="s">
        <v>62</v>
      </c>
      <c r="AG64" s="1" t="s">
        <v>68</v>
      </c>
    </row>
    <row r="65" spans="1:33" x14ac:dyDescent="0.2">
      <c r="A65" s="1" t="s">
        <v>85</v>
      </c>
      <c r="C65" s="27">
        <v>47207.362999999998</v>
      </c>
      <c r="D65" s="27"/>
      <c r="E65" s="1">
        <f t="shared" si="7"/>
        <v>764.00037759200995</v>
      </c>
      <c r="F65" s="1">
        <f t="shared" si="8"/>
        <v>764</v>
      </c>
      <c r="G65" s="1">
        <f t="shared" si="9"/>
        <v>8.9999999909196049E-4</v>
      </c>
      <c r="I65" s="1">
        <f>+G65</f>
        <v>8.9999999909196049E-4</v>
      </c>
      <c r="Q65" s="66">
        <f t="shared" si="10"/>
        <v>32188.862999999998</v>
      </c>
      <c r="AB65" s="1" t="s">
        <v>62</v>
      </c>
      <c r="AC65" s="1">
        <v>7</v>
      </c>
      <c r="AE65" s="1" t="s">
        <v>61</v>
      </c>
      <c r="AG65" s="1" t="s">
        <v>58</v>
      </c>
    </row>
    <row r="66" spans="1:33" x14ac:dyDescent="0.2">
      <c r="A66" s="1" t="s">
        <v>86</v>
      </c>
      <c r="C66" s="27">
        <v>47207.375</v>
      </c>
      <c r="D66" s="27"/>
      <c r="E66" s="1">
        <f t="shared" si="7"/>
        <v>764.00541215216867</v>
      </c>
      <c r="F66" s="1">
        <f t="shared" si="8"/>
        <v>764</v>
      </c>
      <c r="G66" s="1">
        <f t="shared" si="9"/>
        <v>1.2900000001536682E-2</v>
      </c>
      <c r="J66" s="1">
        <f>+G66</f>
        <v>1.2900000001536682E-2</v>
      </c>
      <c r="Q66" s="66">
        <f t="shared" si="10"/>
        <v>32188.875</v>
      </c>
      <c r="AB66" s="1" t="s">
        <v>62</v>
      </c>
      <c r="AG66" s="1" t="s">
        <v>68</v>
      </c>
    </row>
    <row r="67" spans="1:33" x14ac:dyDescent="0.2">
      <c r="A67" s="1" t="s">
        <v>87</v>
      </c>
      <c r="C67" s="27">
        <v>47617.324999999997</v>
      </c>
      <c r="D67" s="27"/>
      <c r="E67" s="1">
        <f t="shared" si="7"/>
        <v>935.99857354128653</v>
      </c>
      <c r="F67" s="1">
        <f t="shared" si="8"/>
        <v>936</v>
      </c>
      <c r="G67" s="1">
        <f t="shared" si="9"/>
        <v>-3.4000000014202669E-3</v>
      </c>
      <c r="I67" s="1">
        <f>+G67</f>
        <v>-3.4000000014202669E-3</v>
      </c>
      <c r="O67" s="1">
        <f t="shared" ref="O67:O93" ca="1" si="11">+C$11+C$12*$F67</f>
        <v>-2.4792673084940306E-2</v>
      </c>
      <c r="Q67" s="66">
        <f t="shared" si="10"/>
        <v>32598.824999999997</v>
      </c>
      <c r="AB67" s="1" t="s">
        <v>62</v>
      </c>
      <c r="AC67" s="1">
        <v>4</v>
      </c>
      <c r="AE67" s="1" t="s">
        <v>59</v>
      </c>
      <c r="AG67" s="1" t="s">
        <v>58</v>
      </c>
    </row>
    <row r="68" spans="1:33" x14ac:dyDescent="0.2">
      <c r="A68" s="1" t="s">
        <v>86</v>
      </c>
      <c r="C68" s="27">
        <v>47860.444000000003</v>
      </c>
      <c r="D68" s="27"/>
      <c r="E68" s="1">
        <f t="shared" si="7"/>
        <v>1037.9983427906152</v>
      </c>
      <c r="F68" s="1">
        <f t="shared" si="8"/>
        <v>1038</v>
      </c>
      <c r="G68" s="1">
        <f t="shared" si="9"/>
        <v>-3.9499999984400347E-3</v>
      </c>
      <c r="J68" s="1">
        <f>+G68</f>
        <v>-3.9499999984400347E-3</v>
      </c>
      <c r="O68" s="1">
        <f t="shared" ca="1" si="11"/>
        <v>-2.4512782543271504E-2</v>
      </c>
      <c r="Q68" s="66">
        <f t="shared" si="10"/>
        <v>32841.944000000003</v>
      </c>
      <c r="AB68" s="1" t="s">
        <v>62</v>
      </c>
      <c r="AG68" s="1" t="s">
        <v>68</v>
      </c>
    </row>
    <row r="69" spans="1:33" x14ac:dyDescent="0.2">
      <c r="A69" s="1" t="s">
        <v>88</v>
      </c>
      <c r="C69" s="27">
        <v>47922.409</v>
      </c>
      <c r="D69" s="27"/>
      <c r="E69" s="1">
        <f t="shared" si="7"/>
        <v>1063.995552805193</v>
      </c>
      <c r="F69" s="1">
        <f t="shared" si="8"/>
        <v>1064</v>
      </c>
      <c r="G69" s="1">
        <f t="shared" si="9"/>
        <v>-1.0600000001431908E-2</v>
      </c>
      <c r="I69" s="1">
        <f t="shared" ref="I69:I75" si="12">+G69</f>
        <v>-1.0600000001431908E-2</v>
      </c>
      <c r="O69" s="1">
        <f t="shared" ca="1" si="11"/>
        <v>-2.4441437895395143E-2</v>
      </c>
      <c r="Q69" s="66">
        <f t="shared" si="10"/>
        <v>32903.909</v>
      </c>
      <c r="AB69" s="1" t="s">
        <v>62</v>
      </c>
      <c r="AC69" s="1">
        <v>9</v>
      </c>
      <c r="AE69" s="1" t="s">
        <v>61</v>
      </c>
      <c r="AG69" s="1" t="s">
        <v>58</v>
      </c>
    </row>
    <row r="70" spans="1:33" x14ac:dyDescent="0.2">
      <c r="A70" s="1" t="s">
        <v>88</v>
      </c>
      <c r="C70" s="27">
        <v>47934.328999999998</v>
      </c>
      <c r="D70" s="27"/>
      <c r="E70" s="1">
        <f t="shared" si="7"/>
        <v>1068.9965492285569</v>
      </c>
      <c r="F70" s="1">
        <f t="shared" si="8"/>
        <v>1069</v>
      </c>
      <c r="G70" s="1">
        <f t="shared" si="9"/>
        <v>-8.2250000050407834E-3</v>
      </c>
      <c r="I70" s="1">
        <f t="shared" si="12"/>
        <v>-8.2250000050407834E-3</v>
      </c>
      <c r="O70" s="1">
        <f t="shared" ca="1" si="11"/>
        <v>-2.4427717770803534E-2</v>
      </c>
      <c r="Q70" s="66">
        <f t="shared" si="10"/>
        <v>32915.828999999998</v>
      </c>
      <c r="AB70" s="1" t="s">
        <v>62</v>
      </c>
      <c r="AC70" s="1">
        <v>6</v>
      </c>
      <c r="AE70" s="1" t="s">
        <v>59</v>
      </c>
      <c r="AG70" s="1" t="s">
        <v>58</v>
      </c>
    </row>
    <row r="71" spans="1:33" x14ac:dyDescent="0.2">
      <c r="A71" s="1" t="s">
        <v>89</v>
      </c>
      <c r="C71" s="27">
        <v>48153.610999999997</v>
      </c>
      <c r="D71" s="27"/>
      <c r="E71" s="1">
        <f t="shared" si="7"/>
        <v>1160.9955842711929</v>
      </c>
      <c r="F71" s="1">
        <f t="shared" si="8"/>
        <v>1161</v>
      </c>
      <c r="G71" s="1">
        <f t="shared" si="9"/>
        <v>-1.0525000005145557E-2</v>
      </c>
      <c r="I71" s="1">
        <f t="shared" si="12"/>
        <v>-1.0525000005145557E-2</v>
      </c>
      <c r="O71" s="1">
        <f t="shared" ca="1" si="11"/>
        <v>-2.4175267478317948E-2</v>
      </c>
      <c r="Q71" s="66">
        <f t="shared" si="10"/>
        <v>33135.110999999997</v>
      </c>
      <c r="AB71" s="1" t="s">
        <v>62</v>
      </c>
      <c r="AC71" s="1">
        <v>7</v>
      </c>
      <c r="AE71" s="1" t="s">
        <v>59</v>
      </c>
      <c r="AG71" s="1" t="s">
        <v>58</v>
      </c>
    </row>
    <row r="72" spans="1:33" x14ac:dyDescent="0.2">
      <c r="A72" s="1" t="s">
        <v>90</v>
      </c>
      <c r="C72" s="27">
        <v>49028.37</v>
      </c>
      <c r="D72" s="27">
        <v>5.0000000000000001E-3</v>
      </c>
      <c r="E72" s="1">
        <f t="shared" si="7"/>
        <v>1527.9978183572653</v>
      </c>
      <c r="F72" s="1">
        <f t="shared" si="8"/>
        <v>1528</v>
      </c>
      <c r="G72" s="1">
        <f t="shared" si="9"/>
        <v>-5.1999999996041879E-3</v>
      </c>
      <c r="I72" s="1">
        <f t="shared" si="12"/>
        <v>-5.1999999996041879E-3</v>
      </c>
      <c r="O72" s="1">
        <f t="shared" ca="1" si="11"/>
        <v>-2.3168210333293929E-2</v>
      </c>
      <c r="Q72" s="66">
        <f t="shared" si="10"/>
        <v>34009.870000000003</v>
      </c>
      <c r="AB72" s="1" t="s">
        <v>62</v>
      </c>
      <c r="AC72" s="1">
        <v>18</v>
      </c>
      <c r="AE72" s="1" t="s">
        <v>83</v>
      </c>
      <c r="AG72" s="1" t="s">
        <v>58</v>
      </c>
    </row>
    <row r="73" spans="1:33" x14ac:dyDescent="0.2">
      <c r="A73" s="1" t="s">
        <v>90</v>
      </c>
      <c r="C73" s="27">
        <v>49059.345999999998</v>
      </c>
      <c r="D73" s="27">
        <v>7.0000000000000001E-3</v>
      </c>
      <c r="E73" s="1">
        <f t="shared" si="7"/>
        <v>1540.993696311134</v>
      </c>
      <c r="F73" s="1">
        <f t="shared" si="8"/>
        <v>1541</v>
      </c>
      <c r="G73" s="1">
        <f t="shared" si="9"/>
        <v>-1.5025000007881317E-2</v>
      </c>
      <c r="I73" s="1">
        <f t="shared" si="12"/>
        <v>-1.5025000007881317E-2</v>
      </c>
      <c r="O73" s="1">
        <f t="shared" ca="1" si="11"/>
        <v>-2.313253800935575E-2</v>
      </c>
      <c r="Q73" s="66">
        <f t="shared" si="10"/>
        <v>34040.845999999998</v>
      </c>
      <c r="AB73" s="1" t="s">
        <v>62</v>
      </c>
      <c r="AC73" s="1">
        <v>7</v>
      </c>
      <c r="AE73" s="1" t="s">
        <v>61</v>
      </c>
      <c r="AG73" s="1" t="s">
        <v>58</v>
      </c>
    </row>
    <row r="74" spans="1:33" x14ac:dyDescent="0.2">
      <c r="A74" s="29" t="s">
        <v>91</v>
      </c>
      <c r="B74" s="30"/>
      <c r="C74" s="31">
        <v>50849.366099999999</v>
      </c>
      <c r="D74" s="31">
        <v>2.8E-3</v>
      </c>
      <c r="E74" s="1">
        <f t="shared" si="7"/>
        <v>2291.990686063707</v>
      </c>
      <c r="F74" s="1">
        <f t="shared" si="8"/>
        <v>2292</v>
      </c>
      <c r="G74" s="1">
        <f t="shared" si="9"/>
        <v>-2.2200000006705523E-2</v>
      </c>
      <c r="I74" s="1">
        <f t="shared" si="12"/>
        <v>-2.2200000006705523E-2</v>
      </c>
      <c r="O74" s="1">
        <f t="shared" ca="1" si="11"/>
        <v>-2.1071775295696246E-2</v>
      </c>
      <c r="Q74" s="66">
        <f t="shared" si="10"/>
        <v>35830.866099999999</v>
      </c>
    </row>
    <row r="75" spans="1:33" x14ac:dyDescent="0.2">
      <c r="A75" s="28" t="s">
        <v>92</v>
      </c>
      <c r="C75" s="27">
        <v>50849.368000000002</v>
      </c>
      <c r="D75" s="27">
        <v>3.0000000000000001E-3</v>
      </c>
      <c r="E75" s="1">
        <f t="shared" si="7"/>
        <v>2291.9914832023996</v>
      </c>
      <c r="F75" s="1">
        <f t="shared" si="8"/>
        <v>2292</v>
      </c>
      <c r="G75" s="1">
        <f t="shared" si="9"/>
        <v>-2.0300000003771856E-2</v>
      </c>
      <c r="I75" s="1">
        <f t="shared" si="12"/>
        <v>-2.0300000003771856E-2</v>
      </c>
      <c r="O75" s="1">
        <f t="shared" ca="1" si="11"/>
        <v>-2.1071775295696246E-2</v>
      </c>
      <c r="Q75" s="66">
        <f t="shared" si="10"/>
        <v>35830.868000000002</v>
      </c>
      <c r="AB75" s="1" t="s">
        <v>93</v>
      </c>
      <c r="AC75" s="1">
        <v>40</v>
      </c>
      <c r="AE75" s="1" t="s">
        <v>83</v>
      </c>
      <c r="AG75" s="1" t="s">
        <v>58</v>
      </c>
    </row>
    <row r="76" spans="1:33" x14ac:dyDescent="0.2">
      <c r="A76" s="24" t="s">
        <v>94</v>
      </c>
      <c r="B76" s="25" t="s">
        <v>43</v>
      </c>
      <c r="C76" s="26">
        <v>50849.375099999997</v>
      </c>
      <c r="D76" s="27"/>
      <c r="E76" s="28">
        <f t="shared" si="7"/>
        <v>2291.9944619838243</v>
      </c>
      <c r="F76" s="1">
        <f t="shared" si="8"/>
        <v>2292</v>
      </c>
      <c r="G76" s="1">
        <f t="shared" si="9"/>
        <v>-1.320000000850996E-2</v>
      </c>
      <c r="N76" s="1">
        <f>+G76</f>
        <v>-1.320000000850996E-2</v>
      </c>
      <c r="O76" s="1">
        <f t="shared" ca="1" si="11"/>
        <v>-2.1071775295696246E-2</v>
      </c>
      <c r="Q76" s="66">
        <f t="shared" si="10"/>
        <v>35830.875099999997</v>
      </c>
    </row>
    <row r="77" spans="1:33" x14ac:dyDescent="0.2">
      <c r="A77" s="28" t="s">
        <v>95</v>
      </c>
      <c r="C77" s="27">
        <v>51185.436000000002</v>
      </c>
      <c r="D77" s="27">
        <v>6.0000000000000001E-3</v>
      </c>
      <c r="E77" s="1">
        <f t="shared" si="7"/>
        <v>2432.9876967936143</v>
      </c>
      <c r="F77" s="1">
        <f t="shared" si="8"/>
        <v>2433</v>
      </c>
      <c r="G77" s="1">
        <f t="shared" si="9"/>
        <v>-2.9325000003154855E-2</v>
      </c>
      <c r="I77" s="1">
        <f>+G77</f>
        <v>-2.9325000003154855E-2</v>
      </c>
      <c r="O77" s="1">
        <f t="shared" ca="1" si="11"/>
        <v>-2.0684867782212905E-2</v>
      </c>
      <c r="Q77" s="66">
        <f t="shared" si="10"/>
        <v>36166.936000000002</v>
      </c>
      <c r="AB77" s="1" t="s">
        <v>62</v>
      </c>
      <c r="AC77" s="1">
        <v>7</v>
      </c>
      <c r="AE77" s="1" t="s">
        <v>96</v>
      </c>
      <c r="AG77" s="1" t="s">
        <v>68</v>
      </c>
    </row>
    <row r="78" spans="1:33" x14ac:dyDescent="0.2">
      <c r="A78" s="24" t="s">
        <v>97</v>
      </c>
      <c r="B78" s="25" t="s">
        <v>43</v>
      </c>
      <c r="C78" s="26">
        <v>51490.534</v>
      </c>
      <c r="D78" s="27"/>
      <c r="E78" s="28">
        <f t="shared" si="7"/>
        <v>2560.9905497110362</v>
      </c>
      <c r="F78" s="1">
        <f t="shared" si="8"/>
        <v>2561</v>
      </c>
      <c r="G78" s="1">
        <f t="shared" si="9"/>
        <v>-2.2525000000314321E-2</v>
      </c>
      <c r="N78" s="1">
        <f>+G78</f>
        <v>-2.2525000000314321E-2</v>
      </c>
      <c r="O78" s="1">
        <f t="shared" ca="1" si="11"/>
        <v>-2.0333632592667742E-2</v>
      </c>
      <c r="Q78" s="66">
        <f t="shared" si="10"/>
        <v>36472.034</v>
      </c>
    </row>
    <row r="79" spans="1:33" x14ac:dyDescent="0.2">
      <c r="A79" s="29" t="s">
        <v>98</v>
      </c>
      <c r="B79" s="33" t="s">
        <v>43</v>
      </c>
      <c r="C79" s="34">
        <v>51576.341999999997</v>
      </c>
      <c r="D79" s="34">
        <v>2.5000000000000001E-3</v>
      </c>
      <c r="E79" s="1">
        <f t="shared" si="7"/>
        <v>2596.9910112123825</v>
      </c>
      <c r="F79" s="1">
        <f t="shared" si="8"/>
        <v>2597</v>
      </c>
      <c r="G79" s="1">
        <f t="shared" si="9"/>
        <v>-2.1425000006274786E-2</v>
      </c>
      <c r="I79" s="1">
        <f>+G79</f>
        <v>-2.1425000006274786E-2</v>
      </c>
      <c r="O79" s="1">
        <f t="shared" ca="1" si="11"/>
        <v>-2.0234847695608165E-2</v>
      </c>
      <c r="Q79" s="66">
        <f t="shared" si="10"/>
        <v>36557.841999999997</v>
      </c>
    </row>
    <row r="80" spans="1:33" x14ac:dyDescent="0.2">
      <c r="A80" s="35" t="s">
        <v>99</v>
      </c>
      <c r="B80" s="33" t="s">
        <v>43</v>
      </c>
      <c r="C80" s="34">
        <v>51924.334799999997</v>
      </c>
      <c r="D80" s="36">
        <v>8.6999999999999994E-3</v>
      </c>
      <c r="E80" s="1">
        <f t="shared" si="7"/>
        <v>2742.9902350510251</v>
      </c>
      <c r="F80" s="1">
        <f t="shared" si="8"/>
        <v>2743</v>
      </c>
      <c r="G80" s="1">
        <f t="shared" si="9"/>
        <v>-2.3275000006833579E-2</v>
      </c>
      <c r="I80" s="1">
        <f>+G80</f>
        <v>-2.3275000006833579E-2</v>
      </c>
      <c r="O80" s="1">
        <f t="shared" ca="1" si="11"/>
        <v>-1.9834220057533214E-2</v>
      </c>
      <c r="Q80" s="66">
        <f t="shared" si="10"/>
        <v>36905.834799999997</v>
      </c>
    </row>
    <row r="81" spans="1:17" x14ac:dyDescent="0.2">
      <c r="A81" s="35" t="s">
        <v>99</v>
      </c>
      <c r="B81" s="33" t="s">
        <v>43</v>
      </c>
      <c r="C81" s="34">
        <v>51924.334799999997</v>
      </c>
      <c r="D81" s="34">
        <v>8.6999999999999994E-3</v>
      </c>
      <c r="E81" s="1">
        <f t="shared" si="7"/>
        <v>2742.9902350510251</v>
      </c>
      <c r="F81" s="1">
        <f t="shared" si="8"/>
        <v>2743</v>
      </c>
      <c r="G81" s="1">
        <f t="shared" si="9"/>
        <v>-2.3275000006833579E-2</v>
      </c>
      <c r="I81" s="1">
        <f>+G81</f>
        <v>-2.3275000006833579E-2</v>
      </c>
      <c r="O81" s="1">
        <f t="shared" ca="1" si="11"/>
        <v>-1.9834220057533214E-2</v>
      </c>
      <c r="Q81" s="66">
        <f t="shared" si="10"/>
        <v>36905.834799999997</v>
      </c>
    </row>
    <row r="82" spans="1:17" x14ac:dyDescent="0.2">
      <c r="A82" s="37" t="s">
        <v>100</v>
      </c>
      <c r="B82" s="38" t="s">
        <v>43</v>
      </c>
      <c r="C82" s="37">
        <v>52322.369299999998</v>
      </c>
      <c r="D82" s="37" t="s">
        <v>101</v>
      </c>
      <c r="E82" s="1">
        <f t="shared" si="7"/>
        <v>2909.9842879768394</v>
      </c>
      <c r="F82" s="1">
        <f t="shared" si="8"/>
        <v>2910</v>
      </c>
      <c r="K82" s="12">
        <v>-3.7450000003445894E-2</v>
      </c>
      <c r="O82" s="1">
        <f t="shared" ca="1" si="11"/>
        <v>-1.9375967896173511E-2</v>
      </c>
      <c r="Q82" s="66">
        <f t="shared" si="10"/>
        <v>37303.869299999998</v>
      </c>
    </row>
    <row r="83" spans="1:17" s="12" customFormat="1" x14ac:dyDescent="0.2">
      <c r="A83" s="39" t="s">
        <v>102</v>
      </c>
      <c r="B83" s="40" t="s">
        <v>43</v>
      </c>
      <c r="C83" s="41">
        <v>52608.413999999997</v>
      </c>
      <c r="D83" s="41">
        <v>5.0000000000000001E-3</v>
      </c>
      <c r="E83" s="1">
        <f t="shared" si="7"/>
        <v>3029.9933921397906</v>
      </c>
      <c r="F83" s="1">
        <f t="shared" si="8"/>
        <v>3030</v>
      </c>
      <c r="G83" s="1">
        <f t="shared" ref="G83:G93" si="13">+C83-(C$7+F83*C$8)</f>
        <v>-1.5750000005937181E-2</v>
      </c>
      <c r="H83" s="1"/>
      <c r="I83" s="1">
        <f>+G83</f>
        <v>-1.5750000005937181E-2</v>
      </c>
      <c r="J83" s="1"/>
      <c r="K83" s="1"/>
      <c r="L83" s="1"/>
      <c r="M83" s="1"/>
      <c r="N83" s="1"/>
      <c r="O83" s="1">
        <f t="shared" ca="1" si="11"/>
        <v>-1.9046684905974921E-2</v>
      </c>
      <c r="P83" s="1"/>
      <c r="Q83" s="66">
        <f t="shared" si="10"/>
        <v>37589.913999999997</v>
      </c>
    </row>
    <row r="84" spans="1:17" x14ac:dyDescent="0.2">
      <c r="A84" s="29" t="s">
        <v>103</v>
      </c>
      <c r="B84" s="30" t="s">
        <v>43</v>
      </c>
      <c r="C84" s="31">
        <v>53030.288</v>
      </c>
      <c r="D84" s="32">
        <v>6.0000000000000001E-3</v>
      </c>
      <c r="E84" s="1">
        <f t="shared" si="7"/>
        <v>3206.9892281389948</v>
      </c>
      <c r="F84" s="1">
        <f t="shared" si="8"/>
        <v>3207</v>
      </c>
      <c r="G84" s="1">
        <f t="shared" si="13"/>
        <v>-2.5675000004412141E-2</v>
      </c>
      <c r="I84" s="1">
        <f>+G84</f>
        <v>-2.5675000004412141E-2</v>
      </c>
      <c r="O84" s="1">
        <f t="shared" ca="1" si="11"/>
        <v>-1.8560992495432003E-2</v>
      </c>
      <c r="Q84" s="66">
        <f t="shared" si="10"/>
        <v>38011.788</v>
      </c>
    </row>
    <row r="85" spans="1:17" x14ac:dyDescent="0.2">
      <c r="A85" t="s">
        <v>104</v>
      </c>
      <c r="B85" s="42"/>
      <c r="C85" s="27">
        <v>53671.463799999998</v>
      </c>
      <c r="D85" s="27">
        <v>2.0000000000000001E-4</v>
      </c>
      <c r="E85" s="1">
        <f t="shared" ref="E85:E93" si="14">+(C85-C$7)/C$8</f>
        <v>3475.9924062050936</v>
      </c>
      <c r="F85" s="1">
        <f t="shared" ref="F85:F94" si="15">ROUND(2*E85,0)/2</f>
        <v>3476</v>
      </c>
      <c r="G85" s="1">
        <f t="shared" si="13"/>
        <v>-1.810000000114087E-2</v>
      </c>
      <c r="I85" s="1">
        <f>+G85</f>
        <v>-1.810000000114087E-2</v>
      </c>
      <c r="O85" s="1">
        <f t="shared" ca="1" si="11"/>
        <v>-1.7822849792403499E-2</v>
      </c>
      <c r="Q85" s="66">
        <f t="shared" ref="Q85:Q93" si="16">+C85-15018.5</f>
        <v>38652.963799999998</v>
      </c>
    </row>
    <row r="86" spans="1:17" x14ac:dyDescent="0.2">
      <c r="A86" s="29" t="s">
        <v>105</v>
      </c>
      <c r="B86" s="43" t="s">
        <v>43</v>
      </c>
      <c r="C86" s="29">
        <v>55580.6731</v>
      </c>
      <c r="D86" s="29">
        <v>2.0000000000000001E-4</v>
      </c>
      <c r="E86" s="28">
        <f t="shared" si="14"/>
        <v>4276.9948290871698</v>
      </c>
      <c r="F86" s="1">
        <f t="shared" si="15"/>
        <v>4277</v>
      </c>
      <c r="G86" s="1">
        <f t="shared" si="13"/>
        <v>-1.2325000003329478E-2</v>
      </c>
      <c r="I86" s="1">
        <f>+G86</f>
        <v>-1.2325000003329478E-2</v>
      </c>
      <c r="O86" s="1">
        <f t="shared" ca="1" si="11"/>
        <v>-1.5624885832827916E-2</v>
      </c>
      <c r="Q86" s="66">
        <f t="shared" si="16"/>
        <v>40562.1731</v>
      </c>
    </row>
    <row r="87" spans="1:17" x14ac:dyDescent="0.2">
      <c r="A87" s="39" t="s">
        <v>106</v>
      </c>
      <c r="B87" s="40" t="s">
        <v>43</v>
      </c>
      <c r="C87" s="41">
        <v>55597.356690000001</v>
      </c>
      <c r="D87" s="41">
        <v>1.6999999999999999E-3</v>
      </c>
      <c r="E87" s="28">
        <f t="shared" si="14"/>
        <v>4283.9943738790225</v>
      </c>
      <c r="F87" s="1">
        <f t="shared" si="15"/>
        <v>4284</v>
      </c>
      <c r="G87" s="1">
        <f t="shared" si="13"/>
        <v>-1.3409999999566935E-2</v>
      </c>
      <c r="N87" s="1">
        <f>+G87</f>
        <v>-1.3409999999566935E-2</v>
      </c>
      <c r="O87" s="1">
        <f t="shared" ca="1" si="11"/>
        <v>-1.5605677658399665E-2</v>
      </c>
      <c r="Q87" s="66">
        <f t="shared" si="16"/>
        <v>40578.856690000001</v>
      </c>
    </row>
    <row r="88" spans="1:17" x14ac:dyDescent="0.2">
      <c r="A88" s="39" t="s">
        <v>106</v>
      </c>
      <c r="B88" s="40" t="s">
        <v>43</v>
      </c>
      <c r="C88" s="41">
        <v>55628.342170000004</v>
      </c>
      <c r="D88" s="41">
        <v>8.0000000000000004E-4</v>
      </c>
      <c r="E88" s="28">
        <f t="shared" si="14"/>
        <v>4296.99422913542</v>
      </c>
      <c r="F88" s="1">
        <f t="shared" si="15"/>
        <v>4297</v>
      </c>
      <c r="G88" s="1">
        <f t="shared" si="13"/>
        <v>-1.3754999999946449E-2</v>
      </c>
      <c r="N88" s="1">
        <f>+G88</f>
        <v>-1.3754999999946449E-2</v>
      </c>
      <c r="O88" s="1">
        <f t="shared" ca="1" si="11"/>
        <v>-1.5570005334461484E-2</v>
      </c>
      <c r="Q88" s="66">
        <f t="shared" si="16"/>
        <v>40609.842170000004</v>
      </c>
    </row>
    <row r="89" spans="1:17" x14ac:dyDescent="0.2">
      <c r="A89" s="39" t="s">
        <v>106</v>
      </c>
      <c r="B89" s="40" t="s">
        <v>43</v>
      </c>
      <c r="C89" s="41">
        <v>55628.342570000001</v>
      </c>
      <c r="D89" s="41">
        <v>8.0000000000000004E-4</v>
      </c>
      <c r="E89" s="28">
        <f t="shared" si="14"/>
        <v>4296.99439695409</v>
      </c>
      <c r="F89" s="1">
        <f t="shared" si="15"/>
        <v>4297</v>
      </c>
      <c r="G89" s="1">
        <f t="shared" si="13"/>
        <v>-1.3355000002775341E-2</v>
      </c>
      <c r="N89" s="1">
        <f>+G89</f>
        <v>-1.3355000002775341E-2</v>
      </c>
      <c r="O89" s="1">
        <f t="shared" ca="1" si="11"/>
        <v>-1.5570005334461484E-2</v>
      </c>
      <c r="Q89" s="66">
        <f t="shared" si="16"/>
        <v>40609.842570000001</v>
      </c>
    </row>
    <row r="90" spans="1:17" x14ac:dyDescent="0.2">
      <c r="A90" s="39" t="s">
        <v>106</v>
      </c>
      <c r="B90" s="40" t="s">
        <v>43</v>
      </c>
      <c r="C90" s="41">
        <v>55628.345970000002</v>
      </c>
      <c r="D90" s="41">
        <v>1E-3</v>
      </c>
      <c r="E90" s="28">
        <f t="shared" si="14"/>
        <v>4296.9958234128026</v>
      </c>
      <c r="F90" s="1">
        <f t="shared" si="15"/>
        <v>4297</v>
      </c>
      <c r="G90" s="1">
        <f t="shared" si="13"/>
        <v>-9.9550000013550743E-3</v>
      </c>
      <c r="N90" s="1">
        <f>+G90</f>
        <v>-9.9550000013550743E-3</v>
      </c>
      <c r="O90" s="1">
        <f t="shared" ca="1" si="11"/>
        <v>-1.5570005334461484E-2</v>
      </c>
      <c r="Q90" s="66">
        <f t="shared" si="16"/>
        <v>40609.845970000002</v>
      </c>
    </row>
    <row r="91" spans="1:17" x14ac:dyDescent="0.2">
      <c r="A91" s="39" t="s">
        <v>106</v>
      </c>
      <c r="B91" s="40" t="s">
        <v>43</v>
      </c>
      <c r="C91" s="41">
        <v>55628.347370000003</v>
      </c>
      <c r="D91" s="41">
        <v>8.0000000000000004E-4</v>
      </c>
      <c r="E91" s="28">
        <f t="shared" si="14"/>
        <v>4296.9964107781543</v>
      </c>
      <c r="F91" s="1">
        <f t="shared" si="15"/>
        <v>4297</v>
      </c>
      <c r="G91" s="1">
        <f t="shared" si="13"/>
        <v>-8.555000000342261E-3</v>
      </c>
      <c r="N91" s="1">
        <f>+G91</f>
        <v>-8.555000000342261E-3</v>
      </c>
      <c r="O91" s="1">
        <f t="shared" ca="1" si="11"/>
        <v>-1.5570005334461484E-2</v>
      </c>
      <c r="Q91" s="66">
        <f t="shared" si="16"/>
        <v>40609.847370000003</v>
      </c>
    </row>
    <row r="92" spans="1:17" x14ac:dyDescent="0.2">
      <c r="A92" s="29" t="s">
        <v>107</v>
      </c>
      <c r="B92" s="43" t="s">
        <v>43</v>
      </c>
      <c r="C92" s="29">
        <v>55892.914799999999</v>
      </c>
      <c r="D92" s="29">
        <v>2.0000000000000001E-4</v>
      </c>
      <c r="E92" s="28">
        <f t="shared" si="14"/>
        <v>4407.9947976211688</v>
      </c>
      <c r="F92" s="1">
        <f t="shared" si="15"/>
        <v>4408</v>
      </c>
      <c r="G92" s="1">
        <f t="shared" si="13"/>
        <v>-1.2400000006891787E-2</v>
      </c>
      <c r="I92" s="1">
        <f>+G92</f>
        <v>-1.2400000006891787E-2</v>
      </c>
      <c r="O92" s="1">
        <f t="shared" ca="1" si="11"/>
        <v>-1.5265418568527788E-2</v>
      </c>
      <c r="Q92" s="66">
        <f t="shared" si="16"/>
        <v>40874.414799999999</v>
      </c>
    </row>
    <row r="93" spans="1:17" x14ac:dyDescent="0.2">
      <c r="A93" s="44" t="s">
        <v>108</v>
      </c>
      <c r="B93" s="45" t="s">
        <v>43</v>
      </c>
      <c r="C93" s="46">
        <v>57027.474999999999</v>
      </c>
      <c r="D93" s="46">
        <v>2E-3</v>
      </c>
      <c r="E93" s="28">
        <f t="shared" si="14"/>
        <v>4883.9957625785319</v>
      </c>
      <c r="F93" s="1">
        <f t="shared" si="15"/>
        <v>4884</v>
      </c>
      <c r="G93" s="1">
        <f t="shared" si="13"/>
        <v>-1.0100000006787013E-2</v>
      </c>
      <c r="N93" s="1">
        <f>+G93</f>
        <v>-1.0100000006787013E-2</v>
      </c>
      <c r="O93" s="1">
        <f t="shared" ca="1" si="11"/>
        <v>-1.3959262707406718E-2</v>
      </c>
      <c r="Q93" s="66">
        <f t="shared" si="16"/>
        <v>42008.974999999999</v>
      </c>
    </row>
    <row r="94" spans="1:17" x14ac:dyDescent="0.2">
      <c r="A94" s="47" t="s">
        <v>109</v>
      </c>
      <c r="B94" s="48" t="s">
        <v>43</v>
      </c>
      <c r="C94" s="49">
        <v>58827.033900000002</v>
      </c>
      <c r="D94" s="49" t="s">
        <v>110</v>
      </c>
      <c r="E94" s="28">
        <f>+(C94-C$7)/C$8</f>
        <v>5638.994724200501</v>
      </c>
      <c r="F94" s="1">
        <f t="shared" si="15"/>
        <v>5639</v>
      </c>
      <c r="G94" s="1">
        <f>+C94-(C$7+F94*C$8)</f>
        <v>-1.2575000000651926E-2</v>
      </c>
      <c r="K94" s="1">
        <f>+G94</f>
        <v>-1.2575000000651926E-2</v>
      </c>
      <c r="O94" s="1">
        <f ca="1">+C$11+C$12*$F94</f>
        <v>-1.1887523894073927E-2</v>
      </c>
      <c r="Q94" s="66">
        <f>+C94-15018.5</f>
        <v>43808.533900000002</v>
      </c>
    </row>
    <row r="95" spans="1:17" x14ac:dyDescent="0.2">
      <c r="A95" s="63" t="s">
        <v>367</v>
      </c>
      <c r="B95" s="64" t="s">
        <v>43</v>
      </c>
      <c r="C95" s="65">
        <v>59928.217999999877</v>
      </c>
      <c r="E95" s="28">
        <f t="shared" ref="E95:E96" si="17">+(C95-C$7)/C$8</f>
        <v>6100.9928572177232</v>
      </c>
      <c r="F95" s="1">
        <f t="shared" ref="F95:F96" si="18">ROUND(2*E95,0)/2</f>
        <v>6101</v>
      </c>
      <c r="G95" s="1">
        <f t="shared" ref="G95:G96" si="19">+C95-(C$7+F95*C$8)</f>
        <v>-1.7025000124704093E-2</v>
      </c>
      <c r="K95" s="1">
        <f>+G95</f>
        <v>-1.7025000124704093E-2</v>
      </c>
      <c r="O95" s="1">
        <f t="shared" ref="O95:O96" ca="1" si="20">+C$11+C$12*$F95</f>
        <v>-1.0619784381809359E-2</v>
      </c>
      <c r="Q95" s="66">
        <f t="shared" ref="Q95:Q96" si="21">+C95-15018.5</f>
        <v>44909.717999999877</v>
      </c>
    </row>
    <row r="96" spans="1:17" x14ac:dyDescent="0.2">
      <c r="A96" s="63" t="s">
        <v>367</v>
      </c>
      <c r="B96" s="64" t="s">
        <v>43</v>
      </c>
      <c r="C96" s="65">
        <v>59928.218100000173</v>
      </c>
      <c r="E96" s="28">
        <f t="shared" si="17"/>
        <v>6100.9928991725155</v>
      </c>
      <c r="F96" s="1">
        <f t="shared" si="18"/>
        <v>6101</v>
      </c>
      <c r="G96" s="1">
        <f t="shared" si="19"/>
        <v>-1.6924999828916043E-2</v>
      </c>
      <c r="K96" s="1">
        <f>+G96</f>
        <v>-1.6924999828916043E-2</v>
      </c>
      <c r="O96" s="1">
        <f t="shared" ca="1" si="20"/>
        <v>-1.0619784381809359E-2</v>
      </c>
      <c r="Q96" s="66">
        <f t="shared" si="21"/>
        <v>44909.718100000173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opLeftCell="A37" workbookViewId="0">
      <selection activeCell="A58" sqref="A58"/>
    </sheetView>
  </sheetViews>
  <sheetFormatPr defaultRowHeight="12.75" x14ac:dyDescent="0.2"/>
  <cols>
    <col min="1" max="1" width="19.7109375" style="50" customWidth="1"/>
    <col min="2" max="2" width="4.42578125" customWidth="1"/>
    <col min="3" max="3" width="12.7109375" style="50" customWidth="1"/>
    <col min="4" max="4" width="5.42578125" customWidth="1"/>
    <col min="5" max="5" width="14.85546875" customWidth="1"/>
    <col min="7" max="7" width="12" customWidth="1"/>
    <col min="8" max="8" width="14.140625" style="5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111</v>
      </c>
      <c r="I1" s="52" t="s">
        <v>112</v>
      </c>
      <c r="J1" s="53" t="s">
        <v>113</v>
      </c>
    </row>
    <row r="2" spans="1:16" x14ac:dyDescent="0.2">
      <c r="I2" s="54" t="s">
        <v>114</v>
      </c>
      <c r="J2" s="55" t="s">
        <v>115</v>
      </c>
    </row>
    <row r="3" spans="1:16" x14ac:dyDescent="0.2">
      <c r="A3" s="56" t="s">
        <v>116</v>
      </c>
      <c r="I3" s="54" t="s">
        <v>117</v>
      </c>
      <c r="J3" s="55" t="s">
        <v>118</v>
      </c>
    </row>
    <row r="4" spans="1:16" x14ac:dyDescent="0.2">
      <c r="I4" s="54" t="s">
        <v>119</v>
      </c>
      <c r="J4" s="55" t="s">
        <v>118</v>
      </c>
    </row>
    <row r="5" spans="1:16" x14ac:dyDescent="0.2">
      <c r="I5" s="57" t="s">
        <v>110</v>
      </c>
      <c r="J5" s="58" t="s">
        <v>101</v>
      </c>
    </row>
    <row r="11" spans="1:16" ht="12.75" customHeight="1" x14ac:dyDescent="0.2">
      <c r="A11" s="50" t="str">
        <f t="shared" ref="A11:A42" si="0">P11</f>
        <v>IBVS 637 </v>
      </c>
      <c r="B11" s="15" t="str">
        <f t="shared" ref="B11:B42" si="1">IF(H11=INT(H11),"I","II")</f>
        <v>I</v>
      </c>
      <c r="C11" s="50">
        <f t="shared" ref="C11:C42" si="2">1*G11</f>
        <v>41353.436999999998</v>
      </c>
      <c r="D11" t="str">
        <f t="shared" ref="D11:D42" si="3">VLOOKUP(F11,I$1:J$5,2,FALSE)</f>
        <v>vis</v>
      </c>
      <c r="E11">
        <f>VLOOKUP(C11,Active!C$21:E$966,3,FALSE)</f>
        <v>-1691.9948395758399</v>
      </c>
      <c r="F11" s="15" t="s">
        <v>110</v>
      </c>
      <c r="G11" t="str">
        <f t="shared" ref="G11:G42" si="4">MID(I11,3,LEN(I11)-3)</f>
        <v>41353.437</v>
      </c>
      <c r="H11" s="50">
        <f t="shared" ref="H11:H42" si="5">1*K11</f>
        <v>-1692</v>
      </c>
      <c r="I11" s="59" t="s">
        <v>120</v>
      </c>
      <c r="J11" s="60" t="s">
        <v>121</v>
      </c>
      <c r="K11" s="59">
        <v>-1692</v>
      </c>
      <c r="L11" s="59" t="s">
        <v>122</v>
      </c>
      <c r="M11" s="60" t="s">
        <v>123</v>
      </c>
      <c r="N11" s="60"/>
      <c r="O11" s="61" t="s">
        <v>124</v>
      </c>
      <c r="P11" s="62" t="s">
        <v>125</v>
      </c>
    </row>
    <row r="12" spans="1:16" ht="12.75" customHeight="1" x14ac:dyDescent="0.2">
      <c r="A12" s="50" t="str">
        <f t="shared" si="0"/>
        <v> BBS 21 </v>
      </c>
      <c r="B12" s="15" t="str">
        <f t="shared" si="1"/>
        <v>I</v>
      </c>
      <c r="C12" s="50">
        <f t="shared" si="2"/>
        <v>42452.252999999997</v>
      </c>
      <c r="D12" t="str">
        <f t="shared" si="3"/>
        <v>vis</v>
      </c>
      <c r="E12">
        <f>VLOOKUP(C12,Active!C$21:E$966,3,FALSE)</f>
        <v>-1230.9902350510295</v>
      </c>
      <c r="F12" s="15" t="s">
        <v>110</v>
      </c>
      <c r="G12" t="str">
        <f t="shared" si="4"/>
        <v>42452.253</v>
      </c>
      <c r="H12" s="50">
        <f t="shared" si="5"/>
        <v>-1231</v>
      </c>
      <c r="I12" s="59" t="s">
        <v>126</v>
      </c>
      <c r="J12" s="60" t="s">
        <v>127</v>
      </c>
      <c r="K12" s="59">
        <v>-1231</v>
      </c>
      <c r="L12" s="59" t="s">
        <v>128</v>
      </c>
      <c r="M12" s="60" t="s">
        <v>123</v>
      </c>
      <c r="N12" s="60"/>
      <c r="O12" s="61" t="s">
        <v>129</v>
      </c>
      <c r="P12" s="61" t="s">
        <v>130</v>
      </c>
    </row>
    <row r="13" spans="1:16" ht="12.75" customHeight="1" x14ac:dyDescent="0.2">
      <c r="A13" s="50" t="str">
        <f t="shared" si="0"/>
        <v> BBS 21 </v>
      </c>
      <c r="B13" s="15" t="str">
        <f t="shared" si="1"/>
        <v>I</v>
      </c>
      <c r="C13" s="50">
        <f t="shared" si="2"/>
        <v>42471.302000000003</v>
      </c>
      <c r="D13" t="str">
        <f t="shared" si="3"/>
        <v>vis</v>
      </c>
      <c r="E13">
        <f>VLOOKUP(C13,Active!C$21:E$966,3,FALSE)</f>
        <v>-1222.9982903472792</v>
      </c>
      <c r="F13" s="15" t="s">
        <v>110</v>
      </c>
      <c r="G13" t="str">
        <f t="shared" si="4"/>
        <v>42471.302</v>
      </c>
      <c r="H13" s="50">
        <f t="shared" si="5"/>
        <v>-1223</v>
      </c>
      <c r="I13" s="59" t="s">
        <v>131</v>
      </c>
      <c r="J13" s="60" t="s">
        <v>132</v>
      </c>
      <c r="K13" s="59">
        <v>-1223</v>
      </c>
      <c r="L13" s="59" t="s">
        <v>133</v>
      </c>
      <c r="M13" s="60" t="s">
        <v>123</v>
      </c>
      <c r="N13" s="60"/>
      <c r="O13" s="61" t="s">
        <v>134</v>
      </c>
      <c r="P13" s="61" t="s">
        <v>130</v>
      </c>
    </row>
    <row r="14" spans="1:16" ht="12.75" customHeight="1" x14ac:dyDescent="0.2">
      <c r="A14" s="50" t="str">
        <f t="shared" si="0"/>
        <v> BBS 26 </v>
      </c>
      <c r="B14" s="15" t="str">
        <f t="shared" si="1"/>
        <v>I</v>
      </c>
      <c r="C14" s="50">
        <f t="shared" si="2"/>
        <v>42838.362000000001</v>
      </c>
      <c r="D14" t="str">
        <f t="shared" si="3"/>
        <v>vis</v>
      </c>
      <c r="E14">
        <f>VLOOKUP(C14,Active!C$21:E$966,3,FALSE)</f>
        <v>-1068.9994860553177</v>
      </c>
      <c r="F14" s="15" t="s">
        <v>110</v>
      </c>
      <c r="G14" t="str">
        <f t="shared" si="4"/>
        <v>42838.362</v>
      </c>
      <c r="H14" s="50">
        <f t="shared" si="5"/>
        <v>-1069</v>
      </c>
      <c r="I14" s="59" t="s">
        <v>135</v>
      </c>
      <c r="J14" s="60" t="s">
        <v>136</v>
      </c>
      <c r="K14" s="59">
        <v>-1069</v>
      </c>
      <c r="L14" s="59" t="s">
        <v>137</v>
      </c>
      <c r="M14" s="60" t="s">
        <v>123</v>
      </c>
      <c r="N14" s="60"/>
      <c r="O14" s="61" t="s">
        <v>138</v>
      </c>
      <c r="P14" s="61" t="s">
        <v>139</v>
      </c>
    </row>
    <row r="15" spans="1:16" ht="12.75" customHeight="1" x14ac:dyDescent="0.2">
      <c r="A15" s="50" t="str">
        <f t="shared" si="0"/>
        <v> BBS 26 </v>
      </c>
      <c r="B15" s="15" t="str">
        <f t="shared" si="1"/>
        <v>I</v>
      </c>
      <c r="C15" s="50">
        <f t="shared" si="2"/>
        <v>42838.362999999998</v>
      </c>
      <c r="D15" t="str">
        <f t="shared" si="3"/>
        <v>vis</v>
      </c>
      <c r="E15">
        <f>VLOOKUP(C15,Active!C$21:E$966,3,FALSE)</f>
        <v>-1068.9990665086393</v>
      </c>
      <c r="F15" s="15" t="s">
        <v>110</v>
      </c>
      <c r="G15" t="str">
        <f t="shared" si="4"/>
        <v>42838.363</v>
      </c>
      <c r="H15" s="50">
        <f t="shared" si="5"/>
        <v>-1069</v>
      </c>
      <c r="I15" s="59" t="s">
        <v>140</v>
      </c>
      <c r="J15" s="60" t="s">
        <v>141</v>
      </c>
      <c r="K15" s="59">
        <v>-1069</v>
      </c>
      <c r="L15" s="59" t="s">
        <v>142</v>
      </c>
      <c r="M15" s="60" t="s">
        <v>123</v>
      </c>
      <c r="N15" s="60"/>
      <c r="O15" s="61" t="s">
        <v>134</v>
      </c>
      <c r="P15" s="61" t="s">
        <v>139</v>
      </c>
    </row>
    <row r="16" spans="1:16" ht="12.75" customHeight="1" x14ac:dyDescent="0.2">
      <c r="A16" s="50" t="str">
        <f t="shared" si="0"/>
        <v> BBS 27 </v>
      </c>
      <c r="B16" s="15" t="str">
        <f t="shared" si="1"/>
        <v>I</v>
      </c>
      <c r="C16" s="50">
        <f t="shared" si="2"/>
        <v>42869.345999999998</v>
      </c>
      <c r="D16" t="str">
        <f t="shared" si="3"/>
        <v>vis</v>
      </c>
      <c r="E16">
        <f>VLOOKUP(C16,Active!C$21:E$966,3,FALSE)</f>
        <v>-1056.0002517280095</v>
      </c>
      <c r="F16" s="15" t="s">
        <v>110</v>
      </c>
      <c r="G16" t="str">
        <f t="shared" si="4"/>
        <v>42869.346</v>
      </c>
      <c r="H16" s="50">
        <f t="shared" si="5"/>
        <v>-1056</v>
      </c>
      <c r="I16" s="59" t="s">
        <v>143</v>
      </c>
      <c r="J16" s="60" t="s">
        <v>144</v>
      </c>
      <c r="K16" s="59">
        <v>-1056</v>
      </c>
      <c r="L16" s="59" t="s">
        <v>145</v>
      </c>
      <c r="M16" s="60" t="s">
        <v>123</v>
      </c>
      <c r="N16" s="60"/>
      <c r="O16" s="61" t="s">
        <v>134</v>
      </c>
      <c r="P16" s="61" t="s">
        <v>146</v>
      </c>
    </row>
    <row r="17" spans="1:16" ht="12.75" customHeight="1" x14ac:dyDescent="0.2">
      <c r="A17" s="50" t="str">
        <f t="shared" si="0"/>
        <v> BBS 33 </v>
      </c>
      <c r="B17" s="15" t="str">
        <f t="shared" si="1"/>
        <v>I</v>
      </c>
      <c r="C17" s="50">
        <f t="shared" si="2"/>
        <v>43217.341999999997</v>
      </c>
      <c r="D17" t="str">
        <f t="shared" si="3"/>
        <v>vis</v>
      </c>
      <c r="E17">
        <f>VLOOKUP(C17,Active!C$21:E$966,3,FALSE)</f>
        <v>-909.9996853399922</v>
      </c>
      <c r="F17" s="15" t="s">
        <v>110</v>
      </c>
      <c r="G17" t="str">
        <f t="shared" si="4"/>
        <v>43217.342</v>
      </c>
      <c r="H17" s="50">
        <f t="shared" si="5"/>
        <v>-910</v>
      </c>
      <c r="I17" s="59" t="s">
        <v>147</v>
      </c>
      <c r="J17" s="60" t="s">
        <v>148</v>
      </c>
      <c r="K17" s="59">
        <v>-910</v>
      </c>
      <c r="L17" s="59" t="s">
        <v>137</v>
      </c>
      <c r="M17" s="60" t="s">
        <v>123</v>
      </c>
      <c r="N17" s="60"/>
      <c r="O17" s="61" t="s">
        <v>138</v>
      </c>
      <c r="P17" s="61" t="s">
        <v>149</v>
      </c>
    </row>
    <row r="18" spans="1:16" ht="12.75" customHeight="1" x14ac:dyDescent="0.2">
      <c r="A18" s="50" t="str">
        <f t="shared" si="0"/>
        <v> BBS 35 </v>
      </c>
      <c r="B18" s="15" t="str">
        <f t="shared" si="1"/>
        <v>I</v>
      </c>
      <c r="C18" s="50">
        <f t="shared" si="2"/>
        <v>43467.62</v>
      </c>
      <c r="D18" t="str">
        <f t="shared" si="3"/>
        <v>vis</v>
      </c>
      <c r="E18">
        <f>VLOOKUP(C18,Active!C$21:E$966,3,FALSE)</f>
        <v>-804.99638140988634</v>
      </c>
      <c r="F18" s="15" t="s">
        <v>110</v>
      </c>
      <c r="G18" t="str">
        <f t="shared" si="4"/>
        <v>43467.620</v>
      </c>
      <c r="H18" s="50">
        <f t="shared" si="5"/>
        <v>-805</v>
      </c>
      <c r="I18" s="59" t="s">
        <v>150</v>
      </c>
      <c r="J18" s="60" t="s">
        <v>151</v>
      </c>
      <c r="K18" s="59">
        <v>-805</v>
      </c>
      <c r="L18" s="59" t="s">
        <v>152</v>
      </c>
      <c r="M18" s="60" t="s">
        <v>123</v>
      </c>
      <c r="N18" s="60"/>
      <c r="O18" s="61" t="s">
        <v>134</v>
      </c>
      <c r="P18" s="61" t="s">
        <v>153</v>
      </c>
    </row>
    <row r="19" spans="1:16" ht="12.75" customHeight="1" x14ac:dyDescent="0.2">
      <c r="A19" s="50" t="str">
        <f t="shared" si="0"/>
        <v> BBS 36 </v>
      </c>
      <c r="B19" s="15" t="str">
        <f t="shared" si="1"/>
        <v>I</v>
      </c>
      <c r="C19" s="50">
        <f t="shared" si="2"/>
        <v>43510.521000000001</v>
      </c>
      <c r="D19" t="str">
        <f t="shared" si="3"/>
        <v>vis</v>
      </c>
      <c r="E19">
        <f>VLOOKUP(C19,Active!C$21:E$966,3,FALSE)</f>
        <v>-786.99740929925269</v>
      </c>
      <c r="F19" s="15" t="s">
        <v>110</v>
      </c>
      <c r="G19" t="str">
        <f t="shared" si="4"/>
        <v>43510.521</v>
      </c>
      <c r="H19" s="50">
        <f t="shared" si="5"/>
        <v>-787</v>
      </c>
      <c r="I19" s="59" t="s">
        <v>154</v>
      </c>
      <c r="J19" s="60" t="s">
        <v>155</v>
      </c>
      <c r="K19" s="59">
        <v>-787</v>
      </c>
      <c r="L19" s="59" t="s">
        <v>156</v>
      </c>
      <c r="M19" s="60" t="s">
        <v>123</v>
      </c>
      <c r="N19" s="60"/>
      <c r="O19" s="61" t="s">
        <v>134</v>
      </c>
      <c r="P19" s="61" t="s">
        <v>157</v>
      </c>
    </row>
    <row r="20" spans="1:16" ht="12.75" customHeight="1" x14ac:dyDescent="0.2">
      <c r="A20" s="50" t="str">
        <f t="shared" si="0"/>
        <v> BBS 36 </v>
      </c>
      <c r="B20" s="15" t="str">
        <f t="shared" si="1"/>
        <v>I</v>
      </c>
      <c r="C20" s="50">
        <f t="shared" si="2"/>
        <v>43515.284</v>
      </c>
      <c r="D20" t="str">
        <f t="shared" si="3"/>
        <v>vis</v>
      </c>
      <c r="E20">
        <f>VLOOKUP(C20,Active!C$21:E$966,3,FALSE)</f>
        <v>-784.99910846330636</v>
      </c>
      <c r="F20" s="15" t="s">
        <v>110</v>
      </c>
      <c r="G20" t="str">
        <f t="shared" si="4"/>
        <v>43515.284</v>
      </c>
      <c r="H20" s="50">
        <f t="shared" si="5"/>
        <v>-785</v>
      </c>
      <c r="I20" s="59" t="s">
        <v>158</v>
      </c>
      <c r="J20" s="60" t="s">
        <v>159</v>
      </c>
      <c r="K20" s="59">
        <v>-785</v>
      </c>
      <c r="L20" s="59" t="s">
        <v>142</v>
      </c>
      <c r="M20" s="60" t="s">
        <v>123</v>
      </c>
      <c r="N20" s="60"/>
      <c r="O20" s="61" t="s">
        <v>134</v>
      </c>
      <c r="P20" s="61" t="s">
        <v>157</v>
      </c>
    </row>
    <row r="21" spans="1:16" ht="12.75" customHeight="1" x14ac:dyDescent="0.2">
      <c r="A21" s="50" t="str">
        <f t="shared" si="0"/>
        <v> BRNO 23 </v>
      </c>
      <c r="B21" s="15" t="str">
        <f t="shared" si="1"/>
        <v>I</v>
      </c>
      <c r="C21" s="50">
        <f t="shared" si="2"/>
        <v>43534.35</v>
      </c>
      <c r="D21" t="str">
        <f t="shared" si="3"/>
        <v>vis</v>
      </c>
      <c r="E21">
        <f>VLOOKUP(C21,Active!C$21:E$966,3,FALSE)</f>
        <v>-777.00003146600238</v>
      </c>
      <c r="F21" s="15" t="s">
        <v>110</v>
      </c>
      <c r="G21" t="str">
        <f t="shared" si="4"/>
        <v>43534.350</v>
      </c>
      <c r="H21" s="50">
        <f t="shared" si="5"/>
        <v>-777</v>
      </c>
      <c r="I21" s="59" t="s">
        <v>160</v>
      </c>
      <c r="J21" s="60" t="s">
        <v>161</v>
      </c>
      <c r="K21" s="59">
        <v>-777</v>
      </c>
      <c r="L21" s="59" t="s">
        <v>162</v>
      </c>
      <c r="M21" s="60" t="s">
        <v>123</v>
      </c>
      <c r="N21" s="60"/>
      <c r="O21" s="61" t="s">
        <v>163</v>
      </c>
      <c r="P21" s="61" t="s">
        <v>164</v>
      </c>
    </row>
    <row r="22" spans="1:16" ht="12.75" customHeight="1" x14ac:dyDescent="0.2">
      <c r="A22" s="50" t="str">
        <f t="shared" si="0"/>
        <v> BBS 37 </v>
      </c>
      <c r="B22" s="15" t="str">
        <f t="shared" si="1"/>
        <v>I</v>
      </c>
      <c r="C22" s="50">
        <f t="shared" si="2"/>
        <v>43596.32</v>
      </c>
      <c r="D22" t="str">
        <f t="shared" si="3"/>
        <v>vis</v>
      </c>
      <c r="E22">
        <f>VLOOKUP(C22,Active!C$21:E$966,3,FALSE)</f>
        <v>-751.00072371802355</v>
      </c>
      <c r="F22" s="15" t="s">
        <v>110</v>
      </c>
      <c r="G22" t="str">
        <f t="shared" si="4"/>
        <v>43596.320</v>
      </c>
      <c r="H22" s="50">
        <f t="shared" si="5"/>
        <v>-751</v>
      </c>
      <c r="I22" s="59" t="s">
        <v>165</v>
      </c>
      <c r="J22" s="60" t="s">
        <v>166</v>
      </c>
      <c r="K22" s="59">
        <v>-751</v>
      </c>
      <c r="L22" s="59" t="s">
        <v>167</v>
      </c>
      <c r="M22" s="60" t="s">
        <v>123</v>
      </c>
      <c r="N22" s="60"/>
      <c r="O22" s="61" t="s">
        <v>129</v>
      </c>
      <c r="P22" s="61" t="s">
        <v>168</v>
      </c>
    </row>
    <row r="23" spans="1:16" ht="12.75" customHeight="1" x14ac:dyDescent="0.2">
      <c r="A23" s="50" t="str">
        <f t="shared" si="0"/>
        <v> BBS 52 </v>
      </c>
      <c r="B23" s="15" t="str">
        <f t="shared" si="1"/>
        <v>I</v>
      </c>
      <c r="C23" s="50">
        <f t="shared" si="2"/>
        <v>44609.353999999999</v>
      </c>
      <c r="D23" t="str">
        <f t="shared" si="3"/>
        <v>vis</v>
      </c>
      <c r="E23">
        <f>VLOOKUP(C23,Active!C$21:E$966,3,FALSE)</f>
        <v>-325.98567248088551</v>
      </c>
      <c r="F23" s="15" t="s">
        <v>110</v>
      </c>
      <c r="G23" t="str">
        <f t="shared" si="4"/>
        <v>44609.354</v>
      </c>
      <c r="H23" s="50">
        <f t="shared" si="5"/>
        <v>-326</v>
      </c>
      <c r="I23" s="59" t="s">
        <v>169</v>
      </c>
      <c r="J23" s="60" t="s">
        <v>170</v>
      </c>
      <c r="K23" s="59">
        <v>-326</v>
      </c>
      <c r="L23" s="59" t="s">
        <v>171</v>
      </c>
      <c r="M23" s="60" t="s">
        <v>123</v>
      </c>
      <c r="N23" s="60"/>
      <c r="O23" s="61" t="s">
        <v>172</v>
      </c>
      <c r="P23" s="61" t="s">
        <v>173</v>
      </c>
    </row>
    <row r="24" spans="1:16" ht="12.75" customHeight="1" x14ac:dyDescent="0.2">
      <c r="A24" s="50" t="str">
        <f t="shared" si="0"/>
        <v> BBS 53 </v>
      </c>
      <c r="B24" s="15" t="str">
        <f t="shared" si="1"/>
        <v>I</v>
      </c>
      <c r="C24" s="50">
        <f t="shared" si="2"/>
        <v>44640.303</v>
      </c>
      <c r="D24" t="str">
        <f t="shared" si="3"/>
        <v>vis</v>
      </c>
      <c r="E24">
        <f>VLOOKUP(C24,Active!C$21:E$966,3,FALSE)</f>
        <v>-313.00112228736936</v>
      </c>
      <c r="F24" s="15" t="s">
        <v>110</v>
      </c>
      <c r="G24" t="str">
        <f t="shared" si="4"/>
        <v>44640.303</v>
      </c>
      <c r="H24" s="50">
        <f t="shared" si="5"/>
        <v>-313</v>
      </c>
      <c r="I24" s="59" t="s">
        <v>174</v>
      </c>
      <c r="J24" s="60" t="s">
        <v>175</v>
      </c>
      <c r="K24" s="59">
        <v>-313</v>
      </c>
      <c r="L24" s="59" t="s">
        <v>176</v>
      </c>
      <c r="M24" s="60" t="s">
        <v>123</v>
      </c>
      <c r="N24" s="60"/>
      <c r="O24" s="61" t="s">
        <v>177</v>
      </c>
      <c r="P24" s="61" t="s">
        <v>178</v>
      </c>
    </row>
    <row r="25" spans="1:16" ht="12.75" customHeight="1" x14ac:dyDescent="0.2">
      <c r="A25" s="50" t="str">
        <f t="shared" si="0"/>
        <v> BBS 58 </v>
      </c>
      <c r="B25" s="15" t="str">
        <f t="shared" si="1"/>
        <v>I</v>
      </c>
      <c r="C25" s="50">
        <f t="shared" si="2"/>
        <v>44995.449000000001</v>
      </c>
      <c r="D25" t="str">
        <f t="shared" si="3"/>
        <v>vis</v>
      </c>
      <c r="E25">
        <f>VLOOKUP(C25,Active!C$21:E$966,3,FALSE)</f>
        <v>-164.00079713869223</v>
      </c>
      <c r="F25" s="15" t="s">
        <v>110</v>
      </c>
      <c r="G25" t="str">
        <f t="shared" si="4"/>
        <v>44995.449</v>
      </c>
      <c r="H25" s="50">
        <f t="shared" si="5"/>
        <v>-164</v>
      </c>
      <c r="I25" s="59" t="s">
        <v>179</v>
      </c>
      <c r="J25" s="60" t="s">
        <v>180</v>
      </c>
      <c r="K25" s="59">
        <v>-164</v>
      </c>
      <c r="L25" s="59" t="s">
        <v>167</v>
      </c>
      <c r="M25" s="60" t="s">
        <v>123</v>
      </c>
      <c r="N25" s="60"/>
      <c r="O25" s="61" t="s">
        <v>134</v>
      </c>
      <c r="P25" s="61" t="s">
        <v>181</v>
      </c>
    </row>
    <row r="26" spans="1:16" ht="12.75" customHeight="1" x14ac:dyDescent="0.2">
      <c r="A26" s="50" t="str">
        <f t="shared" si="0"/>
        <v> BBS 62 </v>
      </c>
      <c r="B26" s="15" t="str">
        <f t="shared" si="1"/>
        <v>I</v>
      </c>
      <c r="C26" s="50">
        <f t="shared" si="2"/>
        <v>45238.576999999997</v>
      </c>
      <c r="D26" t="str">
        <f t="shared" si="3"/>
        <v>vis</v>
      </c>
      <c r="E26">
        <f>VLOOKUP(C26,Active!C$21:E$966,3,FALSE)</f>
        <v>-61.997251969249106</v>
      </c>
      <c r="F26" s="15" t="s">
        <v>110</v>
      </c>
      <c r="G26" t="str">
        <f t="shared" si="4"/>
        <v>45238.577</v>
      </c>
      <c r="H26" s="50">
        <f t="shared" si="5"/>
        <v>-62</v>
      </c>
      <c r="I26" s="59" t="s">
        <v>182</v>
      </c>
      <c r="J26" s="60" t="s">
        <v>183</v>
      </c>
      <c r="K26" s="59">
        <v>-62</v>
      </c>
      <c r="L26" s="59" t="s">
        <v>184</v>
      </c>
      <c r="M26" s="60" t="s">
        <v>123</v>
      </c>
      <c r="N26" s="60"/>
      <c r="O26" s="61" t="s">
        <v>134</v>
      </c>
      <c r="P26" s="61" t="s">
        <v>185</v>
      </c>
    </row>
    <row r="27" spans="1:16" ht="12.75" customHeight="1" x14ac:dyDescent="0.2">
      <c r="A27" s="50" t="str">
        <f t="shared" si="0"/>
        <v> BBS 68 </v>
      </c>
      <c r="B27" s="15" t="str">
        <f t="shared" si="1"/>
        <v>I</v>
      </c>
      <c r="C27" s="50">
        <f t="shared" si="2"/>
        <v>45386.349000000002</v>
      </c>
      <c r="D27" t="str">
        <f t="shared" si="3"/>
        <v>vis</v>
      </c>
      <c r="E27">
        <f>VLOOKUP(C27,Active!C$21:E$966,3,FALSE)</f>
        <v>0</v>
      </c>
      <c r="F27" s="15" t="s">
        <v>110</v>
      </c>
      <c r="G27" t="str">
        <f t="shared" si="4"/>
        <v>45386.349</v>
      </c>
      <c r="H27" s="50">
        <f t="shared" si="5"/>
        <v>0</v>
      </c>
      <c r="I27" s="59" t="s">
        <v>186</v>
      </c>
      <c r="J27" s="60" t="s">
        <v>187</v>
      </c>
      <c r="K27" s="59">
        <v>0</v>
      </c>
      <c r="L27" s="59" t="s">
        <v>188</v>
      </c>
      <c r="M27" s="60" t="s">
        <v>123</v>
      </c>
      <c r="N27" s="60"/>
      <c r="O27" s="61" t="s">
        <v>172</v>
      </c>
      <c r="P27" s="61" t="s">
        <v>189</v>
      </c>
    </row>
    <row r="28" spans="1:16" ht="12.75" customHeight="1" x14ac:dyDescent="0.2">
      <c r="A28" s="50" t="str">
        <f t="shared" si="0"/>
        <v> BBS 65 </v>
      </c>
      <c r="B28" s="15" t="str">
        <f t="shared" si="1"/>
        <v>I</v>
      </c>
      <c r="C28" s="50">
        <f t="shared" si="2"/>
        <v>45398.269</v>
      </c>
      <c r="D28" t="str">
        <f t="shared" si="3"/>
        <v>vis</v>
      </c>
      <c r="E28">
        <f>VLOOKUP(C28,Active!C$21:E$966,3,FALSE)</f>
        <v>5.000996423363822</v>
      </c>
      <c r="F28" s="15" t="s">
        <v>110</v>
      </c>
      <c r="G28" t="str">
        <f t="shared" si="4"/>
        <v>45398.269</v>
      </c>
      <c r="H28" s="50">
        <f t="shared" si="5"/>
        <v>5</v>
      </c>
      <c r="I28" s="59" t="s">
        <v>190</v>
      </c>
      <c r="J28" s="60" t="s">
        <v>191</v>
      </c>
      <c r="K28" s="59">
        <v>5</v>
      </c>
      <c r="L28" s="59" t="s">
        <v>142</v>
      </c>
      <c r="M28" s="60" t="s">
        <v>123</v>
      </c>
      <c r="N28" s="60"/>
      <c r="O28" s="61" t="s">
        <v>134</v>
      </c>
      <c r="P28" s="61" t="s">
        <v>192</v>
      </c>
    </row>
    <row r="29" spans="1:16" ht="12.75" customHeight="1" x14ac:dyDescent="0.2">
      <c r="A29" s="50" t="str">
        <f t="shared" si="0"/>
        <v> BBS 75 </v>
      </c>
      <c r="B29" s="15" t="str">
        <f t="shared" si="1"/>
        <v>I</v>
      </c>
      <c r="C29" s="50">
        <f t="shared" si="2"/>
        <v>46046.593999999997</v>
      </c>
      <c r="D29" t="str">
        <f t="shared" si="3"/>
        <v>vis</v>
      </c>
      <c r="E29">
        <f>VLOOKUP(C29,Active!C$21:E$966,3,FALSE)</f>
        <v>277.00359761277741</v>
      </c>
      <c r="F29" s="15" t="s">
        <v>110</v>
      </c>
      <c r="G29" t="str">
        <f t="shared" si="4"/>
        <v>46046.594</v>
      </c>
      <c r="H29" s="50">
        <f t="shared" si="5"/>
        <v>277</v>
      </c>
      <c r="I29" s="59" t="s">
        <v>193</v>
      </c>
      <c r="J29" s="60" t="s">
        <v>194</v>
      </c>
      <c r="K29" s="59">
        <v>277</v>
      </c>
      <c r="L29" s="59" t="s">
        <v>152</v>
      </c>
      <c r="M29" s="60" t="s">
        <v>123</v>
      </c>
      <c r="N29" s="60"/>
      <c r="O29" s="61" t="s">
        <v>134</v>
      </c>
      <c r="P29" s="61" t="s">
        <v>195</v>
      </c>
    </row>
    <row r="30" spans="1:16" ht="12.75" customHeight="1" x14ac:dyDescent="0.2">
      <c r="A30" s="50" t="str">
        <f t="shared" si="0"/>
        <v> BBS 78 </v>
      </c>
      <c r="B30" s="15" t="str">
        <f t="shared" si="1"/>
        <v>I</v>
      </c>
      <c r="C30" s="50">
        <f t="shared" si="2"/>
        <v>46332.608</v>
      </c>
      <c r="D30" t="str">
        <f t="shared" si="3"/>
        <v>vis</v>
      </c>
      <c r="E30">
        <f>VLOOKUP(C30,Active!C$21:E$966,3,FALSE)</f>
        <v>396.9998216926603</v>
      </c>
      <c r="F30" s="15" t="s">
        <v>110</v>
      </c>
      <c r="G30" t="str">
        <f t="shared" si="4"/>
        <v>46332.608</v>
      </c>
      <c r="H30" s="50">
        <f t="shared" si="5"/>
        <v>397</v>
      </c>
      <c r="I30" s="59" t="s">
        <v>196</v>
      </c>
      <c r="J30" s="60" t="s">
        <v>197</v>
      </c>
      <c r="K30" s="59">
        <v>397</v>
      </c>
      <c r="L30" s="59" t="s">
        <v>162</v>
      </c>
      <c r="M30" s="60" t="s">
        <v>123</v>
      </c>
      <c r="N30" s="60"/>
      <c r="O30" s="61" t="s">
        <v>134</v>
      </c>
      <c r="P30" s="61" t="s">
        <v>198</v>
      </c>
    </row>
    <row r="31" spans="1:16" ht="12.75" customHeight="1" x14ac:dyDescent="0.2">
      <c r="A31" s="50" t="str">
        <f t="shared" si="0"/>
        <v> BRNO 27 </v>
      </c>
      <c r="B31" s="15" t="str">
        <f t="shared" si="1"/>
        <v>I</v>
      </c>
      <c r="C31" s="50">
        <f t="shared" si="2"/>
        <v>46430.330999999998</v>
      </c>
      <c r="D31" t="str">
        <f t="shared" si="3"/>
        <v>vis</v>
      </c>
      <c r="E31">
        <f>VLOOKUP(C31,Active!C$21:E$966,3,FALSE)</f>
        <v>437.99918188397282</v>
      </c>
      <c r="F31" s="15" t="s">
        <v>110</v>
      </c>
      <c r="G31" t="str">
        <f t="shared" si="4"/>
        <v>46430.331</v>
      </c>
      <c r="H31" s="50">
        <f t="shared" si="5"/>
        <v>438</v>
      </c>
      <c r="I31" s="59" t="s">
        <v>199</v>
      </c>
      <c r="J31" s="60" t="s">
        <v>200</v>
      </c>
      <c r="K31" s="59">
        <v>438</v>
      </c>
      <c r="L31" s="59" t="s">
        <v>167</v>
      </c>
      <c r="M31" s="60" t="s">
        <v>123</v>
      </c>
      <c r="N31" s="60"/>
      <c r="O31" s="61" t="s">
        <v>201</v>
      </c>
      <c r="P31" s="61" t="s">
        <v>202</v>
      </c>
    </row>
    <row r="32" spans="1:16" ht="12.75" customHeight="1" x14ac:dyDescent="0.2">
      <c r="A32" s="50" t="str">
        <f t="shared" si="0"/>
        <v> BBS 82 </v>
      </c>
      <c r="B32" s="15" t="str">
        <f t="shared" si="1"/>
        <v>I</v>
      </c>
      <c r="C32" s="50">
        <f t="shared" si="2"/>
        <v>46742.58</v>
      </c>
      <c r="D32" t="str">
        <f t="shared" si="3"/>
        <v>vis</v>
      </c>
      <c r="E32">
        <f>VLOOKUP(C32,Active!C$21:E$966,3,FALSE)</f>
        <v>569.00221310873587</v>
      </c>
      <c r="F32" s="15" t="s">
        <v>110</v>
      </c>
      <c r="G32" t="str">
        <f t="shared" si="4"/>
        <v>46742.58</v>
      </c>
      <c r="H32" s="50">
        <f t="shared" si="5"/>
        <v>569</v>
      </c>
      <c r="I32" s="59" t="s">
        <v>203</v>
      </c>
      <c r="J32" s="60" t="s">
        <v>204</v>
      </c>
      <c r="K32" s="59">
        <v>569</v>
      </c>
      <c r="L32" s="59" t="s">
        <v>205</v>
      </c>
      <c r="M32" s="60" t="s">
        <v>123</v>
      </c>
      <c r="N32" s="60"/>
      <c r="O32" s="61" t="s">
        <v>206</v>
      </c>
      <c r="P32" s="61" t="s">
        <v>207</v>
      </c>
    </row>
    <row r="33" spans="1:16" ht="12.75" customHeight="1" x14ac:dyDescent="0.2">
      <c r="A33" s="50" t="str">
        <f t="shared" si="0"/>
        <v> BBS 82 </v>
      </c>
      <c r="B33" s="15" t="str">
        <f t="shared" si="1"/>
        <v>I</v>
      </c>
      <c r="C33" s="50">
        <f t="shared" si="2"/>
        <v>46742.582000000002</v>
      </c>
      <c r="D33" t="str">
        <f t="shared" si="3"/>
        <v>vis</v>
      </c>
      <c r="E33">
        <f>VLOOKUP(C33,Active!C$21:E$966,3,FALSE)</f>
        <v>569.00305220209566</v>
      </c>
      <c r="F33" s="15" t="s">
        <v>110</v>
      </c>
      <c r="G33" t="str">
        <f t="shared" si="4"/>
        <v>46742.582</v>
      </c>
      <c r="H33" s="50">
        <f t="shared" si="5"/>
        <v>569</v>
      </c>
      <c r="I33" s="59" t="s">
        <v>208</v>
      </c>
      <c r="J33" s="60" t="s">
        <v>209</v>
      </c>
      <c r="K33" s="59">
        <v>569</v>
      </c>
      <c r="L33" s="59" t="s">
        <v>184</v>
      </c>
      <c r="M33" s="60" t="s">
        <v>123</v>
      </c>
      <c r="N33" s="60"/>
      <c r="O33" s="61" t="s">
        <v>134</v>
      </c>
      <c r="P33" s="61" t="s">
        <v>207</v>
      </c>
    </row>
    <row r="34" spans="1:16" ht="12.75" customHeight="1" x14ac:dyDescent="0.2">
      <c r="A34" s="50" t="str">
        <f t="shared" si="0"/>
        <v> BBS 86 </v>
      </c>
      <c r="B34" s="15" t="str">
        <f t="shared" si="1"/>
        <v>I</v>
      </c>
      <c r="C34" s="50">
        <f t="shared" si="2"/>
        <v>47157.307000000001</v>
      </c>
      <c r="D34" t="str">
        <f t="shared" si="3"/>
        <v>vis</v>
      </c>
      <c r="E34">
        <f>VLOOKUP(C34,Active!C$21:E$966,3,FALSE)</f>
        <v>742.99954898731858</v>
      </c>
      <c r="F34" s="15" t="s">
        <v>110</v>
      </c>
      <c r="G34" t="str">
        <f t="shared" si="4"/>
        <v>47157.307</v>
      </c>
      <c r="H34" s="50">
        <f t="shared" si="5"/>
        <v>743</v>
      </c>
      <c r="I34" s="59" t="s">
        <v>210</v>
      </c>
      <c r="J34" s="60" t="s">
        <v>211</v>
      </c>
      <c r="K34" s="59">
        <v>743</v>
      </c>
      <c r="L34" s="59" t="s">
        <v>145</v>
      </c>
      <c r="M34" s="60" t="s">
        <v>123</v>
      </c>
      <c r="N34" s="60"/>
      <c r="O34" s="61" t="s">
        <v>134</v>
      </c>
      <c r="P34" s="61" t="s">
        <v>212</v>
      </c>
    </row>
    <row r="35" spans="1:16" ht="12.75" customHeight="1" x14ac:dyDescent="0.2">
      <c r="A35" s="50" t="str">
        <f t="shared" si="0"/>
        <v> BBS 87 </v>
      </c>
      <c r="B35" s="15" t="str">
        <f t="shared" si="1"/>
        <v>I</v>
      </c>
      <c r="C35" s="50">
        <f t="shared" si="2"/>
        <v>47176.375</v>
      </c>
      <c r="D35" t="str">
        <f t="shared" si="3"/>
        <v>vis</v>
      </c>
      <c r="E35">
        <f>VLOOKUP(C35,Active!C$21:E$966,3,FALSE)</f>
        <v>750.99946507798234</v>
      </c>
      <c r="F35" s="15" t="s">
        <v>110</v>
      </c>
      <c r="G35" t="str">
        <f t="shared" si="4"/>
        <v>47176.375</v>
      </c>
      <c r="H35" s="50">
        <f t="shared" si="5"/>
        <v>751</v>
      </c>
      <c r="I35" s="59" t="s">
        <v>213</v>
      </c>
      <c r="J35" s="60" t="s">
        <v>214</v>
      </c>
      <c r="K35" s="59">
        <v>751</v>
      </c>
      <c r="L35" s="59" t="s">
        <v>145</v>
      </c>
      <c r="M35" s="60" t="s">
        <v>123</v>
      </c>
      <c r="N35" s="60"/>
      <c r="O35" s="61" t="s">
        <v>134</v>
      </c>
      <c r="P35" s="61" t="s">
        <v>215</v>
      </c>
    </row>
    <row r="36" spans="1:16" ht="12.75" customHeight="1" x14ac:dyDescent="0.2">
      <c r="A36" s="50" t="str">
        <f t="shared" si="0"/>
        <v> BRNO 30 </v>
      </c>
      <c r="B36" s="15" t="str">
        <f t="shared" si="1"/>
        <v>I</v>
      </c>
      <c r="C36" s="50">
        <f t="shared" si="2"/>
        <v>47207.357000000004</v>
      </c>
      <c r="D36" t="str">
        <f t="shared" si="3"/>
        <v>vis</v>
      </c>
      <c r="E36">
        <f>VLOOKUP(C36,Active!C$21:E$966,3,FALSE)</f>
        <v>763.99786031193355</v>
      </c>
      <c r="F36" s="15" t="s">
        <v>110</v>
      </c>
      <c r="G36" t="str">
        <f t="shared" si="4"/>
        <v>47207.357</v>
      </c>
      <c r="H36" s="50">
        <f t="shared" si="5"/>
        <v>764</v>
      </c>
      <c r="I36" s="59" t="s">
        <v>216</v>
      </c>
      <c r="J36" s="60" t="s">
        <v>217</v>
      </c>
      <c r="K36" s="59">
        <v>764</v>
      </c>
      <c r="L36" s="59" t="s">
        <v>218</v>
      </c>
      <c r="M36" s="60" t="s">
        <v>123</v>
      </c>
      <c r="N36" s="60"/>
      <c r="O36" s="61" t="s">
        <v>219</v>
      </c>
      <c r="P36" s="61" t="s">
        <v>220</v>
      </c>
    </row>
    <row r="37" spans="1:16" ht="12.75" customHeight="1" x14ac:dyDescent="0.2">
      <c r="A37" s="50" t="str">
        <f t="shared" si="0"/>
        <v> BRNO 30 </v>
      </c>
      <c r="B37" s="15" t="str">
        <f t="shared" si="1"/>
        <v>I</v>
      </c>
      <c r="C37" s="50">
        <f t="shared" si="2"/>
        <v>47207.357000000004</v>
      </c>
      <c r="D37" t="str">
        <f t="shared" si="3"/>
        <v>vis</v>
      </c>
      <c r="E37">
        <f>VLOOKUP(C37,Active!C$21:E$966,3,FALSE)</f>
        <v>763.99786031193355</v>
      </c>
      <c r="F37" s="15" t="s">
        <v>110</v>
      </c>
      <c r="G37" t="str">
        <f t="shared" si="4"/>
        <v>47207.357</v>
      </c>
      <c r="H37" s="50">
        <f t="shared" si="5"/>
        <v>764</v>
      </c>
      <c r="I37" s="59" t="s">
        <v>216</v>
      </c>
      <c r="J37" s="60" t="s">
        <v>217</v>
      </c>
      <c r="K37" s="59">
        <v>764</v>
      </c>
      <c r="L37" s="59" t="s">
        <v>218</v>
      </c>
      <c r="M37" s="60" t="s">
        <v>123</v>
      </c>
      <c r="N37" s="60"/>
      <c r="O37" s="61" t="s">
        <v>221</v>
      </c>
      <c r="P37" s="61" t="s">
        <v>220</v>
      </c>
    </row>
    <row r="38" spans="1:16" ht="12.75" customHeight="1" x14ac:dyDescent="0.2">
      <c r="A38" s="50" t="str">
        <f t="shared" si="0"/>
        <v> BBS 87 </v>
      </c>
      <c r="B38" s="15" t="str">
        <f t="shared" si="1"/>
        <v>I</v>
      </c>
      <c r="C38" s="50">
        <f t="shared" si="2"/>
        <v>47207.362999999998</v>
      </c>
      <c r="D38" t="str">
        <f t="shared" si="3"/>
        <v>vis</v>
      </c>
      <c r="E38">
        <f>VLOOKUP(C38,Active!C$21:E$966,3,FALSE)</f>
        <v>764.00037759200995</v>
      </c>
      <c r="F38" s="15" t="s">
        <v>110</v>
      </c>
      <c r="G38" t="str">
        <f t="shared" si="4"/>
        <v>47207.363</v>
      </c>
      <c r="H38" s="50">
        <f t="shared" si="5"/>
        <v>764</v>
      </c>
      <c r="I38" s="59" t="s">
        <v>222</v>
      </c>
      <c r="J38" s="60" t="s">
        <v>223</v>
      </c>
      <c r="K38" s="59">
        <v>764</v>
      </c>
      <c r="L38" s="59" t="s">
        <v>137</v>
      </c>
      <c r="M38" s="60" t="s">
        <v>123</v>
      </c>
      <c r="N38" s="60"/>
      <c r="O38" s="61" t="s">
        <v>134</v>
      </c>
      <c r="P38" s="61" t="s">
        <v>215</v>
      </c>
    </row>
    <row r="39" spans="1:16" ht="12.75" customHeight="1" x14ac:dyDescent="0.2">
      <c r="A39" s="50" t="str">
        <f t="shared" si="0"/>
        <v> BRNO 30 </v>
      </c>
      <c r="B39" s="15" t="str">
        <f t="shared" si="1"/>
        <v>I</v>
      </c>
      <c r="C39" s="50">
        <f t="shared" si="2"/>
        <v>47207.375</v>
      </c>
      <c r="D39" t="str">
        <f t="shared" si="3"/>
        <v>vis</v>
      </c>
      <c r="E39">
        <f>VLOOKUP(C39,Active!C$21:E$966,3,FALSE)</f>
        <v>764.00541215216867</v>
      </c>
      <c r="F39" s="15" t="s">
        <v>110</v>
      </c>
      <c r="G39" t="str">
        <f t="shared" si="4"/>
        <v>47207.375</v>
      </c>
      <c r="H39" s="50">
        <f t="shared" si="5"/>
        <v>764</v>
      </c>
      <c r="I39" s="59" t="s">
        <v>224</v>
      </c>
      <c r="J39" s="60" t="s">
        <v>225</v>
      </c>
      <c r="K39" s="59">
        <v>764</v>
      </c>
      <c r="L39" s="59" t="s">
        <v>226</v>
      </c>
      <c r="M39" s="60" t="s">
        <v>123</v>
      </c>
      <c r="N39" s="60"/>
      <c r="O39" s="61" t="s">
        <v>206</v>
      </c>
      <c r="P39" s="61" t="s">
        <v>220</v>
      </c>
    </row>
    <row r="40" spans="1:16" ht="12.75" customHeight="1" x14ac:dyDescent="0.2">
      <c r="A40" s="50" t="str">
        <f t="shared" si="0"/>
        <v> BBS 91 </v>
      </c>
      <c r="B40" s="15" t="str">
        <f t="shared" si="1"/>
        <v>I</v>
      </c>
      <c r="C40" s="50">
        <f t="shared" si="2"/>
        <v>47617.324999999997</v>
      </c>
      <c r="D40" t="str">
        <f t="shared" si="3"/>
        <v>vis</v>
      </c>
      <c r="E40">
        <f>VLOOKUP(C40,Active!C$21:E$966,3,FALSE)</f>
        <v>935.99857354128653</v>
      </c>
      <c r="F40" s="15" t="s">
        <v>110</v>
      </c>
      <c r="G40" t="str">
        <f t="shared" si="4"/>
        <v>47617.325</v>
      </c>
      <c r="H40" s="50">
        <f t="shared" si="5"/>
        <v>936</v>
      </c>
      <c r="I40" s="59" t="s">
        <v>227</v>
      </c>
      <c r="J40" s="60" t="s">
        <v>228</v>
      </c>
      <c r="K40" s="59">
        <v>936</v>
      </c>
      <c r="L40" s="59" t="s">
        <v>176</v>
      </c>
      <c r="M40" s="60" t="s">
        <v>123</v>
      </c>
      <c r="N40" s="60"/>
      <c r="O40" s="61" t="s">
        <v>134</v>
      </c>
      <c r="P40" s="61" t="s">
        <v>229</v>
      </c>
    </row>
    <row r="41" spans="1:16" ht="12.75" customHeight="1" x14ac:dyDescent="0.2">
      <c r="A41" s="50" t="str">
        <f t="shared" si="0"/>
        <v> BRNO 30 </v>
      </c>
      <c r="B41" s="15" t="str">
        <f t="shared" si="1"/>
        <v>I</v>
      </c>
      <c r="C41" s="50">
        <f t="shared" si="2"/>
        <v>47860.444000000003</v>
      </c>
      <c r="D41" t="str">
        <f t="shared" si="3"/>
        <v>vis</v>
      </c>
      <c r="E41">
        <f>VLOOKUP(C41,Active!C$21:E$966,3,FALSE)</f>
        <v>1037.9983427906152</v>
      </c>
      <c r="F41" s="15" t="s">
        <v>110</v>
      </c>
      <c r="G41" t="str">
        <f t="shared" si="4"/>
        <v>47860.444</v>
      </c>
      <c r="H41" s="50">
        <f t="shared" si="5"/>
        <v>1038</v>
      </c>
      <c r="I41" s="59" t="s">
        <v>230</v>
      </c>
      <c r="J41" s="60" t="s">
        <v>231</v>
      </c>
      <c r="K41" s="59">
        <v>1038</v>
      </c>
      <c r="L41" s="59" t="s">
        <v>232</v>
      </c>
      <c r="M41" s="60" t="s">
        <v>123</v>
      </c>
      <c r="N41" s="60"/>
      <c r="O41" s="61" t="s">
        <v>221</v>
      </c>
      <c r="P41" s="61" t="s">
        <v>220</v>
      </c>
    </row>
    <row r="42" spans="1:16" ht="12.75" customHeight="1" x14ac:dyDescent="0.2">
      <c r="A42" s="50" t="str">
        <f t="shared" si="0"/>
        <v> BBS 94 </v>
      </c>
      <c r="B42" s="15" t="str">
        <f t="shared" si="1"/>
        <v>I</v>
      </c>
      <c r="C42" s="50">
        <f t="shared" si="2"/>
        <v>47922.409</v>
      </c>
      <c r="D42" t="str">
        <f t="shared" si="3"/>
        <v>vis</v>
      </c>
      <c r="E42">
        <f>VLOOKUP(C42,Active!C$21:E$966,3,FALSE)</f>
        <v>1063.995552805193</v>
      </c>
      <c r="F42" s="15" t="s">
        <v>110</v>
      </c>
      <c r="G42" t="str">
        <f t="shared" si="4"/>
        <v>47922.409</v>
      </c>
      <c r="H42" s="50">
        <f t="shared" si="5"/>
        <v>1064</v>
      </c>
      <c r="I42" s="59" t="s">
        <v>233</v>
      </c>
      <c r="J42" s="60" t="s">
        <v>234</v>
      </c>
      <c r="K42" s="59">
        <v>1064</v>
      </c>
      <c r="L42" s="59" t="s">
        <v>235</v>
      </c>
      <c r="M42" s="60" t="s">
        <v>123</v>
      </c>
      <c r="N42" s="60"/>
      <c r="O42" s="61" t="s">
        <v>138</v>
      </c>
      <c r="P42" s="61" t="s">
        <v>236</v>
      </c>
    </row>
    <row r="43" spans="1:16" ht="12.75" customHeight="1" x14ac:dyDescent="0.2">
      <c r="A43" s="50" t="str">
        <f t="shared" ref="A43:A74" si="6">P43</f>
        <v> BBS 94 </v>
      </c>
      <c r="B43" s="15" t="str">
        <f t="shared" ref="B43:B74" si="7">IF(H43=INT(H43),"I","II")</f>
        <v>I</v>
      </c>
      <c r="C43" s="50">
        <f t="shared" ref="C43:C74" si="8">1*G43</f>
        <v>47934.328999999998</v>
      </c>
      <c r="D43" t="str">
        <f t="shared" ref="D43:D74" si="9">VLOOKUP(F43,I$1:J$5,2,FALSE)</f>
        <v>vis</v>
      </c>
      <c r="E43">
        <f>VLOOKUP(C43,Active!C$21:E$966,3,FALSE)</f>
        <v>1068.9965492285569</v>
      </c>
      <c r="F43" s="15" t="s">
        <v>110</v>
      </c>
      <c r="G43" t="str">
        <f t="shared" ref="G43:G74" si="10">MID(I43,3,LEN(I43)-3)</f>
        <v>47934.329</v>
      </c>
      <c r="H43" s="50">
        <f t="shared" ref="H43:H74" si="11">1*K43</f>
        <v>1069</v>
      </c>
      <c r="I43" s="59" t="s">
        <v>237</v>
      </c>
      <c r="J43" s="60" t="s">
        <v>238</v>
      </c>
      <c r="K43" s="59">
        <v>1069</v>
      </c>
      <c r="L43" s="59" t="s">
        <v>239</v>
      </c>
      <c r="M43" s="60" t="s">
        <v>123</v>
      </c>
      <c r="N43" s="60"/>
      <c r="O43" s="61" t="s">
        <v>134</v>
      </c>
      <c r="P43" s="61" t="s">
        <v>236</v>
      </c>
    </row>
    <row r="44" spans="1:16" ht="12.75" customHeight="1" x14ac:dyDescent="0.2">
      <c r="A44" s="50" t="str">
        <f t="shared" si="6"/>
        <v> BBS 96 </v>
      </c>
      <c r="B44" s="15" t="str">
        <f t="shared" si="7"/>
        <v>I</v>
      </c>
      <c r="C44" s="50">
        <f t="shared" si="8"/>
        <v>48153.610999999997</v>
      </c>
      <c r="D44" t="str">
        <f t="shared" si="9"/>
        <v>vis</v>
      </c>
      <c r="E44">
        <f>VLOOKUP(C44,Active!C$21:E$966,3,FALSE)</f>
        <v>1160.9955842711929</v>
      </c>
      <c r="F44" s="15" t="s">
        <v>110</v>
      </c>
      <c r="G44" t="str">
        <f t="shared" si="10"/>
        <v>48153.611</v>
      </c>
      <c r="H44" s="50">
        <f t="shared" si="11"/>
        <v>1161</v>
      </c>
      <c r="I44" s="59" t="s">
        <v>240</v>
      </c>
      <c r="J44" s="60" t="s">
        <v>241</v>
      </c>
      <c r="K44" s="59">
        <v>1161</v>
      </c>
      <c r="L44" s="59" t="s">
        <v>235</v>
      </c>
      <c r="M44" s="60" t="s">
        <v>123</v>
      </c>
      <c r="N44" s="60"/>
      <c r="O44" s="61" t="s">
        <v>134</v>
      </c>
      <c r="P44" s="61" t="s">
        <v>242</v>
      </c>
    </row>
    <row r="45" spans="1:16" ht="12.75" customHeight="1" x14ac:dyDescent="0.2">
      <c r="A45" s="50" t="str">
        <f t="shared" si="6"/>
        <v> BBS 103 </v>
      </c>
      <c r="B45" s="15" t="str">
        <f t="shared" si="7"/>
        <v>I</v>
      </c>
      <c r="C45" s="50">
        <f t="shared" si="8"/>
        <v>49028.37</v>
      </c>
      <c r="D45" t="str">
        <f t="shared" si="9"/>
        <v>vis</v>
      </c>
      <c r="E45">
        <f>VLOOKUP(C45,Active!C$21:E$966,3,FALSE)</f>
        <v>1527.9978183572653</v>
      </c>
      <c r="F45" s="15" t="s">
        <v>110</v>
      </c>
      <c r="G45" t="str">
        <f t="shared" si="10"/>
        <v>49028.370</v>
      </c>
      <c r="H45" s="50">
        <f t="shared" si="11"/>
        <v>1528</v>
      </c>
      <c r="I45" s="59" t="s">
        <v>243</v>
      </c>
      <c r="J45" s="60" t="s">
        <v>244</v>
      </c>
      <c r="K45" s="59">
        <v>1528</v>
      </c>
      <c r="L45" s="59" t="s">
        <v>218</v>
      </c>
      <c r="M45" s="60" t="s">
        <v>245</v>
      </c>
      <c r="N45" s="60" t="s">
        <v>246</v>
      </c>
      <c r="O45" s="61" t="s">
        <v>206</v>
      </c>
      <c r="P45" s="61" t="s">
        <v>247</v>
      </c>
    </row>
    <row r="46" spans="1:16" ht="12.75" customHeight="1" x14ac:dyDescent="0.2">
      <c r="A46" s="50" t="str">
        <f t="shared" si="6"/>
        <v> BBS 103 </v>
      </c>
      <c r="B46" s="15" t="str">
        <f t="shared" si="7"/>
        <v>I</v>
      </c>
      <c r="C46" s="50">
        <f t="shared" si="8"/>
        <v>49059.345999999998</v>
      </c>
      <c r="D46" t="str">
        <f t="shared" si="9"/>
        <v>vis</v>
      </c>
      <c r="E46">
        <f>VLOOKUP(C46,Active!C$21:E$966,3,FALSE)</f>
        <v>1540.993696311134</v>
      </c>
      <c r="F46" s="15" t="s">
        <v>110</v>
      </c>
      <c r="G46" t="str">
        <f t="shared" si="10"/>
        <v>49059.346</v>
      </c>
      <c r="H46" s="50">
        <f t="shared" si="11"/>
        <v>1541</v>
      </c>
      <c r="I46" s="59" t="s">
        <v>248</v>
      </c>
      <c r="J46" s="60" t="s">
        <v>249</v>
      </c>
      <c r="K46" s="59">
        <v>1541</v>
      </c>
      <c r="L46" s="59" t="s">
        <v>250</v>
      </c>
      <c r="M46" s="60" t="s">
        <v>123</v>
      </c>
      <c r="N46" s="60"/>
      <c r="O46" s="61" t="s">
        <v>138</v>
      </c>
      <c r="P46" s="61" t="s">
        <v>247</v>
      </c>
    </row>
    <row r="47" spans="1:16" ht="12.75" customHeight="1" x14ac:dyDescent="0.2">
      <c r="A47" s="50" t="str">
        <f t="shared" si="6"/>
        <v>IBVS 4888 </v>
      </c>
      <c r="B47" s="15" t="str">
        <f t="shared" si="7"/>
        <v>I</v>
      </c>
      <c r="C47" s="50">
        <f t="shared" si="8"/>
        <v>50849.366099999999</v>
      </c>
      <c r="D47" t="str">
        <f t="shared" si="9"/>
        <v>vis</v>
      </c>
      <c r="E47">
        <f>VLOOKUP(C47,Active!C$21:E$966,3,FALSE)</f>
        <v>2291.990686063707</v>
      </c>
      <c r="F47" s="15" t="s">
        <v>110</v>
      </c>
      <c r="G47" t="str">
        <f t="shared" si="10"/>
        <v>50849.3661</v>
      </c>
      <c r="H47" s="50">
        <f t="shared" si="11"/>
        <v>2292</v>
      </c>
      <c r="I47" s="59" t="s">
        <v>251</v>
      </c>
      <c r="J47" s="60" t="s">
        <v>252</v>
      </c>
      <c r="K47" s="59">
        <v>2292</v>
      </c>
      <c r="L47" s="59" t="s">
        <v>253</v>
      </c>
      <c r="M47" s="60" t="s">
        <v>245</v>
      </c>
      <c r="N47" s="60" t="s">
        <v>246</v>
      </c>
      <c r="O47" s="61" t="s">
        <v>254</v>
      </c>
      <c r="P47" s="62" t="s">
        <v>255</v>
      </c>
    </row>
    <row r="48" spans="1:16" ht="12.75" customHeight="1" x14ac:dyDescent="0.2">
      <c r="A48" s="50" t="str">
        <f t="shared" si="6"/>
        <v> BBS 118 </v>
      </c>
      <c r="B48" s="15" t="str">
        <f t="shared" si="7"/>
        <v>I</v>
      </c>
      <c r="C48" s="50">
        <f t="shared" si="8"/>
        <v>50849.368000000002</v>
      </c>
      <c r="D48" t="str">
        <f t="shared" si="9"/>
        <v>vis</v>
      </c>
      <c r="E48">
        <f>VLOOKUP(C48,Active!C$21:E$966,3,FALSE)</f>
        <v>2291.9914832023996</v>
      </c>
      <c r="F48" s="15" t="s">
        <v>110</v>
      </c>
      <c r="G48" t="str">
        <f t="shared" si="10"/>
        <v>50849.368</v>
      </c>
      <c r="H48" s="50">
        <f t="shared" si="11"/>
        <v>2292</v>
      </c>
      <c r="I48" s="59" t="s">
        <v>256</v>
      </c>
      <c r="J48" s="60" t="s">
        <v>257</v>
      </c>
      <c r="K48" s="59">
        <v>2292</v>
      </c>
      <c r="L48" s="59" t="s">
        <v>258</v>
      </c>
      <c r="M48" s="60" t="s">
        <v>245</v>
      </c>
      <c r="N48" s="60" t="s">
        <v>246</v>
      </c>
      <c r="O48" s="61" t="s">
        <v>206</v>
      </c>
      <c r="P48" s="61" t="s">
        <v>259</v>
      </c>
    </row>
    <row r="49" spans="1:16" ht="12.75" customHeight="1" x14ac:dyDescent="0.2">
      <c r="A49" s="50" t="str">
        <f t="shared" si="6"/>
        <v> BBS 119 </v>
      </c>
      <c r="B49" s="15" t="str">
        <f t="shared" si="7"/>
        <v>I</v>
      </c>
      <c r="C49" s="50">
        <f t="shared" si="8"/>
        <v>51185.436000000002</v>
      </c>
      <c r="D49" t="str">
        <f t="shared" si="9"/>
        <v>vis</v>
      </c>
      <c r="E49">
        <f>VLOOKUP(C49,Active!C$21:E$966,3,FALSE)</f>
        <v>2432.9876967936143</v>
      </c>
      <c r="F49" s="15" t="s">
        <v>110</v>
      </c>
      <c r="G49" t="str">
        <f t="shared" si="10"/>
        <v>51185.436</v>
      </c>
      <c r="H49" s="50">
        <f t="shared" si="11"/>
        <v>2433</v>
      </c>
      <c r="I49" s="59" t="s">
        <v>260</v>
      </c>
      <c r="J49" s="60" t="s">
        <v>261</v>
      </c>
      <c r="K49" s="59">
        <v>2433</v>
      </c>
      <c r="L49" s="59" t="s">
        <v>262</v>
      </c>
      <c r="M49" s="60" t="s">
        <v>123</v>
      </c>
      <c r="N49" s="60"/>
      <c r="O49" s="61" t="s">
        <v>134</v>
      </c>
      <c r="P49" s="61" t="s">
        <v>263</v>
      </c>
    </row>
    <row r="50" spans="1:16" ht="12.75" customHeight="1" x14ac:dyDescent="0.2">
      <c r="A50" s="50" t="str">
        <f t="shared" si="6"/>
        <v>IBVS 5287 </v>
      </c>
      <c r="B50" s="15" t="str">
        <f t="shared" si="7"/>
        <v>I</v>
      </c>
      <c r="C50" s="50">
        <f t="shared" si="8"/>
        <v>51576.341999999997</v>
      </c>
      <c r="D50" t="str">
        <f t="shared" si="9"/>
        <v>vis</v>
      </c>
      <c r="E50">
        <f>VLOOKUP(C50,Active!C$21:E$966,3,FALSE)</f>
        <v>2596.9910112123825</v>
      </c>
      <c r="F50" s="15" t="s">
        <v>110</v>
      </c>
      <c r="G50" t="str">
        <f t="shared" si="10"/>
        <v>51576.3420</v>
      </c>
      <c r="H50" s="50">
        <f t="shared" si="11"/>
        <v>2597</v>
      </c>
      <c r="I50" s="59" t="s">
        <v>264</v>
      </c>
      <c r="J50" s="60" t="s">
        <v>265</v>
      </c>
      <c r="K50" s="59">
        <v>2597</v>
      </c>
      <c r="L50" s="59" t="s">
        <v>266</v>
      </c>
      <c r="M50" s="60" t="s">
        <v>245</v>
      </c>
      <c r="N50" s="60" t="s">
        <v>246</v>
      </c>
      <c r="O50" s="61" t="s">
        <v>267</v>
      </c>
      <c r="P50" s="62" t="s">
        <v>268</v>
      </c>
    </row>
    <row r="51" spans="1:16" ht="12.75" customHeight="1" x14ac:dyDescent="0.2">
      <c r="A51" s="50" t="str">
        <f t="shared" si="6"/>
        <v>IBVS 5583 </v>
      </c>
      <c r="B51" s="15" t="str">
        <f t="shared" si="7"/>
        <v>I</v>
      </c>
      <c r="C51" s="50">
        <f t="shared" si="8"/>
        <v>51924.334799999997</v>
      </c>
      <c r="D51" t="str">
        <f t="shared" si="9"/>
        <v>vis</v>
      </c>
      <c r="E51">
        <f>VLOOKUP(C51,Active!C$21:E$966,3,FALSE)</f>
        <v>2742.9902350510251</v>
      </c>
      <c r="F51" s="15" t="s">
        <v>110</v>
      </c>
      <c r="G51" t="str">
        <f t="shared" si="10"/>
        <v>51924.3348</v>
      </c>
      <c r="H51" s="50">
        <f t="shared" si="11"/>
        <v>2743</v>
      </c>
      <c r="I51" s="59" t="s">
        <v>269</v>
      </c>
      <c r="J51" s="60" t="s">
        <v>270</v>
      </c>
      <c r="K51" s="59">
        <v>2743</v>
      </c>
      <c r="L51" s="59" t="s">
        <v>271</v>
      </c>
      <c r="M51" s="60" t="s">
        <v>245</v>
      </c>
      <c r="N51" s="60" t="s">
        <v>246</v>
      </c>
      <c r="O51" s="61" t="s">
        <v>267</v>
      </c>
      <c r="P51" s="62" t="s">
        <v>272</v>
      </c>
    </row>
    <row r="52" spans="1:16" ht="12.75" customHeight="1" x14ac:dyDescent="0.2">
      <c r="A52" s="50" t="str">
        <f t="shared" si="6"/>
        <v> BBS 129 </v>
      </c>
      <c r="B52" s="15" t="str">
        <f t="shared" si="7"/>
        <v>I</v>
      </c>
      <c r="C52" s="50">
        <f t="shared" si="8"/>
        <v>52608.413999999997</v>
      </c>
      <c r="D52" t="str">
        <f t="shared" si="9"/>
        <v>vis</v>
      </c>
      <c r="E52">
        <f>VLOOKUP(C52,Active!C$21:E$966,3,FALSE)</f>
        <v>3029.9933921397906</v>
      </c>
      <c r="F52" s="15" t="s">
        <v>110</v>
      </c>
      <c r="G52" t="str">
        <f t="shared" si="10"/>
        <v>52608.414</v>
      </c>
      <c r="H52" s="50">
        <f t="shared" si="11"/>
        <v>3030</v>
      </c>
      <c r="I52" s="59" t="s">
        <v>273</v>
      </c>
      <c r="J52" s="60" t="s">
        <v>274</v>
      </c>
      <c r="K52" s="59">
        <v>3030</v>
      </c>
      <c r="L52" s="59" t="s">
        <v>275</v>
      </c>
      <c r="M52" s="60" t="s">
        <v>123</v>
      </c>
      <c r="N52" s="60"/>
      <c r="O52" s="61" t="s">
        <v>134</v>
      </c>
      <c r="P52" s="61" t="s">
        <v>276</v>
      </c>
    </row>
    <row r="53" spans="1:16" ht="12.75" customHeight="1" x14ac:dyDescent="0.2">
      <c r="A53" s="50" t="str">
        <f t="shared" si="6"/>
        <v> BBS 130 </v>
      </c>
      <c r="B53" s="15" t="str">
        <f t="shared" si="7"/>
        <v>I</v>
      </c>
      <c r="C53" s="50">
        <f t="shared" si="8"/>
        <v>53030.288</v>
      </c>
      <c r="D53" t="str">
        <f t="shared" si="9"/>
        <v>vis</v>
      </c>
      <c r="E53">
        <f>VLOOKUP(C53,Active!C$21:E$966,3,FALSE)</f>
        <v>3206.9892281389948</v>
      </c>
      <c r="F53" s="15" t="s">
        <v>110</v>
      </c>
      <c r="G53" t="str">
        <f t="shared" si="10"/>
        <v>53030.288</v>
      </c>
      <c r="H53" s="50">
        <f t="shared" si="11"/>
        <v>3207</v>
      </c>
      <c r="I53" s="59" t="s">
        <v>277</v>
      </c>
      <c r="J53" s="60" t="s">
        <v>278</v>
      </c>
      <c r="K53" s="59">
        <v>3207</v>
      </c>
      <c r="L53" s="59" t="s">
        <v>279</v>
      </c>
      <c r="M53" s="60" t="s">
        <v>123</v>
      </c>
      <c r="N53" s="60"/>
      <c r="O53" s="61" t="s">
        <v>134</v>
      </c>
      <c r="P53" s="61" t="s">
        <v>280</v>
      </c>
    </row>
    <row r="54" spans="1:16" ht="12.75" customHeight="1" x14ac:dyDescent="0.2">
      <c r="A54" s="50" t="str">
        <f t="shared" si="6"/>
        <v>BAVM 178 </v>
      </c>
      <c r="B54" s="15" t="str">
        <f t="shared" si="7"/>
        <v>I</v>
      </c>
      <c r="C54" s="50">
        <f t="shared" si="8"/>
        <v>53671.463799999998</v>
      </c>
      <c r="D54" t="str">
        <f t="shared" si="9"/>
        <v>vis</v>
      </c>
      <c r="E54">
        <f>VLOOKUP(C54,Active!C$21:E$966,3,FALSE)</f>
        <v>3475.9924062050936</v>
      </c>
      <c r="F54" s="15" t="s">
        <v>110</v>
      </c>
      <c r="G54" t="str">
        <f t="shared" si="10"/>
        <v>53671.4638</v>
      </c>
      <c r="H54" s="50">
        <f t="shared" si="11"/>
        <v>3476</v>
      </c>
      <c r="I54" s="59" t="s">
        <v>281</v>
      </c>
      <c r="J54" s="60" t="s">
        <v>282</v>
      </c>
      <c r="K54" s="59">
        <v>3476</v>
      </c>
      <c r="L54" s="59" t="s">
        <v>283</v>
      </c>
      <c r="M54" s="60" t="s">
        <v>284</v>
      </c>
      <c r="N54" s="60" t="s">
        <v>285</v>
      </c>
      <c r="O54" s="61" t="s">
        <v>286</v>
      </c>
      <c r="P54" s="62" t="s">
        <v>287</v>
      </c>
    </row>
    <row r="55" spans="1:16" ht="12.75" customHeight="1" x14ac:dyDescent="0.2">
      <c r="A55" s="50" t="str">
        <f t="shared" si="6"/>
        <v>IBVS 5992 </v>
      </c>
      <c r="B55" s="15" t="str">
        <f t="shared" si="7"/>
        <v>I</v>
      </c>
      <c r="C55" s="50">
        <f t="shared" si="8"/>
        <v>55580.6731</v>
      </c>
      <c r="D55" t="str">
        <f t="shared" si="9"/>
        <v>vis</v>
      </c>
      <c r="E55">
        <f>VLOOKUP(C55,Active!C$21:E$966,3,FALSE)</f>
        <v>4276.9948290871698</v>
      </c>
      <c r="F55" s="15" t="s">
        <v>110</v>
      </c>
      <c r="G55" t="str">
        <f t="shared" si="10"/>
        <v>55580.6731</v>
      </c>
      <c r="H55" s="50">
        <f t="shared" si="11"/>
        <v>4277</v>
      </c>
      <c r="I55" s="59" t="s">
        <v>288</v>
      </c>
      <c r="J55" s="60" t="s">
        <v>289</v>
      </c>
      <c r="K55" s="59">
        <v>4277</v>
      </c>
      <c r="L55" s="59" t="s">
        <v>290</v>
      </c>
      <c r="M55" s="60" t="s">
        <v>284</v>
      </c>
      <c r="N55" s="60" t="s">
        <v>110</v>
      </c>
      <c r="O55" s="61" t="s">
        <v>129</v>
      </c>
      <c r="P55" s="62" t="s">
        <v>291</v>
      </c>
    </row>
    <row r="56" spans="1:16" ht="12.75" customHeight="1" x14ac:dyDescent="0.2">
      <c r="A56" s="50" t="str">
        <f t="shared" si="6"/>
        <v>IBVS 6011 </v>
      </c>
      <c r="B56" s="15" t="str">
        <f t="shared" si="7"/>
        <v>I</v>
      </c>
      <c r="C56" s="50">
        <f t="shared" si="8"/>
        <v>55892.914799999999</v>
      </c>
      <c r="D56" t="str">
        <f t="shared" si="9"/>
        <v>CCD</v>
      </c>
      <c r="E56">
        <f>VLOOKUP(C56,Active!C$21:E$966,3,FALSE)</f>
        <v>4407.9947976211688</v>
      </c>
      <c r="F56" s="15" t="str">
        <f>LEFT(M56,1)</f>
        <v>C</v>
      </c>
      <c r="G56" t="str">
        <f t="shared" si="10"/>
        <v>55892.9148</v>
      </c>
      <c r="H56" s="50">
        <f t="shared" si="11"/>
        <v>4408</v>
      </c>
      <c r="I56" s="59" t="s">
        <v>292</v>
      </c>
      <c r="J56" s="60" t="s">
        <v>293</v>
      </c>
      <c r="K56" s="59">
        <v>4408</v>
      </c>
      <c r="L56" s="59" t="s">
        <v>294</v>
      </c>
      <c r="M56" s="60" t="s">
        <v>284</v>
      </c>
      <c r="N56" s="60" t="s">
        <v>110</v>
      </c>
      <c r="O56" s="61" t="s">
        <v>129</v>
      </c>
      <c r="P56" s="62" t="s">
        <v>295</v>
      </c>
    </row>
    <row r="57" spans="1:16" ht="12.75" customHeight="1" x14ac:dyDescent="0.2">
      <c r="A57" s="50" t="str">
        <f t="shared" si="6"/>
        <v>OEJV 0172 </v>
      </c>
      <c r="B57" s="15" t="str">
        <f t="shared" si="7"/>
        <v>I</v>
      </c>
      <c r="C57" s="50">
        <f t="shared" si="8"/>
        <v>57027.474999999999</v>
      </c>
      <c r="D57" t="str">
        <f t="shared" si="9"/>
        <v>CCD</v>
      </c>
      <c r="E57">
        <f>VLOOKUP(C57,Active!C$21:E$966,3,FALSE)</f>
        <v>4883.9957625785319</v>
      </c>
      <c r="F57" s="15" t="str">
        <f>LEFT(M57,1)</f>
        <v>C</v>
      </c>
      <c r="G57" t="str">
        <f t="shared" si="10"/>
        <v>57027.475</v>
      </c>
      <c r="H57" s="50">
        <f t="shared" si="11"/>
        <v>4884</v>
      </c>
      <c r="I57" s="59" t="s">
        <v>296</v>
      </c>
      <c r="J57" s="60" t="s">
        <v>297</v>
      </c>
      <c r="K57" s="59">
        <v>4884</v>
      </c>
      <c r="L57" s="59" t="s">
        <v>298</v>
      </c>
      <c r="M57" s="60" t="s">
        <v>284</v>
      </c>
      <c r="N57" s="60" t="s">
        <v>285</v>
      </c>
      <c r="O57" s="61" t="s">
        <v>206</v>
      </c>
      <c r="P57" s="62" t="s">
        <v>299</v>
      </c>
    </row>
    <row r="58" spans="1:16" ht="12.75" customHeight="1" x14ac:dyDescent="0.2">
      <c r="A58" s="50" t="str">
        <f t="shared" si="6"/>
        <v> IODE 4.2.258 </v>
      </c>
      <c r="B58" s="15" t="str">
        <f t="shared" si="7"/>
        <v>I</v>
      </c>
      <c r="C58" s="50">
        <f t="shared" si="8"/>
        <v>31178.146000000001</v>
      </c>
      <c r="D58" t="str">
        <f t="shared" si="9"/>
        <v>vis</v>
      </c>
      <c r="E58">
        <f>VLOOKUP(C58,Active!C$21:E$966,3,FALSE)</f>
        <v>-5961.0043947514714</v>
      </c>
      <c r="F58" s="15" t="s">
        <v>110</v>
      </c>
      <c r="G58" t="str">
        <f t="shared" si="10"/>
        <v>31178.146</v>
      </c>
      <c r="H58" s="50">
        <f t="shared" si="11"/>
        <v>-5961</v>
      </c>
      <c r="I58" s="59" t="s">
        <v>300</v>
      </c>
      <c r="J58" s="60" t="s">
        <v>301</v>
      </c>
      <c r="K58" s="59">
        <v>-5961</v>
      </c>
      <c r="L58" s="59" t="s">
        <v>298</v>
      </c>
      <c r="M58" s="60" t="s">
        <v>123</v>
      </c>
      <c r="N58" s="60"/>
      <c r="O58" s="61" t="s">
        <v>302</v>
      </c>
      <c r="P58" s="61" t="s">
        <v>42</v>
      </c>
    </row>
    <row r="59" spans="1:16" ht="12.75" customHeight="1" x14ac:dyDescent="0.2">
      <c r="A59" s="50" t="str">
        <f t="shared" si="6"/>
        <v> AAC 4.118 </v>
      </c>
      <c r="B59" s="15" t="str">
        <f t="shared" si="7"/>
        <v>I</v>
      </c>
      <c r="C59" s="50">
        <f t="shared" si="8"/>
        <v>32889.525999999998</v>
      </c>
      <c r="D59" t="str">
        <f t="shared" si="9"/>
        <v>vis</v>
      </c>
      <c r="E59">
        <f>VLOOKUP(C59,Active!C$21:E$966,3,FALSE)</f>
        <v>-5243.0005978540203</v>
      </c>
      <c r="F59" s="15" t="s">
        <v>110</v>
      </c>
      <c r="G59" t="str">
        <f t="shared" si="10"/>
        <v>32889.526</v>
      </c>
      <c r="H59" s="50">
        <f t="shared" si="11"/>
        <v>-5243</v>
      </c>
      <c r="I59" s="59" t="s">
        <v>303</v>
      </c>
      <c r="J59" s="60" t="s">
        <v>304</v>
      </c>
      <c r="K59" s="59">
        <v>-5243</v>
      </c>
      <c r="L59" s="59" t="s">
        <v>145</v>
      </c>
      <c r="M59" s="60" t="s">
        <v>123</v>
      </c>
      <c r="N59" s="60"/>
      <c r="O59" s="61" t="s">
        <v>305</v>
      </c>
      <c r="P59" s="61" t="s">
        <v>44</v>
      </c>
    </row>
    <row r="60" spans="1:16" ht="12.75" customHeight="1" x14ac:dyDescent="0.2">
      <c r="A60" s="50" t="str">
        <f t="shared" si="6"/>
        <v> AAC 4.118 </v>
      </c>
      <c r="B60" s="15" t="str">
        <f t="shared" si="7"/>
        <v>I</v>
      </c>
      <c r="C60" s="50">
        <f t="shared" si="8"/>
        <v>32987.258999999998</v>
      </c>
      <c r="D60" t="str">
        <f t="shared" si="9"/>
        <v>vis</v>
      </c>
      <c r="E60">
        <f>VLOOKUP(C60,Active!C$21:E$966,3,FALSE)</f>
        <v>-5201.9970421959088</v>
      </c>
      <c r="F60" s="15" t="s">
        <v>110</v>
      </c>
      <c r="G60" t="str">
        <f t="shared" si="10"/>
        <v>32987.259</v>
      </c>
      <c r="H60" s="50">
        <f t="shared" si="11"/>
        <v>-5202</v>
      </c>
      <c r="I60" s="59" t="s">
        <v>306</v>
      </c>
      <c r="J60" s="60" t="s">
        <v>307</v>
      </c>
      <c r="K60" s="59">
        <v>-5202</v>
      </c>
      <c r="L60" s="59" t="s">
        <v>184</v>
      </c>
      <c r="M60" s="60" t="s">
        <v>123</v>
      </c>
      <c r="N60" s="60"/>
      <c r="O60" s="61" t="s">
        <v>305</v>
      </c>
      <c r="P60" s="61" t="s">
        <v>44</v>
      </c>
    </row>
    <row r="61" spans="1:16" ht="12.75" customHeight="1" x14ac:dyDescent="0.2">
      <c r="A61" s="50" t="str">
        <f t="shared" si="6"/>
        <v> AAC 4.118 </v>
      </c>
      <c r="B61" s="15" t="str">
        <f t="shared" si="7"/>
        <v>I</v>
      </c>
      <c r="C61" s="50">
        <f t="shared" si="8"/>
        <v>33006.326000000001</v>
      </c>
      <c r="D61" t="str">
        <f t="shared" si="9"/>
        <v>vis</v>
      </c>
      <c r="E61">
        <f>VLOOKUP(C61,Active!C$21:E$966,3,FALSE)</f>
        <v>-5193.9975456519232</v>
      </c>
      <c r="F61" s="15" t="s">
        <v>110</v>
      </c>
      <c r="G61" t="str">
        <f t="shared" si="10"/>
        <v>33006.326</v>
      </c>
      <c r="H61" s="50">
        <f t="shared" si="11"/>
        <v>-5194</v>
      </c>
      <c r="I61" s="59" t="s">
        <v>308</v>
      </c>
      <c r="J61" s="60" t="s">
        <v>309</v>
      </c>
      <c r="K61" s="59">
        <v>-5194</v>
      </c>
      <c r="L61" s="59" t="s">
        <v>156</v>
      </c>
      <c r="M61" s="60" t="s">
        <v>123</v>
      </c>
      <c r="N61" s="60"/>
      <c r="O61" s="61" t="s">
        <v>305</v>
      </c>
      <c r="P61" s="61" t="s">
        <v>44</v>
      </c>
    </row>
    <row r="62" spans="1:16" ht="12.75" customHeight="1" x14ac:dyDescent="0.2">
      <c r="A62" s="50" t="str">
        <f t="shared" si="6"/>
        <v> AAC 5.7 </v>
      </c>
      <c r="B62" s="15" t="str">
        <f t="shared" si="7"/>
        <v>I</v>
      </c>
      <c r="C62" s="50">
        <f t="shared" si="8"/>
        <v>33354.33</v>
      </c>
      <c r="D62" t="str">
        <f t="shared" si="9"/>
        <v>vis</v>
      </c>
      <c r="E62">
        <f>VLOOKUP(C62,Active!C$21:E$966,3,FALSE)</f>
        <v>-5047.9936228904671</v>
      </c>
      <c r="F62" s="15" t="s">
        <v>110</v>
      </c>
      <c r="G62" t="str">
        <f t="shared" si="10"/>
        <v>33354.330</v>
      </c>
      <c r="H62" s="50">
        <f t="shared" si="11"/>
        <v>-5048</v>
      </c>
      <c r="I62" s="59" t="s">
        <v>310</v>
      </c>
      <c r="J62" s="60" t="s">
        <v>311</v>
      </c>
      <c r="K62" s="59">
        <v>-5048</v>
      </c>
      <c r="L62" s="59" t="s">
        <v>312</v>
      </c>
      <c r="M62" s="60" t="s">
        <v>123</v>
      </c>
      <c r="N62" s="60"/>
      <c r="O62" s="61" t="s">
        <v>305</v>
      </c>
      <c r="P62" s="61" t="s">
        <v>45</v>
      </c>
    </row>
    <row r="63" spans="1:16" ht="12.75" customHeight="1" x14ac:dyDescent="0.2">
      <c r="A63" s="50" t="str">
        <f t="shared" si="6"/>
        <v> AAC 5.11 </v>
      </c>
      <c r="B63" s="15" t="str">
        <f t="shared" si="7"/>
        <v>I</v>
      </c>
      <c r="C63" s="50">
        <f t="shared" si="8"/>
        <v>33659.4</v>
      </c>
      <c r="D63" t="str">
        <f t="shared" si="9"/>
        <v>vis</v>
      </c>
      <c r="E63">
        <f>VLOOKUP(C63,Active!C$21:E$966,3,FALSE)</f>
        <v>-4920.0025172800788</v>
      </c>
      <c r="F63" s="15" t="s">
        <v>110</v>
      </c>
      <c r="G63" t="str">
        <f t="shared" si="10"/>
        <v>33659.400</v>
      </c>
      <c r="H63" s="50">
        <f t="shared" si="11"/>
        <v>-4920</v>
      </c>
      <c r="I63" s="59" t="s">
        <v>313</v>
      </c>
      <c r="J63" s="60" t="s">
        <v>314</v>
      </c>
      <c r="K63" s="59">
        <v>-4920</v>
      </c>
      <c r="L63" s="59" t="s">
        <v>315</v>
      </c>
      <c r="M63" s="60" t="s">
        <v>123</v>
      </c>
      <c r="N63" s="60"/>
      <c r="O63" s="61" t="s">
        <v>305</v>
      </c>
      <c r="P63" s="61" t="s">
        <v>46</v>
      </c>
    </row>
    <row r="64" spans="1:16" ht="12.75" customHeight="1" x14ac:dyDescent="0.2">
      <c r="A64" s="50" t="str">
        <f t="shared" si="6"/>
        <v> AAC 5.191 </v>
      </c>
      <c r="B64" s="15" t="str">
        <f t="shared" si="7"/>
        <v>I</v>
      </c>
      <c r="C64" s="50">
        <f t="shared" si="8"/>
        <v>34479.322999999997</v>
      </c>
      <c r="D64" t="str">
        <f t="shared" si="9"/>
        <v>vis</v>
      </c>
      <c r="E64">
        <f>VLOOKUP(C64,Active!C$21:E$966,3,FALSE)</f>
        <v>-4576.0065449282074</v>
      </c>
      <c r="F64" s="15" t="s">
        <v>110</v>
      </c>
      <c r="G64" t="str">
        <f t="shared" si="10"/>
        <v>34479.323</v>
      </c>
      <c r="H64" s="50">
        <f t="shared" si="11"/>
        <v>-4576</v>
      </c>
      <c r="I64" s="59" t="s">
        <v>316</v>
      </c>
      <c r="J64" s="60" t="s">
        <v>317</v>
      </c>
      <c r="K64" s="59">
        <v>-4576</v>
      </c>
      <c r="L64" s="59" t="s">
        <v>275</v>
      </c>
      <c r="M64" s="60" t="s">
        <v>123</v>
      </c>
      <c r="N64" s="60"/>
      <c r="O64" s="61" t="s">
        <v>305</v>
      </c>
      <c r="P64" s="61" t="s">
        <v>47</v>
      </c>
    </row>
    <row r="65" spans="1:16" ht="12.75" customHeight="1" x14ac:dyDescent="0.2">
      <c r="A65" s="50" t="str">
        <f t="shared" si="6"/>
        <v> AAC 5.191 </v>
      </c>
      <c r="B65" s="15" t="str">
        <f t="shared" si="7"/>
        <v>I</v>
      </c>
      <c r="C65" s="50">
        <f t="shared" si="8"/>
        <v>34660.483</v>
      </c>
      <c r="D65" t="str">
        <f t="shared" si="9"/>
        <v>vis</v>
      </c>
      <c r="E65">
        <f>VLOOKUP(C65,Active!C$21:E$966,3,FALSE)</f>
        <v>-4500.0014684133803</v>
      </c>
      <c r="F65" s="15" t="s">
        <v>110</v>
      </c>
      <c r="G65" t="str">
        <f t="shared" si="10"/>
        <v>34660.483</v>
      </c>
      <c r="H65" s="50">
        <f t="shared" si="11"/>
        <v>-4500</v>
      </c>
      <c r="I65" s="59" t="s">
        <v>318</v>
      </c>
      <c r="J65" s="60" t="s">
        <v>319</v>
      </c>
      <c r="K65" s="59">
        <v>-4500</v>
      </c>
      <c r="L65" s="59" t="s">
        <v>176</v>
      </c>
      <c r="M65" s="60" t="s">
        <v>123</v>
      </c>
      <c r="N65" s="60"/>
      <c r="O65" s="61" t="s">
        <v>305</v>
      </c>
      <c r="P65" s="61" t="s">
        <v>47</v>
      </c>
    </row>
    <row r="66" spans="1:16" ht="12.75" customHeight="1" x14ac:dyDescent="0.2">
      <c r="A66" s="50" t="str">
        <f t="shared" si="6"/>
        <v> AAC 5.194 </v>
      </c>
      <c r="B66" s="15" t="str">
        <f t="shared" si="7"/>
        <v>I</v>
      </c>
      <c r="C66" s="50">
        <f t="shared" si="8"/>
        <v>35039.457000000002</v>
      </c>
      <c r="D66" t="str">
        <f t="shared" si="9"/>
        <v>vis</v>
      </c>
      <c r="E66">
        <f>VLOOKUP(C66,Active!C$21:E$966,3,FALSE)</f>
        <v>-4341.004184978131</v>
      </c>
      <c r="F66" s="15" t="s">
        <v>110</v>
      </c>
      <c r="G66" t="str">
        <f t="shared" si="10"/>
        <v>35039.457</v>
      </c>
      <c r="H66" s="50">
        <f t="shared" si="11"/>
        <v>-4341</v>
      </c>
      <c r="I66" s="59" t="s">
        <v>320</v>
      </c>
      <c r="J66" s="60" t="s">
        <v>321</v>
      </c>
      <c r="K66" s="59">
        <v>-4341</v>
      </c>
      <c r="L66" s="59" t="s">
        <v>298</v>
      </c>
      <c r="M66" s="60" t="s">
        <v>123</v>
      </c>
      <c r="N66" s="60"/>
      <c r="O66" s="61" t="s">
        <v>305</v>
      </c>
      <c r="P66" s="61" t="s">
        <v>48</v>
      </c>
    </row>
    <row r="67" spans="1:16" ht="12.75" customHeight="1" x14ac:dyDescent="0.2">
      <c r="A67" s="50" t="str">
        <f t="shared" si="6"/>
        <v> AA 6.142 </v>
      </c>
      <c r="B67" s="15" t="str">
        <f t="shared" si="7"/>
        <v>I</v>
      </c>
      <c r="C67" s="50">
        <f t="shared" si="8"/>
        <v>35473.260999999999</v>
      </c>
      <c r="D67" t="str">
        <f t="shared" si="9"/>
        <v>vis</v>
      </c>
      <c r="E67">
        <f>VLOOKUP(C67,Active!C$21:E$966,3,FALSE)</f>
        <v>-4159.0031570887668</v>
      </c>
      <c r="F67" s="15" t="s">
        <v>110</v>
      </c>
      <c r="G67" t="str">
        <f t="shared" si="10"/>
        <v>35473.261</v>
      </c>
      <c r="H67" s="50">
        <f t="shared" si="11"/>
        <v>-4159</v>
      </c>
      <c r="I67" s="59" t="s">
        <v>322</v>
      </c>
      <c r="J67" s="60" t="s">
        <v>323</v>
      </c>
      <c r="K67" s="59">
        <v>-4159</v>
      </c>
      <c r="L67" s="59" t="s">
        <v>239</v>
      </c>
      <c r="M67" s="60" t="s">
        <v>123</v>
      </c>
      <c r="N67" s="60"/>
      <c r="O67" s="61" t="s">
        <v>305</v>
      </c>
      <c r="P67" s="61" t="s">
        <v>49</v>
      </c>
    </row>
    <row r="68" spans="1:16" ht="12.75" customHeight="1" x14ac:dyDescent="0.2">
      <c r="A68" s="50" t="str">
        <f t="shared" si="6"/>
        <v> AA 7.189 </v>
      </c>
      <c r="B68" s="15" t="str">
        <f t="shared" si="7"/>
        <v>I</v>
      </c>
      <c r="C68" s="50">
        <f t="shared" si="8"/>
        <v>35778.351000000002</v>
      </c>
      <c r="D68" t="str">
        <f t="shared" si="9"/>
        <v>vis</v>
      </c>
      <c r="E68">
        <f>VLOOKUP(C68,Active!C$21:E$966,3,FALSE)</f>
        <v>-4031.0036605447808</v>
      </c>
      <c r="F68" s="15" t="s">
        <v>110</v>
      </c>
      <c r="G68" t="str">
        <f t="shared" si="10"/>
        <v>35778.351</v>
      </c>
      <c r="H68" s="50">
        <f t="shared" si="11"/>
        <v>-4031</v>
      </c>
      <c r="I68" s="59" t="s">
        <v>324</v>
      </c>
      <c r="J68" s="60" t="s">
        <v>325</v>
      </c>
      <c r="K68" s="59">
        <v>-4031</v>
      </c>
      <c r="L68" s="59" t="s">
        <v>326</v>
      </c>
      <c r="M68" s="60" t="s">
        <v>123</v>
      </c>
      <c r="N68" s="60"/>
      <c r="O68" s="61" t="s">
        <v>305</v>
      </c>
      <c r="P68" s="61" t="s">
        <v>50</v>
      </c>
    </row>
    <row r="69" spans="1:16" ht="12.75" customHeight="1" x14ac:dyDescent="0.2">
      <c r="A69" s="50" t="str">
        <f t="shared" si="6"/>
        <v> AA 8.191 </v>
      </c>
      <c r="B69" s="15" t="str">
        <f t="shared" si="7"/>
        <v>I</v>
      </c>
      <c r="C69" s="50">
        <f t="shared" si="8"/>
        <v>36133.495000000003</v>
      </c>
      <c r="D69" t="str">
        <f t="shared" si="9"/>
        <v>vis</v>
      </c>
      <c r="E69">
        <f>VLOOKUP(C69,Active!C$21:E$966,3,FALSE)</f>
        <v>-3882.0041744894638</v>
      </c>
      <c r="F69" s="15" t="s">
        <v>110</v>
      </c>
      <c r="G69" t="str">
        <f t="shared" si="10"/>
        <v>36133.495</v>
      </c>
      <c r="H69" s="50">
        <f t="shared" si="11"/>
        <v>-3882</v>
      </c>
      <c r="I69" s="59" t="s">
        <v>327</v>
      </c>
      <c r="J69" s="60" t="s">
        <v>328</v>
      </c>
      <c r="K69" s="59">
        <v>-3882</v>
      </c>
      <c r="L69" s="59" t="s">
        <v>298</v>
      </c>
      <c r="M69" s="60" t="s">
        <v>123</v>
      </c>
      <c r="N69" s="60"/>
      <c r="O69" s="61" t="s">
        <v>305</v>
      </c>
      <c r="P69" s="61" t="s">
        <v>51</v>
      </c>
    </row>
    <row r="70" spans="1:16" ht="12.75" customHeight="1" x14ac:dyDescent="0.2">
      <c r="A70" s="50" t="str">
        <f t="shared" si="6"/>
        <v> AA 9.49 </v>
      </c>
      <c r="B70" s="15" t="str">
        <f t="shared" si="7"/>
        <v>I</v>
      </c>
      <c r="C70" s="50">
        <f t="shared" si="8"/>
        <v>36250.290999999997</v>
      </c>
      <c r="D70" t="str">
        <f t="shared" si="9"/>
        <v>vis</v>
      </c>
      <c r="E70">
        <f>VLOOKUP(C70,Active!C$21:E$966,3,FALSE)</f>
        <v>-3833.0028004740893</v>
      </c>
      <c r="F70" s="15" t="s">
        <v>110</v>
      </c>
      <c r="G70" t="str">
        <f t="shared" si="10"/>
        <v>36250.291</v>
      </c>
      <c r="H70" s="50">
        <f t="shared" si="11"/>
        <v>-3833</v>
      </c>
      <c r="I70" s="59" t="s">
        <v>329</v>
      </c>
      <c r="J70" s="60" t="s">
        <v>330</v>
      </c>
      <c r="K70" s="59">
        <v>-3833</v>
      </c>
      <c r="L70" s="59" t="s">
        <v>331</v>
      </c>
      <c r="M70" s="60" t="s">
        <v>123</v>
      </c>
      <c r="N70" s="60"/>
      <c r="O70" s="61" t="s">
        <v>305</v>
      </c>
      <c r="P70" s="61" t="s">
        <v>52</v>
      </c>
    </row>
    <row r="71" spans="1:16" ht="12.75" customHeight="1" x14ac:dyDescent="0.2">
      <c r="A71" s="50" t="str">
        <f t="shared" si="6"/>
        <v> AA 10.70 </v>
      </c>
      <c r="B71" s="15" t="str">
        <f t="shared" si="7"/>
        <v>I</v>
      </c>
      <c r="C71" s="50">
        <f t="shared" si="8"/>
        <v>36629.275000000001</v>
      </c>
      <c r="D71" t="str">
        <f t="shared" si="9"/>
        <v>vis</v>
      </c>
      <c r="E71">
        <f>VLOOKUP(C71,Active!C$21:E$966,3,FALSE)</f>
        <v>-3674.0013215720414</v>
      </c>
      <c r="F71" s="15" t="s">
        <v>110</v>
      </c>
      <c r="G71" t="str">
        <f t="shared" si="10"/>
        <v>36629.275</v>
      </c>
      <c r="H71" s="50">
        <f t="shared" si="11"/>
        <v>-3674</v>
      </c>
      <c r="I71" s="59" t="s">
        <v>332</v>
      </c>
      <c r="J71" s="60" t="s">
        <v>333</v>
      </c>
      <c r="K71" s="59">
        <v>-3674</v>
      </c>
      <c r="L71" s="59" t="s">
        <v>176</v>
      </c>
      <c r="M71" s="60" t="s">
        <v>123</v>
      </c>
      <c r="N71" s="60"/>
      <c r="O71" s="61" t="s">
        <v>305</v>
      </c>
      <c r="P71" s="61" t="s">
        <v>53</v>
      </c>
    </row>
    <row r="72" spans="1:16" ht="12.75" customHeight="1" x14ac:dyDescent="0.2">
      <c r="A72" s="50" t="str">
        <f t="shared" si="6"/>
        <v> AA 13.79 </v>
      </c>
      <c r="B72" s="15" t="str">
        <f t="shared" si="7"/>
        <v>I</v>
      </c>
      <c r="C72" s="50">
        <f t="shared" si="8"/>
        <v>37306.197999999997</v>
      </c>
      <c r="D72" t="str">
        <f t="shared" si="9"/>
        <v>vis</v>
      </c>
      <c r="E72">
        <f>VLOOKUP(C72,Active!C$21:E$966,3,FALSE)</f>
        <v>-3390.000524433352</v>
      </c>
      <c r="F72" s="15" t="s">
        <v>110</v>
      </c>
      <c r="G72" t="str">
        <f t="shared" si="10"/>
        <v>37306.198</v>
      </c>
      <c r="H72" s="50">
        <f t="shared" si="11"/>
        <v>-3390</v>
      </c>
      <c r="I72" s="59" t="s">
        <v>334</v>
      </c>
      <c r="J72" s="60" t="s">
        <v>335</v>
      </c>
      <c r="K72" s="59">
        <v>-3390</v>
      </c>
      <c r="L72" s="59" t="s">
        <v>145</v>
      </c>
      <c r="M72" s="60" t="s">
        <v>123</v>
      </c>
      <c r="N72" s="60"/>
      <c r="O72" s="61" t="s">
        <v>305</v>
      </c>
      <c r="P72" s="61" t="s">
        <v>54</v>
      </c>
    </row>
    <row r="73" spans="1:16" ht="12.75" customHeight="1" x14ac:dyDescent="0.2">
      <c r="A73" s="50" t="str">
        <f t="shared" si="6"/>
        <v> BRNO 32 </v>
      </c>
      <c r="B73" s="15" t="str">
        <f t="shared" si="7"/>
        <v>I</v>
      </c>
      <c r="C73" s="50">
        <f t="shared" si="8"/>
        <v>50849.375099999997</v>
      </c>
      <c r="D73" t="str">
        <f t="shared" si="9"/>
        <v>vis</v>
      </c>
      <c r="E73">
        <f>VLOOKUP(C73,Active!C$21:E$966,3,FALSE)</f>
        <v>2291.9944619838243</v>
      </c>
      <c r="F73" s="15" t="s">
        <v>110</v>
      </c>
      <c r="G73" t="str">
        <f t="shared" si="10"/>
        <v>50849.3751</v>
      </c>
      <c r="H73" s="50">
        <f t="shared" si="11"/>
        <v>2292</v>
      </c>
      <c r="I73" s="59" t="s">
        <v>336</v>
      </c>
      <c r="J73" s="60" t="s">
        <v>337</v>
      </c>
      <c r="K73" s="59">
        <v>2292</v>
      </c>
      <c r="L73" s="59" t="s">
        <v>338</v>
      </c>
      <c r="M73" s="60" t="s">
        <v>123</v>
      </c>
      <c r="N73" s="60"/>
      <c r="O73" s="61" t="s">
        <v>339</v>
      </c>
      <c r="P73" s="61" t="s">
        <v>94</v>
      </c>
    </row>
    <row r="74" spans="1:16" ht="12.75" customHeight="1" x14ac:dyDescent="0.2">
      <c r="A74" s="50" t="str">
        <f t="shared" si="6"/>
        <v> BBS 121 </v>
      </c>
      <c r="B74" s="15" t="str">
        <f t="shared" si="7"/>
        <v>I</v>
      </c>
      <c r="C74" s="50">
        <f t="shared" si="8"/>
        <v>51490.534</v>
      </c>
      <c r="D74" t="str">
        <f t="shared" si="9"/>
        <v>vis</v>
      </c>
      <c r="E74">
        <f>VLOOKUP(C74,Active!C$21:E$966,3,FALSE)</f>
        <v>2560.9905497110362</v>
      </c>
      <c r="F74" s="15" t="s">
        <v>110</v>
      </c>
      <c r="G74" t="str">
        <f t="shared" si="10"/>
        <v>51490.534</v>
      </c>
      <c r="H74" s="50">
        <f t="shared" si="11"/>
        <v>2561</v>
      </c>
      <c r="I74" s="59" t="s">
        <v>340</v>
      </c>
      <c r="J74" s="60" t="s">
        <v>341</v>
      </c>
      <c r="K74" s="59">
        <v>2561</v>
      </c>
      <c r="L74" s="59" t="s">
        <v>342</v>
      </c>
      <c r="M74" s="60" t="s">
        <v>123</v>
      </c>
      <c r="N74" s="60"/>
      <c r="O74" s="61" t="s">
        <v>134</v>
      </c>
      <c r="P74" s="61" t="s">
        <v>97</v>
      </c>
    </row>
    <row r="75" spans="1:16" ht="12.75" customHeight="1" x14ac:dyDescent="0.2">
      <c r="A75" s="50" t="str">
        <f t="shared" ref="A75:A80" si="12">P75</f>
        <v>OEJV 0074 </v>
      </c>
      <c r="B75" s="15" t="str">
        <f t="shared" ref="B75:B80" si="13">IF(H75=INT(H75),"I","II")</f>
        <v>I</v>
      </c>
      <c r="C75" s="50">
        <f t="shared" ref="C75:C80" si="14">1*G75</f>
        <v>52322.368999999999</v>
      </c>
      <c r="D75" t="str">
        <f t="shared" ref="D75:D80" si="15">VLOOKUP(F75,I$1:J$5,2,FALSE)</f>
        <v>vis</v>
      </c>
      <c r="E75" t="e">
        <f>VLOOKUP(C75,Active!C$21:E$966,3,FALSE)</f>
        <v>#N/A</v>
      </c>
      <c r="F75" s="15" t="s">
        <v>110</v>
      </c>
      <c r="G75" t="str">
        <f t="shared" ref="G75:G80" si="16">MID(I75,3,LEN(I75)-3)</f>
        <v>52322.369</v>
      </c>
      <c r="H75" s="50">
        <f t="shared" ref="H75:H80" si="17">1*K75</f>
        <v>2910</v>
      </c>
      <c r="I75" s="59" t="s">
        <v>343</v>
      </c>
      <c r="J75" s="60" t="s">
        <v>344</v>
      </c>
      <c r="K75" s="59">
        <v>2910</v>
      </c>
      <c r="L75" s="59" t="s">
        <v>345</v>
      </c>
      <c r="M75" s="60" t="s">
        <v>123</v>
      </c>
      <c r="N75" s="60"/>
      <c r="O75" s="61" t="s">
        <v>346</v>
      </c>
      <c r="P75" s="62" t="s">
        <v>347</v>
      </c>
    </row>
    <row r="76" spans="1:16" ht="12.75" customHeight="1" x14ac:dyDescent="0.2">
      <c r="A76" s="50" t="str">
        <f t="shared" si="12"/>
        <v>OEJV 0137 </v>
      </c>
      <c r="B76" s="15" t="str">
        <f t="shared" si="13"/>
        <v>I</v>
      </c>
      <c r="C76" s="50">
        <f t="shared" si="14"/>
        <v>55597.356599999999</v>
      </c>
      <c r="D76" t="str">
        <f t="shared" si="15"/>
        <v>vis</v>
      </c>
      <c r="E76" t="e">
        <f>VLOOKUP(C76,Active!C$21:E$966,3,FALSE)</f>
        <v>#N/A</v>
      </c>
      <c r="F76" s="15" t="s">
        <v>110</v>
      </c>
      <c r="G76" t="str">
        <f t="shared" si="16"/>
        <v>55597.3566</v>
      </c>
      <c r="H76" s="50">
        <f t="shared" si="17"/>
        <v>4284</v>
      </c>
      <c r="I76" s="59" t="s">
        <v>348</v>
      </c>
      <c r="J76" s="60" t="s">
        <v>349</v>
      </c>
      <c r="K76" s="59">
        <v>4284</v>
      </c>
      <c r="L76" s="59" t="s">
        <v>350</v>
      </c>
      <c r="M76" s="60" t="s">
        <v>284</v>
      </c>
      <c r="N76" s="60" t="s">
        <v>58</v>
      </c>
      <c r="O76" s="61" t="s">
        <v>351</v>
      </c>
      <c r="P76" s="62" t="s">
        <v>352</v>
      </c>
    </row>
    <row r="77" spans="1:16" ht="12.75" customHeight="1" x14ac:dyDescent="0.2">
      <c r="A77" s="50" t="str">
        <f t="shared" si="12"/>
        <v>OEJV 0137 </v>
      </c>
      <c r="B77" s="15" t="str">
        <f t="shared" si="13"/>
        <v>I</v>
      </c>
      <c r="C77" s="50">
        <f t="shared" si="14"/>
        <v>55628.342100000002</v>
      </c>
      <c r="D77" t="str">
        <f t="shared" si="15"/>
        <v>vis</v>
      </c>
      <c r="E77" t="e">
        <f>VLOOKUP(C77,Active!C$21:E$966,3,FALSE)</f>
        <v>#N/A</v>
      </c>
      <c r="F77" s="15" t="s">
        <v>110</v>
      </c>
      <c r="G77" t="str">
        <f t="shared" si="16"/>
        <v>55628.3421</v>
      </c>
      <c r="H77" s="50">
        <f t="shared" si="17"/>
        <v>4297</v>
      </c>
      <c r="I77" s="59" t="s">
        <v>353</v>
      </c>
      <c r="J77" s="60" t="s">
        <v>354</v>
      </c>
      <c r="K77" s="59">
        <v>4297</v>
      </c>
      <c r="L77" s="59" t="s">
        <v>355</v>
      </c>
      <c r="M77" s="60" t="s">
        <v>284</v>
      </c>
      <c r="N77" s="60" t="s">
        <v>58</v>
      </c>
      <c r="O77" s="61" t="s">
        <v>356</v>
      </c>
      <c r="P77" s="62" t="s">
        <v>352</v>
      </c>
    </row>
    <row r="78" spans="1:16" ht="12.75" customHeight="1" x14ac:dyDescent="0.2">
      <c r="A78" s="50" t="str">
        <f t="shared" si="12"/>
        <v>OEJV 0137 </v>
      </c>
      <c r="B78" s="15" t="str">
        <f t="shared" si="13"/>
        <v>I</v>
      </c>
      <c r="C78" s="50">
        <f t="shared" si="14"/>
        <v>55628.342499999999</v>
      </c>
      <c r="D78" t="str">
        <f t="shared" si="15"/>
        <v>vis</v>
      </c>
      <c r="E78" t="e">
        <f>VLOOKUP(C78,Active!C$21:E$966,3,FALSE)</f>
        <v>#N/A</v>
      </c>
      <c r="F78" s="15" t="s">
        <v>110</v>
      </c>
      <c r="G78" t="str">
        <f t="shared" si="16"/>
        <v>55628.3425</v>
      </c>
      <c r="H78" s="50">
        <f t="shared" si="17"/>
        <v>4297</v>
      </c>
      <c r="I78" s="59" t="s">
        <v>357</v>
      </c>
      <c r="J78" s="60" t="s">
        <v>358</v>
      </c>
      <c r="K78" s="59">
        <v>4297</v>
      </c>
      <c r="L78" s="59" t="s">
        <v>359</v>
      </c>
      <c r="M78" s="60" t="s">
        <v>284</v>
      </c>
      <c r="N78" s="60" t="s">
        <v>43</v>
      </c>
      <c r="O78" s="61" t="s">
        <v>356</v>
      </c>
      <c r="P78" s="62" t="s">
        <v>352</v>
      </c>
    </row>
    <row r="79" spans="1:16" ht="12.75" customHeight="1" x14ac:dyDescent="0.2">
      <c r="A79" s="50" t="str">
        <f t="shared" si="12"/>
        <v>OEJV 0137 </v>
      </c>
      <c r="B79" s="15" t="str">
        <f t="shared" si="13"/>
        <v>I</v>
      </c>
      <c r="C79" s="50">
        <f t="shared" si="14"/>
        <v>55628.3459</v>
      </c>
      <c r="D79" t="str">
        <f t="shared" si="15"/>
        <v>vis</v>
      </c>
      <c r="E79" t="e">
        <f>VLOOKUP(C79,Active!C$21:E$966,3,FALSE)</f>
        <v>#N/A</v>
      </c>
      <c r="F79" s="15" t="s">
        <v>110</v>
      </c>
      <c r="G79" t="str">
        <f t="shared" si="16"/>
        <v>55628.3459</v>
      </c>
      <c r="H79" s="50">
        <f t="shared" si="17"/>
        <v>4297</v>
      </c>
      <c r="I79" s="59" t="s">
        <v>360</v>
      </c>
      <c r="J79" s="60" t="s">
        <v>361</v>
      </c>
      <c r="K79" s="59">
        <v>4297</v>
      </c>
      <c r="L79" s="59" t="s">
        <v>362</v>
      </c>
      <c r="M79" s="60" t="s">
        <v>284</v>
      </c>
      <c r="N79" s="60" t="s">
        <v>363</v>
      </c>
      <c r="O79" s="61" t="s">
        <v>356</v>
      </c>
      <c r="P79" s="62" t="s">
        <v>352</v>
      </c>
    </row>
    <row r="80" spans="1:16" ht="12.75" customHeight="1" x14ac:dyDescent="0.2">
      <c r="A80" s="50" t="str">
        <f t="shared" si="12"/>
        <v>OEJV 0137 </v>
      </c>
      <c r="B80" s="15" t="str">
        <f t="shared" si="13"/>
        <v>I</v>
      </c>
      <c r="C80" s="50">
        <f t="shared" si="14"/>
        <v>55628.347300000001</v>
      </c>
      <c r="D80" t="str">
        <f t="shared" si="15"/>
        <v>CCD</v>
      </c>
      <c r="E80" t="e">
        <f>VLOOKUP(C80,Active!C$21:E$966,3,FALSE)</f>
        <v>#N/A</v>
      </c>
      <c r="F80" s="15" t="str">
        <f>LEFT(M80,1)</f>
        <v>C</v>
      </c>
      <c r="G80" t="str">
        <f t="shared" si="16"/>
        <v>55628.3473</v>
      </c>
      <c r="H80" s="50">
        <f t="shared" si="17"/>
        <v>4297</v>
      </c>
      <c r="I80" s="59" t="s">
        <v>364</v>
      </c>
      <c r="J80" s="60" t="s">
        <v>365</v>
      </c>
      <c r="K80" s="59">
        <v>4297</v>
      </c>
      <c r="L80" s="59" t="s">
        <v>366</v>
      </c>
      <c r="M80" s="60" t="s">
        <v>284</v>
      </c>
      <c r="N80" s="60" t="s">
        <v>110</v>
      </c>
      <c r="O80" s="61" t="s">
        <v>356</v>
      </c>
      <c r="P80" s="62" t="s">
        <v>352</v>
      </c>
    </row>
  </sheetData>
  <sheetProtection selectLockedCells="1" selectUnlockedCells="1"/>
  <hyperlinks>
    <hyperlink ref="P11" r:id="rId1"/>
    <hyperlink ref="P47" r:id="rId2"/>
    <hyperlink ref="P50" r:id="rId3"/>
    <hyperlink ref="P51" r:id="rId4"/>
    <hyperlink ref="P54" r:id="rId5"/>
    <hyperlink ref="P55" r:id="rId6"/>
    <hyperlink ref="P56" r:id="rId7"/>
    <hyperlink ref="P57" r:id="rId8"/>
    <hyperlink ref="P75" r:id="rId9"/>
    <hyperlink ref="P76" r:id="rId10"/>
    <hyperlink ref="P77" r:id="rId11"/>
    <hyperlink ref="P78" r:id="rId12"/>
    <hyperlink ref="P79" r:id="rId13"/>
    <hyperlink ref="P80" r:id="rId1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2023-08-22T06:22:25Z</dcterms:created>
  <dcterms:modified xsi:type="dcterms:W3CDTF">2023-08-22T06:22:25Z</dcterms:modified>
</cp:coreProperties>
</file>