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A3BE5DD-B906-437D-A483-40D54526499D}" xr6:coauthVersionLast="47" xr6:coauthVersionMax="47" xr10:uidLastSave="{00000000-0000-0000-0000-000000000000}"/>
  <bookViews>
    <workbookView xWindow="13350" yWindow="450" windowWidth="12735" windowHeight="14595"/>
  </bookViews>
  <sheets>
    <sheet name="Active" sheetId="1" r:id="rId1"/>
    <sheet name="BAV" sheetId="4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E107" i="1"/>
  <c r="F107" i="1"/>
  <c r="G107" i="1"/>
  <c r="K107" i="1"/>
  <c r="E108" i="1"/>
  <c r="F108" i="1"/>
  <c r="G108" i="1"/>
  <c r="K108" i="1"/>
  <c r="E113" i="1"/>
  <c r="F113" i="1"/>
  <c r="G113" i="1"/>
  <c r="K113" i="1"/>
  <c r="E111" i="1"/>
  <c r="F111" i="1"/>
  <c r="G111" i="1"/>
  <c r="J111" i="1"/>
  <c r="E112" i="1"/>
  <c r="F112" i="1"/>
  <c r="G112" i="1"/>
  <c r="K112" i="1"/>
  <c r="E114" i="1"/>
  <c r="F114" i="1"/>
  <c r="G114" i="1"/>
  <c r="J114" i="1"/>
  <c r="E115" i="1"/>
  <c r="F115" i="1"/>
  <c r="G115" i="1"/>
  <c r="K115" i="1"/>
  <c r="E116" i="1"/>
  <c r="F116" i="1"/>
  <c r="G116" i="1"/>
  <c r="K116" i="1"/>
  <c r="E109" i="1"/>
  <c r="F109" i="1"/>
  <c r="G109" i="1"/>
  <c r="K109" i="1"/>
  <c r="E110" i="1"/>
  <c r="F110" i="1"/>
  <c r="G110" i="1"/>
  <c r="K110" i="1"/>
  <c r="E117" i="1"/>
  <c r="F117" i="1"/>
  <c r="G117" i="1"/>
  <c r="K117" i="1"/>
  <c r="E50" i="1"/>
  <c r="F50" i="1"/>
  <c r="G50" i="1"/>
  <c r="E51" i="1"/>
  <c r="F51" i="1"/>
  <c r="G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E67" i="1"/>
  <c r="F67" i="1"/>
  <c r="G67" i="1"/>
  <c r="H67" i="1"/>
  <c r="E68" i="1"/>
  <c r="F68" i="1"/>
  <c r="G68" i="1"/>
  <c r="E69" i="1"/>
  <c r="F69" i="1"/>
  <c r="G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E101" i="1"/>
  <c r="F101" i="1"/>
  <c r="G101" i="1"/>
  <c r="E103" i="1"/>
  <c r="F103" i="1"/>
  <c r="G103" i="1"/>
  <c r="I103" i="1"/>
  <c r="E104" i="1"/>
  <c r="F104" i="1"/>
  <c r="G104" i="1"/>
  <c r="E105" i="1"/>
  <c r="F105" i="1"/>
  <c r="G105" i="1"/>
  <c r="E106" i="1"/>
  <c r="F106" i="1"/>
  <c r="G106" i="1"/>
  <c r="E102" i="1"/>
  <c r="F102" i="1"/>
  <c r="E49" i="1"/>
  <c r="F49" i="1"/>
  <c r="G49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Q117" i="1"/>
  <c r="Q110" i="1"/>
  <c r="Q109" i="1"/>
  <c r="Q103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7" i="1"/>
  <c r="Q65" i="1"/>
  <c r="Q64" i="1"/>
  <c r="Q63" i="1"/>
  <c r="Q61" i="1"/>
  <c r="Q60" i="1"/>
  <c r="Q59" i="1"/>
  <c r="Q58" i="1"/>
  <c r="Q57" i="1"/>
  <c r="Q55" i="1"/>
  <c r="Q54" i="1"/>
  <c r="Q53" i="1"/>
  <c r="Q52" i="1"/>
  <c r="Q48" i="1"/>
  <c r="Q47" i="1"/>
  <c r="Q46" i="1"/>
  <c r="Q45" i="1"/>
  <c r="Q44" i="1"/>
  <c r="Q43" i="1"/>
  <c r="Q42" i="1"/>
  <c r="Q40" i="1"/>
  <c r="Q39" i="1"/>
  <c r="Q34" i="1"/>
  <c r="Q32" i="1"/>
  <c r="Q23" i="1"/>
  <c r="G45" i="4"/>
  <c r="C45" i="4"/>
  <c r="E45" i="4"/>
  <c r="G44" i="4"/>
  <c r="C44" i="4"/>
  <c r="E44" i="4"/>
  <c r="G43" i="4"/>
  <c r="C43" i="4"/>
  <c r="E43" i="4"/>
  <c r="G42" i="4"/>
  <c r="C42" i="4"/>
  <c r="E42" i="4"/>
  <c r="G41" i="4"/>
  <c r="C41" i="4"/>
  <c r="E41" i="4"/>
  <c r="G103" i="4"/>
  <c r="C103" i="4"/>
  <c r="E103" i="4"/>
  <c r="G102" i="4"/>
  <c r="C102" i="4"/>
  <c r="E102" i="4"/>
  <c r="G40" i="4"/>
  <c r="C40" i="4"/>
  <c r="E40" i="4"/>
  <c r="G39" i="4"/>
  <c r="C39" i="4"/>
  <c r="E39" i="4"/>
  <c r="G38" i="4"/>
  <c r="C38" i="4"/>
  <c r="E38" i="4"/>
  <c r="G37" i="4"/>
  <c r="C37" i="4"/>
  <c r="E37" i="4"/>
  <c r="G36" i="4"/>
  <c r="C36" i="4"/>
  <c r="E36" i="4"/>
  <c r="G101" i="4"/>
  <c r="C101" i="4"/>
  <c r="E101" i="4"/>
  <c r="G35" i="4"/>
  <c r="C35" i="4"/>
  <c r="E35" i="4"/>
  <c r="G34" i="4"/>
  <c r="C34" i="4"/>
  <c r="E34" i="4"/>
  <c r="G33" i="4"/>
  <c r="C33" i="4"/>
  <c r="E33" i="4"/>
  <c r="G100" i="4"/>
  <c r="C100" i="4"/>
  <c r="E100" i="4"/>
  <c r="G99" i="4"/>
  <c r="C99" i="4"/>
  <c r="E99" i="4"/>
  <c r="G98" i="4"/>
  <c r="C98" i="4"/>
  <c r="E98" i="4"/>
  <c r="G97" i="4"/>
  <c r="C97" i="4"/>
  <c r="E97" i="4"/>
  <c r="G96" i="4"/>
  <c r="C96" i="4"/>
  <c r="E96" i="4"/>
  <c r="G95" i="4"/>
  <c r="C95" i="4"/>
  <c r="E95" i="4"/>
  <c r="G94" i="4"/>
  <c r="C94" i="4"/>
  <c r="E94" i="4"/>
  <c r="G93" i="4"/>
  <c r="C93" i="4"/>
  <c r="E93" i="4"/>
  <c r="G92" i="4"/>
  <c r="C92" i="4"/>
  <c r="E92" i="4"/>
  <c r="G91" i="4"/>
  <c r="C91" i="4"/>
  <c r="E91" i="4"/>
  <c r="G90" i="4"/>
  <c r="C90" i="4"/>
  <c r="E90" i="4"/>
  <c r="G89" i="4"/>
  <c r="C89" i="4"/>
  <c r="E89" i="4"/>
  <c r="G88" i="4"/>
  <c r="C88" i="4"/>
  <c r="E88" i="4"/>
  <c r="G87" i="4"/>
  <c r="C87" i="4"/>
  <c r="E87" i="4"/>
  <c r="G86" i="4"/>
  <c r="C86" i="4"/>
  <c r="E86" i="4"/>
  <c r="G85" i="4"/>
  <c r="C85" i="4"/>
  <c r="E85" i="4"/>
  <c r="G84" i="4"/>
  <c r="C84" i="4"/>
  <c r="E84" i="4"/>
  <c r="G83" i="4"/>
  <c r="C83" i="4"/>
  <c r="E83" i="4"/>
  <c r="G82" i="4"/>
  <c r="C82" i="4"/>
  <c r="E82" i="4"/>
  <c r="G81" i="4"/>
  <c r="C81" i="4"/>
  <c r="E81" i="4"/>
  <c r="G80" i="4"/>
  <c r="C80" i="4"/>
  <c r="E80" i="4"/>
  <c r="G79" i="4"/>
  <c r="C79" i="4"/>
  <c r="E79" i="4"/>
  <c r="G78" i="4"/>
  <c r="C78" i="4"/>
  <c r="E78" i="4"/>
  <c r="G77" i="4"/>
  <c r="C77" i="4"/>
  <c r="E77" i="4"/>
  <c r="G76" i="4"/>
  <c r="C76" i="4"/>
  <c r="E76" i="4"/>
  <c r="G75" i="4"/>
  <c r="C75" i="4"/>
  <c r="E75" i="4"/>
  <c r="G74" i="4"/>
  <c r="C74" i="4"/>
  <c r="E74" i="4"/>
  <c r="G73" i="4"/>
  <c r="C73" i="4"/>
  <c r="E73" i="4"/>
  <c r="G72" i="4"/>
  <c r="C72" i="4"/>
  <c r="E72" i="4"/>
  <c r="G71" i="4"/>
  <c r="C71" i="4"/>
  <c r="E71" i="4"/>
  <c r="G32" i="4"/>
  <c r="C32" i="4"/>
  <c r="E32" i="4"/>
  <c r="G31" i="4"/>
  <c r="C31" i="4"/>
  <c r="E31" i="4"/>
  <c r="G70" i="4"/>
  <c r="C70" i="4"/>
  <c r="E70" i="4"/>
  <c r="G30" i="4"/>
  <c r="C30" i="4"/>
  <c r="E30" i="4"/>
  <c r="G69" i="4"/>
  <c r="C69" i="4"/>
  <c r="E69" i="4"/>
  <c r="G68" i="4"/>
  <c r="C68" i="4"/>
  <c r="E68" i="4"/>
  <c r="G67" i="4"/>
  <c r="C67" i="4"/>
  <c r="E67" i="4"/>
  <c r="G29" i="4"/>
  <c r="C29" i="4"/>
  <c r="E29" i="4"/>
  <c r="G66" i="4"/>
  <c r="C66" i="4"/>
  <c r="E66" i="4"/>
  <c r="G65" i="4"/>
  <c r="C65" i="4"/>
  <c r="E65" i="4"/>
  <c r="G64" i="4"/>
  <c r="C64" i="4"/>
  <c r="E64" i="4"/>
  <c r="G63" i="4"/>
  <c r="C63" i="4"/>
  <c r="E63" i="4"/>
  <c r="G62" i="4"/>
  <c r="C62" i="4"/>
  <c r="E62" i="4"/>
  <c r="G28" i="4"/>
  <c r="C28" i="4"/>
  <c r="E28" i="4"/>
  <c r="G61" i="4"/>
  <c r="C61" i="4"/>
  <c r="E61" i="4"/>
  <c r="G60" i="4"/>
  <c r="C60" i="4"/>
  <c r="E60" i="4"/>
  <c r="G59" i="4"/>
  <c r="C59" i="4"/>
  <c r="E59" i="4"/>
  <c r="G58" i="4"/>
  <c r="C58" i="4"/>
  <c r="E58" i="4"/>
  <c r="G27" i="4"/>
  <c r="C27" i="4"/>
  <c r="E27" i="4"/>
  <c r="G26" i="4"/>
  <c r="C26" i="4"/>
  <c r="E26" i="4"/>
  <c r="G25" i="4"/>
  <c r="C25" i="4"/>
  <c r="E25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E53" i="4"/>
  <c r="G52" i="4"/>
  <c r="C52" i="4"/>
  <c r="E52" i="4"/>
  <c r="G51" i="4"/>
  <c r="C51" i="4"/>
  <c r="E51" i="4"/>
  <c r="G50" i="4"/>
  <c r="C50" i="4"/>
  <c r="E50" i="4"/>
  <c r="G49" i="4"/>
  <c r="C49" i="4"/>
  <c r="E49" i="4"/>
  <c r="G24" i="4"/>
  <c r="C24" i="4"/>
  <c r="E24" i="4"/>
  <c r="G23" i="4"/>
  <c r="C23" i="4"/>
  <c r="E23" i="4"/>
  <c r="G22" i="4"/>
  <c r="C22" i="4"/>
  <c r="E22" i="4"/>
  <c r="G48" i="4"/>
  <c r="C48" i="4"/>
  <c r="E48" i="4"/>
  <c r="G21" i="4"/>
  <c r="C21" i="4"/>
  <c r="E21" i="4"/>
  <c r="G47" i="4"/>
  <c r="C47" i="4"/>
  <c r="E47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46" i="4"/>
  <c r="C46" i="4"/>
  <c r="E46" i="4"/>
  <c r="G12" i="4"/>
  <c r="C12" i="4"/>
  <c r="E12" i="4"/>
  <c r="G11" i="4"/>
  <c r="C11" i="4"/>
  <c r="E11" i="4"/>
  <c r="E21" i="1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103" i="4"/>
  <c r="B103" i="4"/>
  <c r="D103" i="4"/>
  <c r="A103" i="4"/>
  <c r="H102" i="4"/>
  <c r="B102" i="4"/>
  <c r="D102" i="4"/>
  <c r="A102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101" i="4"/>
  <c r="B101" i="4"/>
  <c r="D101" i="4"/>
  <c r="A101" i="4"/>
  <c r="H35" i="4"/>
  <c r="B35" i="4"/>
  <c r="D35" i="4"/>
  <c r="A35" i="4"/>
  <c r="H34" i="4"/>
  <c r="B34" i="4"/>
  <c r="D34" i="4"/>
  <c r="A34" i="4"/>
  <c r="H33" i="4"/>
  <c r="B33" i="4"/>
  <c r="D33" i="4"/>
  <c r="A33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F95" i="4"/>
  <c r="D95" i="4"/>
  <c r="A95" i="4"/>
  <c r="H94" i="4"/>
  <c r="B94" i="4"/>
  <c r="F94" i="4"/>
  <c r="D94" i="4"/>
  <c r="A94" i="4"/>
  <c r="H93" i="4"/>
  <c r="F93" i="4"/>
  <c r="D93" i="4"/>
  <c r="B93" i="4"/>
  <c r="A93" i="4"/>
  <c r="H92" i="4"/>
  <c r="B92" i="4"/>
  <c r="F92" i="4"/>
  <c r="D92" i="4"/>
  <c r="A92" i="4"/>
  <c r="H91" i="4"/>
  <c r="B91" i="4"/>
  <c r="F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D85" i="4"/>
  <c r="B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D81" i="4"/>
  <c r="B81" i="4"/>
  <c r="A81" i="4"/>
  <c r="H80" i="4"/>
  <c r="B80" i="4"/>
  <c r="D80" i="4"/>
  <c r="A80" i="4"/>
  <c r="H79" i="4"/>
  <c r="D79" i="4"/>
  <c r="B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D75" i="4"/>
  <c r="B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32" i="4"/>
  <c r="B32" i="4"/>
  <c r="D32" i="4"/>
  <c r="A32" i="4"/>
  <c r="H31" i="4"/>
  <c r="D31" i="4"/>
  <c r="B31" i="4"/>
  <c r="A31" i="4"/>
  <c r="H70" i="4"/>
  <c r="B70" i="4"/>
  <c r="D70" i="4"/>
  <c r="A70" i="4"/>
  <c r="H30" i="4"/>
  <c r="B30" i="4"/>
  <c r="D30" i="4"/>
  <c r="A30" i="4"/>
  <c r="H69" i="4"/>
  <c r="B69" i="4"/>
  <c r="D69" i="4"/>
  <c r="A69" i="4"/>
  <c r="H68" i="4"/>
  <c r="D68" i="4"/>
  <c r="B68" i="4"/>
  <c r="A68" i="4"/>
  <c r="H67" i="4"/>
  <c r="B67" i="4"/>
  <c r="D67" i="4"/>
  <c r="A67" i="4"/>
  <c r="H29" i="4"/>
  <c r="D29" i="4"/>
  <c r="B29" i="4"/>
  <c r="A29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D63" i="4"/>
  <c r="B63" i="4"/>
  <c r="A63" i="4"/>
  <c r="H62" i="4"/>
  <c r="B62" i="4"/>
  <c r="D62" i="4"/>
  <c r="A62" i="4"/>
  <c r="H28" i="4"/>
  <c r="B28" i="4"/>
  <c r="D28" i="4"/>
  <c r="A28" i="4"/>
  <c r="H61" i="4"/>
  <c r="D61" i="4"/>
  <c r="B61" i="4"/>
  <c r="A61" i="4"/>
  <c r="H60" i="4"/>
  <c r="B60" i="4"/>
  <c r="D60" i="4"/>
  <c r="A60" i="4"/>
  <c r="H59" i="4"/>
  <c r="D59" i="4"/>
  <c r="B59" i="4"/>
  <c r="A59" i="4"/>
  <c r="H58" i="4"/>
  <c r="B58" i="4"/>
  <c r="D58" i="4"/>
  <c r="A58" i="4"/>
  <c r="H27" i="4"/>
  <c r="D27" i="4"/>
  <c r="B27" i="4"/>
  <c r="A27" i="4"/>
  <c r="H26" i="4"/>
  <c r="B26" i="4"/>
  <c r="D26" i="4"/>
  <c r="A26" i="4"/>
  <c r="H25" i="4"/>
  <c r="D25" i="4"/>
  <c r="B25" i="4"/>
  <c r="A25" i="4"/>
  <c r="H57" i="4"/>
  <c r="B57" i="4"/>
  <c r="D57" i="4"/>
  <c r="A57" i="4"/>
  <c r="H56" i="4"/>
  <c r="D56" i="4"/>
  <c r="B56" i="4"/>
  <c r="A56" i="4"/>
  <c r="H55" i="4"/>
  <c r="B55" i="4"/>
  <c r="D55" i="4"/>
  <c r="A55" i="4"/>
  <c r="H54" i="4"/>
  <c r="D54" i="4"/>
  <c r="B54" i="4"/>
  <c r="A54" i="4"/>
  <c r="H53" i="4"/>
  <c r="B53" i="4"/>
  <c r="D53" i="4"/>
  <c r="A53" i="4"/>
  <c r="H52" i="4"/>
  <c r="D52" i="4"/>
  <c r="B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24" i="4"/>
  <c r="D24" i="4"/>
  <c r="B24" i="4"/>
  <c r="A24" i="4"/>
  <c r="H23" i="4"/>
  <c r="B23" i="4"/>
  <c r="D23" i="4"/>
  <c r="A23" i="4"/>
  <c r="H22" i="4"/>
  <c r="D22" i="4"/>
  <c r="B22" i="4"/>
  <c r="A22" i="4"/>
  <c r="H48" i="4"/>
  <c r="B48" i="4"/>
  <c r="D48" i="4"/>
  <c r="A48" i="4"/>
  <c r="H21" i="4"/>
  <c r="D21" i="4"/>
  <c r="B21" i="4"/>
  <c r="A21" i="4"/>
  <c r="H47" i="4"/>
  <c r="B47" i="4"/>
  <c r="D47" i="4"/>
  <c r="A47" i="4"/>
  <c r="H20" i="4"/>
  <c r="D20" i="4"/>
  <c r="B20" i="4"/>
  <c r="A20" i="4"/>
  <c r="H19" i="4"/>
  <c r="B19" i="4"/>
  <c r="D19" i="4"/>
  <c r="A19" i="4"/>
  <c r="H18" i="4"/>
  <c r="D18" i="4"/>
  <c r="B18" i="4"/>
  <c r="A18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46" i="4"/>
  <c r="D46" i="4"/>
  <c r="B46" i="4"/>
  <c r="A46" i="4"/>
  <c r="H12" i="4"/>
  <c r="B12" i="4"/>
  <c r="D12" i="4"/>
  <c r="A12" i="4"/>
  <c r="H11" i="4"/>
  <c r="D11" i="4"/>
  <c r="B11" i="4"/>
  <c r="A11" i="4"/>
  <c r="C9" i="1"/>
  <c r="D9" i="1"/>
  <c r="Q116" i="1"/>
  <c r="Q114" i="1"/>
  <c r="Q115" i="1"/>
  <c r="F21" i="1"/>
  <c r="F16" i="1"/>
  <c r="F17" i="1" s="1"/>
  <c r="C17" i="1"/>
  <c r="Q111" i="1"/>
  <c r="Q113" i="1"/>
  <c r="Q112" i="1"/>
  <c r="Q108" i="1"/>
  <c r="Q107" i="1"/>
  <c r="Q106" i="1"/>
  <c r="K106" i="1"/>
  <c r="G21" i="1"/>
  <c r="Q104" i="1"/>
  <c r="Q105" i="1"/>
  <c r="I105" i="1"/>
  <c r="I104" i="1"/>
  <c r="E21" i="3"/>
  <c r="F21" i="3"/>
  <c r="G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E30" i="3"/>
  <c r="F30" i="3"/>
  <c r="G30" i="3"/>
  <c r="I30" i="3"/>
  <c r="Q30" i="3"/>
  <c r="E31" i="3"/>
  <c r="F31" i="3"/>
  <c r="G31" i="3"/>
  <c r="I31" i="3"/>
  <c r="Q31" i="3"/>
  <c r="E32" i="3"/>
  <c r="F32" i="3"/>
  <c r="G32" i="3"/>
  <c r="I32" i="3"/>
  <c r="Q32" i="3"/>
  <c r="E33" i="3"/>
  <c r="F33" i="3"/>
  <c r="G33" i="3"/>
  <c r="I33" i="3"/>
  <c r="Q33" i="3"/>
  <c r="E34" i="3"/>
  <c r="F34" i="3"/>
  <c r="G34" i="3"/>
  <c r="I34" i="3"/>
  <c r="Q34" i="3"/>
  <c r="E35" i="3"/>
  <c r="F35" i="3"/>
  <c r="G35" i="3"/>
  <c r="I35" i="3"/>
  <c r="Q35" i="3"/>
  <c r="E36" i="3"/>
  <c r="F36" i="3"/>
  <c r="G36" i="3"/>
  <c r="I36" i="3"/>
  <c r="Q36" i="3"/>
  <c r="E37" i="3"/>
  <c r="F37" i="3"/>
  <c r="G37" i="3"/>
  <c r="I37" i="3"/>
  <c r="Q37" i="3"/>
  <c r="E38" i="3"/>
  <c r="F38" i="3"/>
  <c r="G38" i="3"/>
  <c r="I38" i="3"/>
  <c r="Q38" i="3"/>
  <c r="E39" i="3"/>
  <c r="F39" i="3"/>
  <c r="G39" i="3"/>
  <c r="I39" i="3"/>
  <c r="Q39" i="3"/>
  <c r="E40" i="3"/>
  <c r="F40" i="3"/>
  <c r="G40" i="3"/>
  <c r="I40" i="3"/>
  <c r="Q40" i="3"/>
  <c r="E41" i="3"/>
  <c r="F41" i="3"/>
  <c r="G41" i="3"/>
  <c r="I41" i="3"/>
  <c r="Q41" i="3"/>
  <c r="E42" i="3"/>
  <c r="F42" i="3"/>
  <c r="G42" i="3"/>
  <c r="I42" i="3"/>
  <c r="Q42" i="3"/>
  <c r="E43" i="3"/>
  <c r="F43" i="3"/>
  <c r="G43" i="3"/>
  <c r="I43" i="3"/>
  <c r="Q43" i="3"/>
  <c r="E44" i="3"/>
  <c r="F44" i="3"/>
  <c r="G44" i="3"/>
  <c r="I44" i="3"/>
  <c r="Q44" i="3"/>
  <c r="E45" i="3"/>
  <c r="F45" i="3"/>
  <c r="G45" i="3"/>
  <c r="I45" i="3"/>
  <c r="Q45" i="3"/>
  <c r="E46" i="3"/>
  <c r="F46" i="3"/>
  <c r="G46" i="3"/>
  <c r="I46" i="3"/>
  <c r="Q46" i="3"/>
  <c r="E47" i="3"/>
  <c r="F47" i="3"/>
  <c r="G47" i="3"/>
  <c r="I47" i="3"/>
  <c r="Q47" i="3"/>
  <c r="Q22" i="1"/>
  <c r="Q24" i="1"/>
  <c r="Q25" i="1"/>
  <c r="Q26" i="1"/>
  <c r="Q27" i="1"/>
  <c r="Q28" i="1"/>
  <c r="Q29" i="1"/>
  <c r="Q30" i="1"/>
  <c r="Q31" i="1"/>
  <c r="Q33" i="1"/>
  <c r="Q35" i="1"/>
  <c r="Q36" i="1"/>
  <c r="Q37" i="1"/>
  <c r="Q38" i="1"/>
  <c r="Q41" i="1"/>
  <c r="Q49" i="1"/>
  <c r="Q50" i="1"/>
  <c r="Q51" i="1"/>
  <c r="Q56" i="1"/>
  <c r="Q62" i="1"/>
  <c r="Q66" i="1"/>
  <c r="Q68" i="1"/>
  <c r="Q69" i="1"/>
  <c r="Q100" i="1"/>
  <c r="Q101" i="1"/>
  <c r="Q102" i="1"/>
  <c r="J49" i="1"/>
  <c r="J50" i="1"/>
  <c r="J51" i="1"/>
  <c r="J56" i="1"/>
  <c r="J62" i="1"/>
  <c r="J66" i="1"/>
  <c r="J68" i="1"/>
  <c r="J69" i="1"/>
  <c r="J100" i="1"/>
  <c r="J101" i="1"/>
  <c r="Q21" i="1"/>
  <c r="H21" i="1"/>
  <c r="I21" i="3"/>
  <c r="C12" i="3"/>
  <c r="C16" i="3"/>
  <c r="D18" i="3"/>
  <c r="C11" i="3"/>
  <c r="O36" i="3"/>
  <c r="O34" i="3"/>
  <c r="O38" i="3"/>
  <c r="O43" i="3"/>
  <c r="O35" i="3"/>
  <c r="O27" i="3"/>
  <c r="O26" i="3"/>
  <c r="O22" i="3"/>
  <c r="C15" i="3"/>
  <c r="C18" i="3"/>
  <c r="O41" i="3"/>
  <c r="O33" i="3"/>
  <c r="O25" i="3"/>
  <c r="O47" i="3"/>
  <c r="O31" i="3"/>
  <c r="O40" i="3"/>
  <c r="O32" i="3"/>
  <c r="O24" i="3"/>
  <c r="O39" i="3"/>
  <c r="O23" i="3"/>
  <c r="O30" i="3"/>
  <c r="O46" i="3"/>
  <c r="O45" i="3"/>
  <c r="O37" i="3"/>
  <c r="O29" i="3"/>
  <c r="O21" i="3"/>
  <c r="O44" i="3"/>
  <c r="O28" i="3"/>
  <c r="O42" i="3"/>
  <c r="C11" i="1"/>
  <c r="C12" i="1"/>
  <c r="O118" i="1" l="1"/>
  <c r="C16" i="1"/>
  <c r="D18" i="1" s="1"/>
  <c r="O117" i="1"/>
  <c r="O23" i="1"/>
  <c r="O49" i="1"/>
  <c r="O44" i="1"/>
  <c r="O51" i="1"/>
  <c r="O47" i="1"/>
  <c r="O59" i="1"/>
  <c r="O46" i="1"/>
  <c r="O61" i="1"/>
  <c r="O105" i="1"/>
  <c r="O111" i="1"/>
  <c r="O91" i="1"/>
  <c r="O90" i="1"/>
  <c r="O92" i="1"/>
  <c r="O107" i="1"/>
  <c r="O85" i="1"/>
  <c r="O84" i="1"/>
  <c r="O94" i="1"/>
  <c r="O69" i="1"/>
  <c r="O110" i="1"/>
  <c r="O39" i="1"/>
  <c r="O109" i="1"/>
  <c r="O43" i="1"/>
  <c r="O62" i="1"/>
  <c r="O42" i="1"/>
  <c r="O52" i="1"/>
  <c r="O101" i="1"/>
  <c r="O78" i="1"/>
  <c r="O88" i="1"/>
  <c r="O93" i="1"/>
  <c r="O56" i="1"/>
  <c r="O66" i="1"/>
  <c r="O112" i="1"/>
  <c r="O86" i="1"/>
  <c r="O99" i="1"/>
  <c r="O96" i="1"/>
  <c r="O50" i="1"/>
  <c r="O98" i="1"/>
  <c r="O34" i="1"/>
  <c r="O103" i="1"/>
  <c r="O32" i="1"/>
  <c r="C15" i="1"/>
  <c r="O115" i="1"/>
  <c r="O83" i="1"/>
  <c r="O95" i="1"/>
  <c r="O100" i="1"/>
  <c r="O70" i="1"/>
  <c r="O82" i="1"/>
  <c r="O104" i="1"/>
  <c r="O58" i="1"/>
  <c r="O75" i="1"/>
  <c r="O72" i="1"/>
  <c r="O77" i="1"/>
  <c r="O74" i="1"/>
  <c r="O87" i="1"/>
  <c r="O76" i="1"/>
  <c r="O89" i="1"/>
  <c r="O114" i="1"/>
  <c r="O106" i="1"/>
  <c r="O40" i="1"/>
  <c r="O48" i="1"/>
  <c r="O57" i="1"/>
  <c r="O71" i="1"/>
  <c r="O73" i="1"/>
  <c r="O116" i="1"/>
  <c r="O45" i="1"/>
  <c r="O64" i="1"/>
  <c r="O60" i="1"/>
  <c r="O67" i="1"/>
  <c r="O63" i="1"/>
  <c r="O79" i="1"/>
  <c r="O65" i="1"/>
  <c r="O81" i="1"/>
  <c r="O102" i="1"/>
  <c r="O108" i="1"/>
  <c r="O68" i="1"/>
  <c r="O54" i="1"/>
  <c r="O53" i="1"/>
  <c r="O55" i="1"/>
  <c r="O113" i="1"/>
  <c r="O80" i="1"/>
  <c r="O97" i="1"/>
  <c r="C18" i="1" l="1"/>
  <c r="F18" i="1"/>
  <c r="F19" i="1" s="1"/>
</calcChain>
</file>

<file path=xl/sharedStrings.xml><?xml version="1.0" encoding="utf-8"?>
<sst xmlns="http://schemas.openxmlformats.org/spreadsheetml/2006/main" count="965" uniqueCount="391">
  <si>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</si>
  <si>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</si>
  <si>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</si>
  <si>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</si>
  <si>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</si>
  <si>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</si>
  <si>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</si>
  <si>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</si>
  <si>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</si>
  <si>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</si>
  <si>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</si>
  <si>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</si>
  <si>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</si>
  <si>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</si>
  <si>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</si>
  <si>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</si>
  <si>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</si>
  <si>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</si>
  <si>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</si>
  <si>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</si>
  <si>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</si>
  <si>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</si>
  <si>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</si>
  <si>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</si>
  <si>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</si>
  <si>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</si>
  <si>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</si>
  <si>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</si>
  <si>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</si>
  <si>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</si>
  <si>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</si>
  <si>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</si>
  <si>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UW Ori</t>
  </si>
  <si>
    <t>Very wrong!</t>
  </si>
  <si>
    <t>IBVS 3409</t>
  </si>
  <si>
    <t>IBVS</t>
  </si>
  <si>
    <t>NO GOOD</t>
  </si>
  <si>
    <t>phe</t>
  </si>
  <si>
    <t>K</t>
  </si>
  <si>
    <t>BAV-M 68</t>
  </si>
  <si>
    <t>ccd</t>
  </si>
  <si>
    <t>R.Diethelm</t>
  </si>
  <si>
    <t>BBSAG 120</t>
  </si>
  <si>
    <t>Misc</t>
  </si>
  <si>
    <t>II</t>
  </si>
  <si>
    <t>I</t>
  </si>
  <si>
    <t>EB/KE</t>
  </si>
  <si>
    <t>IBVS 5493</t>
  </si>
  <si>
    <t>IBVS 5543</t>
  </si>
  <si>
    <t>Found by ToMcat (period search software)?</t>
  </si>
  <si>
    <t># of data points:</t>
  </si>
  <si>
    <t xml:space="preserve">UW Ori /  GSC 01320-00074 </t>
  </si>
  <si>
    <t>IBVS 5672</t>
  </si>
  <si>
    <t>My time zone &gt;&gt;&gt;&gt;&gt;</t>
  </si>
  <si>
    <t>(PST=8, PDT=MDT=7, MDT=CST=6, etc.)</t>
  </si>
  <si>
    <t>JD today</t>
  </si>
  <si>
    <t>New Cycle</t>
  </si>
  <si>
    <t>Next ToM</t>
  </si>
  <si>
    <t>IBVS 5871</t>
  </si>
  <si>
    <t>Start of linear fit &gt;&gt;&gt;&gt;&gt;&gt;&gt;&gt;&gt;&gt;&gt;&gt;&gt;&gt;&gt;&gt;&gt;&gt;&gt;&gt;&gt;</t>
  </si>
  <si>
    <t>IBVS 5875</t>
  </si>
  <si>
    <t>IBVS 5874</t>
  </si>
  <si>
    <t>Add cycle</t>
  </si>
  <si>
    <t>Old Cycle</t>
  </si>
  <si>
    <t>IBVS 5960</t>
  </si>
  <si>
    <t>IBVS 5918</t>
  </si>
  <si>
    <t>IBVS 6029</t>
  </si>
  <si>
    <t>Also in VSX 2013-03-04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</si>
  <si>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</si>
  <si>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</si>
  <si>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</si>
  <si>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</si>
  <si>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</si>
  <si>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</si>
  <si>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</si>
  <si>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</si>
  <si>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</si>
  <si>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</si>
  <si>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</si>
  <si>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</si>
  <si>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</si>
  <si>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2414307.473 </t>
  </si>
  <si>
    <t> 17.01.1898 23:21 </t>
  </si>
  <si>
    <t> 0.163 </t>
  </si>
  <si>
    <t>V </t>
  </si>
  <si>
    <t> W.Luther </t>
  </si>
  <si>
    <t> AN 187.191 </t>
  </si>
  <si>
    <t>2416172.324 </t>
  </si>
  <si>
    <t> 26.02.1903 19:46 </t>
  </si>
  <si>
    <t> 0.117 </t>
  </si>
  <si>
    <t>2416500.396 </t>
  </si>
  <si>
    <t> 20.01.1904 21:30 </t>
  </si>
  <si>
    <t> 0.068 </t>
  </si>
  <si>
    <t>2416871.391 </t>
  </si>
  <si>
    <t> 25.01.1905 21:23 </t>
  </si>
  <si>
    <t> 0.100 </t>
  </si>
  <si>
    <t>2417198.513 </t>
  </si>
  <si>
    <t> 19.12.1905 00:18 </t>
  </si>
  <si>
    <t> 0.109 </t>
  </si>
  <si>
    <t>2417235.243 </t>
  </si>
  <si>
    <t> 24.01.1906 17:49 </t>
  </si>
  <si>
    <t> 0.045 </t>
  </si>
  <si>
    <t>2417242.342 </t>
  </si>
  <si>
    <t> 31.01.1906 20:12 </t>
  </si>
  <si>
    <t> 0.087 </t>
  </si>
  <si>
    <t>2417297.388 </t>
  </si>
  <si>
    <t> 27.03.1906 21:18 </t>
  </si>
  <si>
    <t> 0.195 </t>
  </si>
  <si>
    <t>2417614.304 </t>
  </si>
  <si>
    <t> 07.02.1907 19:17 </t>
  </si>
  <si>
    <t> 0.078 </t>
  </si>
  <si>
    <t>2417668.334 </t>
  </si>
  <si>
    <t> 02.04.1907 20:00 </t>
  </si>
  <si>
    <t> 0.177 </t>
  </si>
  <si>
    <t>2417670.353 </t>
  </si>
  <si>
    <t> 04.04.1907 20:28 </t>
  </si>
  <si>
    <t> 0.180 </t>
  </si>
  <si>
    <t>2417944.400 </t>
  </si>
  <si>
    <t> 03.01.1908 21:36 </t>
  </si>
  <si>
    <t> 0.037 </t>
  </si>
  <si>
    <t>2418264.457 </t>
  </si>
  <si>
    <t> 18.11.1908 22:58 </t>
  </si>
  <si>
    <t>2418273.539 </t>
  </si>
  <si>
    <t> 28.11.1908 00:56 </t>
  </si>
  <si>
    <t> 0.047 </t>
  </si>
  <si>
    <t>2418361.297 </t>
  </si>
  <si>
    <t> 23.02.1909 19:07 </t>
  </si>
  <si>
    <t> 0.104 </t>
  </si>
  <si>
    <t>2419013.445 </t>
  </si>
  <si>
    <t> 07.12.1910 22:40 </t>
  </si>
  <si>
    <t> 0.042 </t>
  </si>
  <si>
    <t>2419058.274 </t>
  </si>
  <si>
    <t> 21.01.1911 18:34 </t>
  </si>
  <si>
    <t> 0.013 </t>
  </si>
  <si>
    <t>2419068.522 </t>
  </si>
  <si>
    <t> 01.02.1911 00:31 </t>
  </si>
  <si>
    <t>2433657.407 </t>
  </si>
  <si>
    <t> 10.01.1951 21:46 </t>
  </si>
  <si>
    <t> 0.025 </t>
  </si>
  <si>
    <t>P </t>
  </si>
  <si>
    <t> P.Ahnert </t>
  </si>
  <si>
    <t> MVS 642 </t>
  </si>
  <si>
    <t>2433702.318 </t>
  </si>
  <si>
    <t> 24.02.1951 19:37 </t>
  </si>
  <si>
    <t>2434668.454 </t>
  </si>
  <si>
    <t> 17.10.1953 22:53 </t>
  </si>
  <si>
    <t> -0.004 </t>
  </si>
  <si>
    <t> I.Todoran </t>
  </si>
  <si>
    <t> SCA 7.159 </t>
  </si>
  <si>
    <t>2434778.417 </t>
  </si>
  <si>
    <t> 04.02.1954 22:00 </t>
  </si>
  <si>
    <t> 0.081 </t>
  </si>
  <si>
    <t>2434779.420 </t>
  </si>
  <si>
    <t> 05.02.1954 22:04 </t>
  </si>
  <si>
    <t> 0.076 </t>
  </si>
  <si>
    <t>2434780.452 </t>
  </si>
  <si>
    <t> 06.02.1954 22:50 </t>
  </si>
  <si>
    <t>2435372.566 </t>
  </si>
  <si>
    <t> 22.09.1955 01:35 </t>
  </si>
  <si>
    <t> -0.017 </t>
  </si>
  <si>
    <t>2435373.569 </t>
  </si>
  <si>
    <t> 23.09.1955 01:39 </t>
  </si>
  <si>
    <t> -0.022 </t>
  </si>
  <si>
    <t>2435428.548 </t>
  </si>
  <si>
    <t> 17.11.1955 01:09 </t>
  </si>
  <si>
    <t> 0.018 </t>
  </si>
  <si>
    <t> B.S.Whitney </t>
  </si>
  <si>
    <t> AJ 64.261 </t>
  </si>
  <si>
    <t>2435432.622 </t>
  </si>
  <si>
    <t> 21.11.1955 02:55 </t>
  </si>
  <si>
    <t> 0.060 </t>
  </si>
  <si>
    <t>2435483.614 </t>
  </si>
  <si>
    <t> 11.01.1956 02:44 </t>
  </si>
  <si>
    <t> 0.145 </t>
  </si>
  <si>
    <t>2435511.187 </t>
  </si>
  <si>
    <t> 07.02.1956 16:29 </t>
  </si>
  <si>
    <t>2435512.198 </t>
  </si>
  <si>
    <t> 08.02.1956 16:45 </t>
  </si>
  <si>
    <t> -0.000 </t>
  </si>
  <si>
    <t>2435513.206 </t>
  </si>
  <si>
    <t> 09.02.1956 16:56 </t>
  </si>
  <si>
    <t>2435527.317 </t>
  </si>
  <si>
    <t> 23.02.1956 19:36 </t>
  </si>
  <si>
    <t> -0.002 </t>
  </si>
  <si>
    <t>2435808.680 </t>
  </si>
  <si>
    <t> 01.12.1956 04:19 </t>
  </si>
  <si>
    <t> 0.114 </t>
  </si>
  <si>
    <t>2435848.513 </t>
  </si>
  <si>
    <t> 10.01.1957 00:18 </t>
  </si>
  <si>
    <t> 0.129 </t>
  </si>
  <si>
    <t> H.Huth </t>
  </si>
  <si>
    <t> MVS 2.126 </t>
  </si>
  <si>
    <t>2435856.474 </t>
  </si>
  <si>
    <t> 17.01.1957 23:22 </t>
  </si>
  <si>
    <t> 0.026 </t>
  </si>
  <si>
    <t>2435899.339 </t>
  </si>
  <si>
    <t> 01.03.1957 20:08 </t>
  </si>
  <si>
    <t> 0.049 </t>
  </si>
  <si>
    <t>2435899.422 </t>
  </si>
  <si>
    <t> 01.03.1957 22:07 </t>
  </si>
  <si>
    <t> 0.132 </t>
  </si>
  <si>
    <t>2435903.468 </t>
  </si>
  <si>
    <t> 05.03.1957 23:13 </t>
  </si>
  <si>
    <t> 0.146 </t>
  </si>
  <si>
    <t>2435910.573 </t>
  </si>
  <si>
    <t> 13.03.1957 01:45 </t>
  </si>
  <si>
    <t> 0.194 </t>
  </si>
  <si>
    <t>2436229.463 </t>
  </si>
  <si>
    <t> 25.01.1958 23:06 </t>
  </si>
  <si>
    <t> 0.036 </t>
  </si>
  <si>
    <t>2436274.310 </t>
  </si>
  <si>
    <t> 11.03.1958 19:26 </t>
  </si>
  <si>
    <t> 0.024 </t>
  </si>
  <si>
    <t>2436276.310 </t>
  </si>
  <si>
    <t> 13.03.1958 19:26 </t>
  </si>
  <si>
    <t> 0.008 </t>
  </si>
  <si>
    <t>2436287.615 </t>
  </si>
  <si>
    <t> 25.03.1958 02:45 </t>
  </si>
  <si>
    <t> 0.225 </t>
  </si>
  <si>
    <t>2436541.399 </t>
  </si>
  <si>
    <t> 03.12.1958 21:34 </t>
  </si>
  <si>
    <t> -0.021 </t>
  </si>
  <si>
    <t> K.Häussler </t>
  </si>
  <si>
    <t> HABZ 95 </t>
  </si>
  <si>
    <t>2436558.672 </t>
  </si>
  <si>
    <t> 21.12.1958 04:07 </t>
  </si>
  <si>
    <t> 0.115 </t>
  </si>
  <si>
    <t>2436561.741 </t>
  </si>
  <si>
    <t> 24.12.1958 05:47 </t>
  </si>
  <si>
    <t> 0.160 </t>
  </si>
  <si>
    <t>2436637.354 </t>
  </si>
  <si>
    <t> 09.03.1959 20:29 </t>
  </si>
  <si>
    <t> 0.169 </t>
  </si>
  <si>
    <t>2436814.600 </t>
  </si>
  <si>
    <t> 03.09.1959 02:24 </t>
  </si>
  <si>
    <t>2436816.616 </t>
  </si>
  <si>
    <t> 05.09.1959 02:47 </t>
  </si>
  <si>
    <t>2436824.614 </t>
  </si>
  <si>
    <t> 13.09.1959 02:44 </t>
  </si>
  <si>
    <t> -0.068 </t>
  </si>
  <si>
    <t>2436855.464 </t>
  </si>
  <si>
    <t> 13.10.1959 23:08 </t>
  </si>
  <si>
    <t>2436868.477 </t>
  </si>
  <si>
    <t> 26.10.1959 23:26 </t>
  </si>
  <si>
    <t> -0.056 </t>
  </si>
  <si>
    <t>2436966.340 </t>
  </si>
  <si>
    <t> 01.02.1960 20:09 </t>
  </si>
  <si>
    <t>2436966.366 </t>
  </si>
  <si>
    <t> 01.02.1960 20:47 </t>
  </si>
  <si>
    <t> 0.052 </t>
  </si>
  <si>
    <t>2436968.355 </t>
  </si>
  <si>
    <t> 03.02.1960 20:31 </t>
  </si>
  <si>
    <t>2436969.365 </t>
  </si>
  <si>
    <t> 04.02.1960 20:45 </t>
  </si>
  <si>
    <t> 0.027 </t>
  </si>
  <si>
    <t>2436970.370 </t>
  </si>
  <si>
    <t> 05.02.1960 20:52 </t>
  </si>
  <si>
    <t>2437016.344 </t>
  </si>
  <si>
    <t> 22.03.1960 20:15 </t>
  </si>
  <si>
    <t>2437248.592 </t>
  </si>
  <si>
    <t> 10.11.1960 02:12 </t>
  </si>
  <si>
    <t> 0.023 </t>
  </si>
  <si>
    <t>2437261.698 </t>
  </si>
  <si>
    <t> 23.11.1960 04:45 </t>
  </si>
  <si>
    <t>2437289.393 </t>
  </si>
  <si>
    <t> 20.12.1960 21:25 </t>
  </si>
  <si>
    <t>2437293.422 </t>
  </si>
  <si>
    <t> 24.12.1960 22:07 </t>
  </si>
  <si>
    <t> -0.005 </t>
  </si>
  <si>
    <t>2437303.504 </t>
  </si>
  <si>
    <t> 04.01.1961 00:05 </t>
  </si>
  <si>
    <t>2437346.407 </t>
  </si>
  <si>
    <t> 15.02.1961 21:46 </t>
  </si>
  <si>
    <t> 0.057 </t>
  </si>
  <si>
    <t>2437347.414 </t>
  </si>
  <si>
    <t> 16.02.1961 21:56 </t>
  </si>
  <si>
    <t> 0.056 </t>
  </si>
  <si>
    <t>2437348.448 </t>
  </si>
  <si>
    <t> 17.02.1961 22:45 </t>
  </si>
  <si>
    <t> 0.082 </t>
  </si>
  <si>
    <t>2438085.303 </t>
  </si>
  <si>
    <t> 24.02.1963 19:16 </t>
  </si>
  <si>
    <t> 0.051 </t>
  </si>
  <si>
    <t>2438406.294 </t>
  </si>
  <si>
    <t> 11.01.1964 19:03 </t>
  </si>
  <si>
    <t> -0.023 </t>
  </si>
  <si>
    <t>2438407.281 </t>
  </si>
  <si>
    <t> 12.01.1964 18:44 </t>
  </si>
  <si>
    <t> -0.044 </t>
  </si>
  <si>
    <t>2438412.373 </t>
  </si>
  <si>
    <t> 17.01.1964 20:57 </t>
  </si>
  <si>
    <t>2439528.270 </t>
  </si>
  <si>
    <t> 06.02.1967 18:28 </t>
  </si>
  <si>
    <t> -0.009 </t>
  </si>
  <si>
    <t>2439535.379 </t>
  </si>
  <si>
    <t> 13.02.1967 21:05 </t>
  </si>
  <si>
    <t> 0.043 </t>
  </si>
  <si>
    <t>2439536.394 </t>
  </si>
  <si>
    <t> 14.02.1967 21:27 </t>
  </si>
  <si>
    <t> 0.050 </t>
  </si>
  <si>
    <t>2439852.365 </t>
  </si>
  <si>
    <t> 27.12.1967 20:45 </t>
  </si>
  <si>
    <t>2440982.498 </t>
  </si>
  <si>
    <t> 30.01.1971 23:57 </t>
  </si>
  <si>
    <t> 0.103 </t>
  </si>
  <si>
    <t>2441351.395 </t>
  </si>
  <si>
    <t> 03.02.1972 21:28 </t>
  </si>
  <si>
    <t> 0.053 </t>
  </si>
  <si>
    <t>2446794.2144 </t>
  </si>
  <si>
    <t> 29.12.1986 17:08 </t>
  </si>
  <si>
    <t> -0.1073 </t>
  </si>
  <si>
    <t>E </t>
  </si>
  <si>
    <t>?</t>
  </si>
  <si>
    <t> Zhang Rong-Xian </t>
  </si>
  <si>
    <t>IBVS 3409 </t>
  </si>
  <si>
    <t>2447172.2861 </t>
  </si>
  <si>
    <t> 11.01.1988 18:51 </t>
  </si>
  <si>
    <t> -0.0553 </t>
  </si>
  <si>
    <t>2447173.2917 </t>
  </si>
  <si>
    <t> 12.01.1988 19:00 </t>
  </si>
  <si>
    <t> -0.0577 </t>
  </si>
  <si>
    <t>2447456.578 </t>
  </si>
  <si>
    <t> 22.10.1988 01:52 </t>
  </si>
  <si>
    <t> -0.034 </t>
  </si>
  <si>
    <t> J.Isles </t>
  </si>
  <si>
    <t> VSSC 72.26 </t>
  </si>
  <si>
    <t>2449422.3940 </t>
  </si>
  <si>
    <t> 10.03.1994 21:27 </t>
  </si>
  <si>
    <t> 0.0794 </t>
  </si>
  <si>
    <t>o</t>
  </si>
  <si>
    <t> W.Moschner </t>
  </si>
  <si>
    <t>BAVM 68 </t>
  </si>
  <si>
    <t>2451236.3300 </t>
  </si>
  <si>
    <t> 26.02.1999 19:55 </t>
  </si>
  <si>
    <t> 0.0250 </t>
  </si>
  <si>
    <t> R.Diethelm </t>
  </si>
  <si>
    <t> BBS 120 </t>
  </si>
  <si>
    <t>2452974.8592 </t>
  </si>
  <si>
    <t> 01.12.2003 08:37 </t>
  </si>
  <si>
    <t> 0.1676 </t>
  </si>
  <si>
    <t> R.Nelson </t>
  </si>
  <si>
    <t>IBVS 5493 </t>
  </si>
  <si>
    <t>2453052.305 </t>
  </si>
  <si>
    <t> 16.02.2004 19:19 </t>
  </si>
  <si>
    <t> -0.007 </t>
  </si>
  <si>
    <t> BBS 130 </t>
  </si>
  <si>
    <t>2453671.9003 </t>
  </si>
  <si>
    <t> 28.10.2005 09:36 </t>
  </si>
  <si>
    <t> 0.1404 </t>
  </si>
  <si>
    <t> R. Nelson </t>
  </si>
  <si>
    <t>IBVS 5672 </t>
  </si>
  <si>
    <t>2453735.0909 </t>
  </si>
  <si>
    <t> 30.12.2005 14:10 </t>
  </si>
  <si>
    <t> 0.3277 </t>
  </si>
  <si>
    <t> Kubotera </t>
  </si>
  <si>
    <t>VSB 44 </t>
  </si>
  <si>
    <t>2454161.0539 </t>
  </si>
  <si>
    <t> 01.03.2007 13:17 </t>
  </si>
  <si>
    <t> 0.3886 </t>
  </si>
  <si>
    <t>C </t>
  </si>
  <si>
    <t>Ic</t>
  </si>
  <si>
    <t> K.Nakajima </t>
  </si>
  <si>
    <t>VSB 46 </t>
  </si>
  <si>
    <t>2454500.4003 </t>
  </si>
  <si>
    <t> 03.02.2008 21:36 </t>
  </si>
  <si>
    <t> 0.5253 </t>
  </si>
  <si>
    <t>-I</t>
  </si>
  <si>
    <t> F.Agerer </t>
  </si>
  <si>
    <t>BAVM 201 </t>
  </si>
  <si>
    <t>2454792.8746 </t>
  </si>
  <si>
    <t> 22.11.2008 08:59 </t>
  </si>
  <si>
    <t>34690</t>
  </si>
  <si>
    <t> 0.6644 </t>
  </si>
  <si>
    <t>IBVS 5871 </t>
  </si>
  <si>
    <t>2454829.5604 </t>
  </si>
  <si>
    <t> 29.12.2008 01:26 </t>
  </si>
  <si>
    <t>34726.5</t>
  </si>
  <si>
    <t> 0.5563 </t>
  </si>
  <si>
    <t>BAVM 209 </t>
  </si>
  <si>
    <t>2455539.8512 </t>
  </si>
  <si>
    <t> 09.12.2010 08:25 </t>
  </si>
  <si>
    <t>35431</t>
  </si>
  <si>
    <t> 0.6741 </t>
  </si>
  <si>
    <t>IBVS 5960 </t>
  </si>
  <si>
    <t>2455955.628 </t>
  </si>
  <si>
    <t> 29.01.2012 03:04 </t>
  </si>
  <si>
    <t>35843.5</t>
  </si>
  <si>
    <t> 0.629 </t>
  </si>
  <si>
    <t>IBVS 6029 </t>
  </si>
  <si>
    <t>Rc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</si>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</sst>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9" xfId="0" applyFont="1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4" fillId="0" borderId="0" xfId="0" applyFont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Ori - O-C Diagr.</a:t>
            </a:r>
          </a:p>
        </c:rich>
      </c:tx>
      <c:layout>
        <c:manualLayout>
          <c:xMode val="edge"/>
          <c:yMode val="edge"/>
          <c:x val="0.381703801220431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9221560483385"/>
          <c:y val="0.14769252958613219"/>
          <c:w val="0.823344482687181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3.6821250005232287E-2</c:v>
                </c:pt>
                <c:pt idx="1">
                  <c:v>-3.3269999767071567E-4</c:v>
                </c:pt>
                <c:pt idx="2">
                  <c:v>-6.7122629996447358E-2</c:v>
                </c:pt>
                <c:pt idx="3">
                  <c:v>-1.1624290000327164E-2</c:v>
                </c:pt>
                <c:pt idx="4">
                  <c:v>-9.3496549998235423E-3</c:v>
                </c:pt>
                <c:pt idx="5">
                  <c:v>3.4326004999456927E-2</c:v>
                </c:pt>
                <c:pt idx="6">
                  <c:v>-1.2594999861903489E-4</c:v>
                </c:pt>
                <c:pt idx="7">
                  <c:v>1.6387539999414003E-2</c:v>
                </c:pt>
                <c:pt idx="8">
                  <c:v>3.3078250016842503E-3</c:v>
                </c:pt>
                <c:pt idx="9">
                  <c:v>2.2885880000103498E-2</c:v>
                </c:pt>
                <c:pt idx="10">
                  <c:v>3.7567500003206078E-3</c:v>
                </c:pt>
                <c:pt idx="11">
                  <c:v>-7.7611234995856648E-2</c:v>
                </c:pt>
                <c:pt idx="12">
                  <c:v>-6.884645001264289E-3</c:v>
                </c:pt>
                <c:pt idx="13">
                  <c:v>-9.6465729999181349E-2</c:v>
                </c:pt>
                <c:pt idx="14">
                  <c:v>2.1981680001772474E-2</c:v>
                </c:pt>
                <c:pt idx="15">
                  <c:v>-3.1339919998572441E-2</c:v>
                </c:pt>
                <c:pt idx="16">
                  <c:v>-4.1180779997375794E-2</c:v>
                </c:pt>
                <c:pt idx="17">
                  <c:v>-3.8264299982984085E-3</c:v>
                </c:pt>
                <c:pt idx="18">
                  <c:v>1.6173570002138149E-2</c:v>
                </c:pt>
                <c:pt idx="19">
                  <c:v>-2.7138969999214169E-2</c:v>
                </c:pt>
                <c:pt idx="20">
                  <c:v>1.5861029998632148E-2</c:v>
                </c:pt>
                <c:pt idx="21">
                  <c:v>4.5020170000498183E-2</c:v>
                </c:pt>
                <c:pt idx="22">
                  <c:v>0.10781254999892553</c:v>
                </c:pt>
                <c:pt idx="23">
                  <c:v>1.1839530001452658E-2</c:v>
                </c:pt>
                <c:pt idx="24">
                  <c:v>-4.2250350015820004E-3</c:v>
                </c:pt>
                <c:pt idx="25">
                  <c:v>8.7103999976534396E-3</c:v>
                </c:pt>
                <c:pt idx="26">
                  <c:v>4.619813500175951E-2</c:v>
                </c:pt>
                <c:pt idx="27">
                  <c:v>3.0133570006000809E-2</c:v>
                </c:pt>
                <c:pt idx="31">
                  <c:v>7.4417294999875594E-2</c:v>
                </c:pt>
                <c:pt idx="32">
                  <c:v>6.635272999847075E-2</c:v>
                </c:pt>
                <c:pt idx="33">
                  <c:v>5.5288165000092704E-2</c:v>
                </c:pt>
                <c:pt idx="34">
                  <c:v>-0.10061574499559356</c:v>
                </c:pt>
                <c:pt idx="36">
                  <c:v>9.0046279998205137E-2</c:v>
                </c:pt>
                <c:pt idx="37">
                  <c:v>-0.10147023999888916</c:v>
                </c:pt>
                <c:pt idx="38">
                  <c:v>-3.7181970001256559E-2</c:v>
                </c:pt>
                <c:pt idx="39">
                  <c:v>4.5818029997462872E-2</c:v>
                </c:pt>
                <c:pt idx="40">
                  <c:v>1.5559769999526907E-2</c:v>
                </c:pt>
                <c:pt idx="42">
                  <c:v>-9.0101030000369065E-2</c:v>
                </c:pt>
                <c:pt idx="43">
                  <c:v>-8.1941890006419271E-2</c:v>
                </c:pt>
                <c:pt idx="44">
                  <c:v>-0.12007102000643499</c:v>
                </c:pt>
                <c:pt idx="46">
                  <c:v>1.2142079998739064E-2</c:v>
                </c:pt>
                <c:pt idx="49">
                  <c:v>0.17507296999974642</c:v>
                </c:pt>
                <c:pt idx="50">
                  <c:v>0.10383865999756381</c:v>
                </c:pt>
                <c:pt idx="51">
                  <c:v>8.1709530000807717E-2</c:v>
                </c:pt>
                <c:pt idx="52">
                  <c:v>-7.2806989999662619E-2</c:v>
                </c:pt>
                <c:pt idx="53">
                  <c:v>0.20525605999864638</c:v>
                </c:pt>
                <c:pt idx="54">
                  <c:v>-2.9583285002445336E-2</c:v>
                </c:pt>
                <c:pt idx="55">
                  <c:v>3.218474994355347E-3</c:v>
                </c:pt>
                <c:pt idx="56">
                  <c:v>2.9218474999652244E-2</c:v>
                </c:pt>
                <c:pt idx="57">
                  <c:v>-1.9910654998966493E-2</c:v>
                </c:pt>
                <c:pt idx="58">
                  <c:v>-2.8975220004213043E-2</c:v>
                </c:pt>
                <c:pt idx="59">
                  <c:v>-4.303978499956429E-2</c:v>
                </c:pt>
                <c:pt idx="60">
                  <c:v>7.3054789994785096E-2</c:v>
                </c:pt>
                <c:pt idx="61">
                  <c:v>-2.5666030000138562E-2</c:v>
                </c:pt>
                <c:pt idx="62">
                  <c:v>-0.16750537500047358</c:v>
                </c:pt>
                <c:pt idx="63">
                  <c:v>1.2751369999023154E-2</c:v>
                </c:pt>
                <c:pt idx="64">
                  <c:v>-3.4506889998738188E-2</c:v>
                </c:pt>
                <c:pt idx="65">
                  <c:v>-0.14315253999666311</c:v>
                </c:pt>
                <c:pt idx="66">
                  <c:v>-4.0864269998564851E-2</c:v>
                </c:pt>
                <c:pt idx="67">
                  <c:v>-5.2928835000784602E-2</c:v>
                </c:pt>
                <c:pt idx="68">
                  <c:v>-3.7993400001141708E-2</c:v>
                </c:pt>
                <c:pt idx="69">
                  <c:v>3.3326104996376671E-2</c:v>
                </c:pt>
                <c:pt idx="70">
                  <c:v>1.8988130002981052E-2</c:v>
                </c:pt>
                <c:pt idx="71">
                  <c:v>-1.3076434996037278E-2</c:v>
                </c:pt>
                <c:pt idx="72">
                  <c:v>-1.6399259999161586E-2</c:v>
                </c:pt>
                <c:pt idx="73">
                  <c:v>4.9020649967133068E-3</c:v>
                </c:pt>
                <c:pt idx="74">
                  <c:v>-1.9549889999325387E-2</c:v>
                </c:pt>
                <c:pt idx="75">
                  <c:v>-2.3614454999915324E-2</c:v>
                </c:pt>
                <c:pt idx="76">
                  <c:v>3.7370394995377865E-2</c:v>
                </c:pt>
                <c:pt idx="77">
                  <c:v>2.7767810002842452E-2</c:v>
                </c:pt>
                <c:pt idx="78">
                  <c:v>2.3395279997203033E-2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2-452E-AE0F-E356065E7F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82">
                  <c:v>-9.4136350016924553E-3</c:v>
                </c:pt>
                <c:pt idx="83">
                  <c:v>3.1040479996590875E-2</c:v>
                </c:pt>
                <c:pt idx="84">
                  <c:v>3.2114779998664744E-2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12-452E-AE0F-E356065E7F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</c:f>
                <c:numCache>
                  <c:formatCode>General</c:formatCode>
                  <c:ptCount val="82"/>
                </c:numCache>
              </c:numRef>
            </c:plus>
            <c:minus>
              <c:numRef>
                <c:f>Active!$D$21:$D$102</c:f>
                <c:numCache>
                  <c:formatCode>General</c:formatCode>
                  <c:ptCount val="8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8">
                  <c:v>-2.0352939995063934E-2</c:v>
                </c:pt>
                <c:pt idx="29">
                  <c:v>-2.2611199994571507E-2</c:v>
                </c:pt>
                <c:pt idx="30">
                  <c:v>1.616055000340566E-2</c:v>
                </c:pt>
                <c:pt idx="35">
                  <c:v>5.6431499979225919E-4</c:v>
                </c:pt>
                <c:pt idx="41">
                  <c:v>-1.2892185004602652E-2</c:v>
                </c:pt>
                <c:pt idx="45">
                  <c:v>-2.4781235006230418E-2</c:v>
                </c:pt>
                <c:pt idx="47">
                  <c:v>-3.8955525000346825E-2</c:v>
                </c:pt>
                <c:pt idx="48">
                  <c:v>-2.7149219997227192E-2</c:v>
                </c:pt>
                <c:pt idx="79">
                  <c:v>1.8953614999190904E-2</c:v>
                </c:pt>
                <c:pt idx="80">
                  <c:v>1.7699999996693805E-2</c:v>
                </c:pt>
                <c:pt idx="90">
                  <c:v>3.8613085001998115E-2</c:v>
                </c:pt>
                <c:pt idx="93">
                  <c:v>4.0858590000425465E-2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12-452E-AE0F-E356065E7F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</c:f>
                <c:numCache>
                  <c:formatCode>General</c:formatCode>
                  <c:ptCount val="82"/>
                </c:numCache>
              </c:numRef>
            </c:plus>
            <c:minus>
              <c:numRef>
                <c:f>Active!$D$21:$D$102</c:f>
                <c:numCache>
                  <c:formatCode>General</c:formatCode>
                  <c:ptCount val="8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5">
                  <c:v>3.7166889997024555E-2</c:v>
                </c:pt>
                <c:pt idx="86">
                  <c:v>3.4059949997754302E-2</c:v>
                </c:pt>
                <c:pt idx="87">
                  <c:v>3.8104430001112632E-2</c:v>
                </c:pt>
                <c:pt idx="88">
                  <c:v>4.6701400002348237E-2</c:v>
                </c:pt>
                <c:pt idx="89">
                  <c:v>4.0713229995162692E-2</c:v>
                </c:pt>
                <c:pt idx="91">
                  <c:v>3.7409174998174421E-2</c:v>
                </c:pt>
                <c:pt idx="92">
                  <c:v>4.1382930001418572E-2</c:v>
                </c:pt>
                <c:pt idx="94">
                  <c:v>4.3656784997438081E-2</c:v>
                </c:pt>
                <c:pt idx="95">
                  <c:v>4.2114264993870165E-2</c:v>
                </c:pt>
                <c:pt idx="96">
                  <c:v>4.5744429997284897E-2</c:v>
                </c:pt>
                <c:pt idx="97">
                  <c:v>4.7783930000150576E-2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12-452E-AE0F-E356065E7F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12-452E-AE0F-E356065E7F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12-452E-AE0F-E356065E7F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Active!$D$21:$D$102</c:f>
                <c:numCache>
                  <c:formatCode>General</c:formatCode>
                  <c:ptCount val="82"/>
                </c:numCache>
              </c:numRef>
            </c:plus>
            <c:minus>
              <c:numRef>
                <c:f>Active!$D$21:$D$102</c:f>
                <c:numCache>
                  <c:formatCode>General</c:formatCode>
                  <c:ptCount val="8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12-452E-AE0F-E356065E7F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">
                  <c:v>-5.4984278595151218E-2</c:v>
                </c:pt>
                <c:pt idx="11">
                  <c:v>-5.1442742498140528E-2</c:v>
                </c:pt>
                <c:pt idx="13">
                  <c:v>-5.0635462216323701E-2</c:v>
                </c:pt>
                <c:pt idx="18">
                  <c:v>-4.8685992805125144E-2</c:v>
                </c:pt>
                <c:pt idx="19">
                  <c:v>-1.2905731150357997E-2</c:v>
                </c:pt>
                <c:pt idx="21">
                  <c:v>-1.2795761081008338E-2</c:v>
                </c:pt>
                <c:pt idx="22">
                  <c:v>-1.0426405950474719E-2</c:v>
                </c:pt>
                <c:pt idx="23">
                  <c:v>-1.015647941661646E-2</c:v>
                </c:pt>
                <c:pt idx="24">
                  <c:v>-1.0153980096858511E-2</c:v>
                </c:pt>
                <c:pt idx="25">
                  <c:v>-1.0151480777100565E-2</c:v>
                </c:pt>
                <c:pt idx="26">
                  <c:v>-8.6993759977334432E-3</c:v>
                </c:pt>
                <c:pt idx="27">
                  <c:v>-8.6968766779754979E-3</c:v>
                </c:pt>
                <c:pt idx="28">
                  <c:v>-8.5619134110463679E-3</c:v>
                </c:pt>
                <c:pt idx="29">
                  <c:v>-8.5519161320145795E-3</c:v>
                </c:pt>
                <c:pt idx="30">
                  <c:v>-8.426950144117238E-3</c:v>
                </c:pt>
                <c:pt idx="31">
                  <c:v>-8.3594685106526713E-3</c:v>
                </c:pt>
                <c:pt idx="32">
                  <c:v>-8.3569691908947259E-3</c:v>
                </c:pt>
                <c:pt idx="33">
                  <c:v>-8.3544698711367771E-3</c:v>
                </c:pt>
                <c:pt idx="34">
                  <c:v>-8.319479394525521E-3</c:v>
                </c:pt>
                <c:pt idx="35">
                  <c:v>-7.6296671413321887E-3</c:v>
                </c:pt>
                <c:pt idx="36">
                  <c:v>-7.5321936707722636E-3</c:v>
                </c:pt>
                <c:pt idx="37">
                  <c:v>-7.5121991127086868E-3</c:v>
                </c:pt>
                <c:pt idx="38">
                  <c:v>-7.4072276828749187E-3</c:v>
                </c:pt>
                <c:pt idx="39">
                  <c:v>-7.4072276828749187E-3</c:v>
                </c:pt>
                <c:pt idx="40">
                  <c:v>-7.3972304038431337E-3</c:v>
                </c:pt>
                <c:pt idx="41">
                  <c:v>-7.3797351655375057E-3</c:v>
                </c:pt>
                <c:pt idx="42">
                  <c:v>-6.597448081300139E-3</c:v>
                </c:pt>
                <c:pt idx="43">
                  <c:v>-6.4874780119504767E-3</c:v>
                </c:pt>
                <c:pt idx="44">
                  <c:v>-6.482479372434586E-3</c:v>
                </c:pt>
                <c:pt idx="45">
                  <c:v>-6.4549868550971695E-3</c:v>
                </c:pt>
                <c:pt idx="46">
                  <c:v>-5.8326562353684039E-3</c:v>
                </c:pt>
                <c:pt idx="47">
                  <c:v>-5.7901677994833048E-3</c:v>
                </c:pt>
                <c:pt idx="48">
                  <c:v>-5.7826698402094652E-3</c:v>
                </c:pt>
                <c:pt idx="49">
                  <c:v>-5.5977201781214E-3</c:v>
                </c:pt>
                <c:pt idx="50">
                  <c:v>-5.1628385402386449E-3</c:v>
                </c:pt>
                <c:pt idx="51">
                  <c:v>-5.1578399007227507E-3</c:v>
                </c:pt>
                <c:pt idx="52">
                  <c:v>-5.1378453426591773E-3</c:v>
                </c:pt>
                <c:pt idx="53">
                  <c:v>-5.062865749920771E-3</c:v>
                </c:pt>
                <c:pt idx="54">
                  <c:v>-5.0303745930674638E-3</c:v>
                </c:pt>
                <c:pt idx="55">
                  <c:v>-4.7904398963045658E-3</c:v>
                </c:pt>
                <c:pt idx="56">
                  <c:v>-4.7904398963045658E-3</c:v>
                </c:pt>
                <c:pt idx="57">
                  <c:v>-4.7854412567886716E-3</c:v>
                </c:pt>
                <c:pt idx="58">
                  <c:v>-4.7829419370307227E-3</c:v>
                </c:pt>
                <c:pt idx="59">
                  <c:v>-4.7804426172727774E-3</c:v>
                </c:pt>
                <c:pt idx="60">
                  <c:v>-4.6679732281651697E-3</c:v>
                </c:pt>
                <c:pt idx="61">
                  <c:v>-4.0981283233532881E-3</c:v>
                </c:pt>
                <c:pt idx="62">
                  <c:v>-4.0656371664999774E-3</c:v>
                </c:pt>
                <c:pt idx="63">
                  <c:v>-3.9981555330354142E-3</c:v>
                </c:pt>
                <c:pt idx="64">
                  <c:v>-3.9881582540036258E-3</c:v>
                </c:pt>
                <c:pt idx="65">
                  <c:v>-3.9631650564241581E-3</c:v>
                </c:pt>
                <c:pt idx="66">
                  <c:v>-3.85819362659039E-3</c:v>
                </c:pt>
                <c:pt idx="67">
                  <c:v>-3.8556943068324412E-3</c:v>
                </c:pt>
                <c:pt idx="68">
                  <c:v>-3.8531949870744958E-3</c:v>
                </c:pt>
                <c:pt idx="69">
                  <c:v>-2.0461868020789191E-3</c:v>
                </c:pt>
                <c:pt idx="70">
                  <c:v>-1.2589010783256617E-3</c:v>
                </c:pt>
                <c:pt idx="71">
                  <c:v>-1.2564017585677129E-3</c:v>
                </c:pt>
                <c:pt idx="72">
                  <c:v>-1.2439051597779791E-3</c:v>
                </c:pt>
                <c:pt idx="73">
                  <c:v>1.4928499751738246E-3</c:v>
                </c:pt>
                <c:pt idx="74">
                  <c:v>1.5103452134794526E-3</c:v>
                </c:pt>
                <c:pt idx="75">
                  <c:v>1.512844533237398E-3</c:v>
                </c:pt>
                <c:pt idx="76">
                  <c:v>2.2876336582009216E-3</c:v>
                </c:pt>
                <c:pt idx="77">
                  <c:v>5.059379269763983E-3</c:v>
                </c:pt>
                <c:pt idx="78">
                  <c:v>5.964133022140744E-3</c:v>
                </c:pt>
                <c:pt idx="79">
                  <c:v>1.9312999849334888E-2</c:v>
                </c:pt>
                <c:pt idx="80">
                  <c:v>2.024024747953317E-2</c:v>
                </c:pt>
                <c:pt idx="81">
                  <c:v>2.0242746799291115E-2</c:v>
                </c:pt>
                <c:pt idx="82">
                  <c:v>2.0937557692000341E-2</c:v>
                </c:pt>
                <c:pt idx="83">
                  <c:v>2.5758745505079821E-2</c:v>
                </c:pt>
                <c:pt idx="84">
                  <c:v>3.0207534674225218E-2</c:v>
                </c:pt>
                <c:pt idx="85">
                  <c:v>3.4471374181282551E-2</c:v>
                </c:pt>
                <c:pt idx="86">
                  <c:v>3.466132248288651E-2</c:v>
                </c:pt>
                <c:pt idx="87">
                  <c:v>3.6180908895718199E-2</c:v>
                </c:pt>
                <c:pt idx="88">
                  <c:v>3.6335866720710902E-2</c:v>
                </c:pt>
                <c:pt idx="89">
                  <c:v>3.7380582379532692E-2</c:v>
                </c:pt>
                <c:pt idx="90">
                  <c:v>3.8212855858928987E-2</c:v>
                </c:pt>
                <c:pt idx="91">
                  <c:v>3.824784633554025E-2</c:v>
                </c:pt>
                <c:pt idx="92">
                  <c:v>3.893016062945974E-2</c:v>
                </c:pt>
                <c:pt idx="93">
                  <c:v>3.9020136140745829E-2</c:v>
                </c:pt>
                <c:pt idx="94">
                  <c:v>4.0762162012034781E-2</c:v>
                </c:pt>
                <c:pt idx="95">
                  <c:v>4.1781884473277096E-2</c:v>
                </c:pt>
                <c:pt idx="96">
                  <c:v>4.617818792750561E-2</c:v>
                </c:pt>
                <c:pt idx="97">
                  <c:v>5.0427031516015262E-2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12-452E-AE0F-E356065E7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7352"/>
        <c:axId val="1"/>
      </c:scatterChart>
      <c:valAx>
        <c:axId val="721627352"/>
        <c:scaling>
          <c:orientation val="minMax"/>
          <c:max val="4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596371825761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9339195376603"/>
          <c:y val="0.92000129214617399"/>
          <c:w val="0.6593064904741797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Ori - O-C Diagr.</a:t>
            </a:r>
          </a:p>
        </c:rich>
      </c:tx>
      <c:layout>
        <c:manualLayout>
          <c:xMode val="edge"/>
          <c:yMode val="edge"/>
          <c:x val="0.37177280550774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795180722891566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3.6821250005232287E-2</c:v>
                </c:pt>
                <c:pt idx="1">
                  <c:v>-3.3269999767071567E-4</c:v>
                </c:pt>
                <c:pt idx="2">
                  <c:v>-6.7122629996447358E-2</c:v>
                </c:pt>
                <c:pt idx="3">
                  <c:v>-1.1624290000327164E-2</c:v>
                </c:pt>
                <c:pt idx="4">
                  <c:v>-9.3496549998235423E-3</c:v>
                </c:pt>
                <c:pt idx="5">
                  <c:v>3.4326004999456927E-2</c:v>
                </c:pt>
                <c:pt idx="6">
                  <c:v>-1.2594999861903489E-4</c:v>
                </c:pt>
                <c:pt idx="7">
                  <c:v>1.6387539999414003E-2</c:v>
                </c:pt>
                <c:pt idx="8">
                  <c:v>3.3078250016842503E-3</c:v>
                </c:pt>
                <c:pt idx="9">
                  <c:v>2.2885880000103498E-2</c:v>
                </c:pt>
                <c:pt idx="10">
                  <c:v>3.7567500003206078E-3</c:v>
                </c:pt>
                <c:pt idx="11">
                  <c:v>-7.7611234995856648E-2</c:v>
                </c:pt>
                <c:pt idx="12">
                  <c:v>-6.884645001264289E-3</c:v>
                </c:pt>
                <c:pt idx="13">
                  <c:v>-9.6465729999181349E-2</c:v>
                </c:pt>
                <c:pt idx="14">
                  <c:v>2.1981680001772474E-2</c:v>
                </c:pt>
                <c:pt idx="15">
                  <c:v>-3.1339919998572441E-2</c:v>
                </c:pt>
                <c:pt idx="16">
                  <c:v>-4.1180779997375794E-2</c:v>
                </c:pt>
                <c:pt idx="17">
                  <c:v>-3.8264299982984085E-3</c:v>
                </c:pt>
                <c:pt idx="18">
                  <c:v>1.6173570002138149E-2</c:v>
                </c:pt>
                <c:pt idx="19">
                  <c:v>-2.7138969999214169E-2</c:v>
                </c:pt>
                <c:pt idx="20">
                  <c:v>1.5861029998632148E-2</c:v>
                </c:pt>
                <c:pt idx="21">
                  <c:v>4.5020170000498183E-2</c:v>
                </c:pt>
                <c:pt idx="22">
                  <c:v>0.10781254999892553</c:v>
                </c:pt>
                <c:pt idx="23">
                  <c:v>1.1839530001452658E-2</c:v>
                </c:pt>
                <c:pt idx="24">
                  <c:v>-4.2250350015820004E-3</c:v>
                </c:pt>
                <c:pt idx="25">
                  <c:v>8.7103999976534396E-3</c:v>
                </c:pt>
                <c:pt idx="26">
                  <c:v>4.619813500175951E-2</c:v>
                </c:pt>
                <c:pt idx="27">
                  <c:v>3.0133570006000809E-2</c:v>
                </c:pt>
                <c:pt idx="31">
                  <c:v>7.4417294999875594E-2</c:v>
                </c:pt>
                <c:pt idx="32">
                  <c:v>6.635272999847075E-2</c:v>
                </c:pt>
                <c:pt idx="33">
                  <c:v>5.5288165000092704E-2</c:v>
                </c:pt>
                <c:pt idx="34">
                  <c:v>-0.10061574499559356</c:v>
                </c:pt>
                <c:pt idx="36">
                  <c:v>9.0046279998205137E-2</c:v>
                </c:pt>
                <c:pt idx="37">
                  <c:v>-0.10147023999888916</c:v>
                </c:pt>
                <c:pt idx="38">
                  <c:v>-3.7181970001256559E-2</c:v>
                </c:pt>
                <c:pt idx="39">
                  <c:v>4.5818029997462872E-2</c:v>
                </c:pt>
                <c:pt idx="40">
                  <c:v>1.5559769999526907E-2</c:v>
                </c:pt>
                <c:pt idx="42">
                  <c:v>-9.0101030000369065E-2</c:v>
                </c:pt>
                <c:pt idx="43">
                  <c:v>-8.1941890006419271E-2</c:v>
                </c:pt>
                <c:pt idx="44">
                  <c:v>-0.12007102000643499</c:v>
                </c:pt>
                <c:pt idx="46">
                  <c:v>1.2142079998739064E-2</c:v>
                </c:pt>
                <c:pt idx="49">
                  <c:v>0.17507296999974642</c:v>
                </c:pt>
                <c:pt idx="50">
                  <c:v>0.10383865999756381</c:v>
                </c:pt>
                <c:pt idx="51">
                  <c:v>8.1709530000807717E-2</c:v>
                </c:pt>
                <c:pt idx="52">
                  <c:v>-7.2806989999662619E-2</c:v>
                </c:pt>
                <c:pt idx="53">
                  <c:v>0.20525605999864638</c:v>
                </c:pt>
                <c:pt idx="54">
                  <c:v>-2.9583285002445336E-2</c:v>
                </c:pt>
                <c:pt idx="55">
                  <c:v>3.218474994355347E-3</c:v>
                </c:pt>
                <c:pt idx="56">
                  <c:v>2.9218474999652244E-2</c:v>
                </c:pt>
                <c:pt idx="57">
                  <c:v>-1.9910654998966493E-2</c:v>
                </c:pt>
                <c:pt idx="58">
                  <c:v>-2.8975220004213043E-2</c:v>
                </c:pt>
                <c:pt idx="59">
                  <c:v>-4.303978499956429E-2</c:v>
                </c:pt>
                <c:pt idx="60">
                  <c:v>7.3054789994785096E-2</c:v>
                </c:pt>
                <c:pt idx="61">
                  <c:v>-2.5666030000138562E-2</c:v>
                </c:pt>
                <c:pt idx="62">
                  <c:v>-0.16750537500047358</c:v>
                </c:pt>
                <c:pt idx="63">
                  <c:v>1.2751369999023154E-2</c:v>
                </c:pt>
                <c:pt idx="64">
                  <c:v>-3.4506889998738188E-2</c:v>
                </c:pt>
                <c:pt idx="65">
                  <c:v>-0.14315253999666311</c:v>
                </c:pt>
                <c:pt idx="66">
                  <c:v>-4.0864269998564851E-2</c:v>
                </c:pt>
                <c:pt idx="67">
                  <c:v>-5.2928835000784602E-2</c:v>
                </c:pt>
                <c:pt idx="68">
                  <c:v>-3.7993400001141708E-2</c:v>
                </c:pt>
                <c:pt idx="69">
                  <c:v>3.3326104996376671E-2</c:v>
                </c:pt>
                <c:pt idx="70">
                  <c:v>1.8988130002981052E-2</c:v>
                </c:pt>
                <c:pt idx="71">
                  <c:v>-1.3076434996037278E-2</c:v>
                </c:pt>
                <c:pt idx="72">
                  <c:v>-1.6399259999161586E-2</c:v>
                </c:pt>
                <c:pt idx="73">
                  <c:v>4.9020649967133068E-3</c:v>
                </c:pt>
                <c:pt idx="74">
                  <c:v>-1.9549889999325387E-2</c:v>
                </c:pt>
                <c:pt idx="75">
                  <c:v>-2.3614454999915324E-2</c:v>
                </c:pt>
                <c:pt idx="76">
                  <c:v>3.7370394995377865E-2</c:v>
                </c:pt>
                <c:pt idx="77">
                  <c:v>2.7767810002842452E-2</c:v>
                </c:pt>
                <c:pt idx="78">
                  <c:v>2.3395279997203033E-2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3-43C1-8330-C8175DC3C4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82">
                  <c:v>-9.4136350016924553E-3</c:v>
                </c:pt>
                <c:pt idx="83">
                  <c:v>3.1040479996590875E-2</c:v>
                </c:pt>
                <c:pt idx="84">
                  <c:v>3.2114779998664744E-2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A3-43C1-8330-C8175DC3C4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28">
                  <c:v>-2.0352939995063934E-2</c:v>
                </c:pt>
                <c:pt idx="29">
                  <c:v>-2.2611199994571507E-2</c:v>
                </c:pt>
                <c:pt idx="30">
                  <c:v>1.616055000340566E-2</c:v>
                </c:pt>
                <c:pt idx="35">
                  <c:v>5.6431499979225919E-4</c:v>
                </c:pt>
                <c:pt idx="41">
                  <c:v>-1.2892185004602652E-2</c:v>
                </c:pt>
                <c:pt idx="45">
                  <c:v>-2.4781235006230418E-2</c:v>
                </c:pt>
                <c:pt idx="47">
                  <c:v>-3.8955525000346825E-2</c:v>
                </c:pt>
                <c:pt idx="48">
                  <c:v>-2.7149219997227192E-2</c:v>
                </c:pt>
                <c:pt idx="79">
                  <c:v>1.8953614999190904E-2</c:v>
                </c:pt>
                <c:pt idx="80">
                  <c:v>1.7699999996693805E-2</c:v>
                </c:pt>
                <c:pt idx="90">
                  <c:v>3.8613085001998115E-2</c:v>
                </c:pt>
                <c:pt idx="93">
                  <c:v>4.0858590000425465E-2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A3-43C1-8330-C8175DC3C4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5">
                  <c:v>3.7166889997024555E-2</c:v>
                </c:pt>
                <c:pt idx="86">
                  <c:v>3.4059949997754302E-2</c:v>
                </c:pt>
                <c:pt idx="87">
                  <c:v>3.8104430001112632E-2</c:v>
                </c:pt>
                <c:pt idx="88">
                  <c:v>4.6701400002348237E-2</c:v>
                </c:pt>
                <c:pt idx="89">
                  <c:v>4.0713229995162692E-2</c:v>
                </c:pt>
                <c:pt idx="91">
                  <c:v>3.7409174998174421E-2</c:v>
                </c:pt>
                <c:pt idx="92">
                  <c:v>4.1382930001418572E-2</c:v>
                </c:pt>
                <c:pt idx="94">
                  <c:v>4.3656784997438081E-2</c:v>
                </c:pt>
                <c:pt idx="95">
                  <c:v>4.2114264993870165E-2</c:v>
                </c:pt>
                <c:pt idx="96">
                  <c:v>4.5744429997284897E-2</c:v>
                </c:pt>
                <c:pt idx="97">
                  <c:v>4.7783930000150576E-2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A3-43C1-8330-C8175DC3C4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A3-43C1-8330-C8175DC3C4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A3-43C1-8330-C8175DC3C4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A3-43C1-8330-C8175DC3C4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-16125</c:v>
                </c:pt>
                <c:pt idx="1">
                  <c:v>-15210</c:v>
                </c:pt>
                <c:pt idx="2">
                  <c:v>-15049</c:v>
                </c:pt>
                <c:pt idx="3">
                  <c:v>-14867</c:v>
                </c:pt>
                <c:pt idx="4">
                  <c:v>-14706.5</c:v>
                </c:pt>
                <c:pt idx="5">
                  <c:v>-14688.5</c:v>
                </c:pt>
                <c:pt idx="6">
                  <c:v>-14685</c:v>
                </c:pt>
                <c:pt idx="7">
                  <c:v>-14658</c:v>
                </c:pt>
                <c:pt idx="8">
                  <c:v>-14502.5</c:v>
                </c:pt>
                <c:pt idx="9">
                  <c:v>-14476</c:v>
                </c:pt>
                <c:pt idx="10">
                  <c:v>-14475</c:v>
                </c:pt>
                <c:pt idx="11">
                  <c:v>-14340.5</c:v>
                </c:pt>
                <c:pt idx="12">
                  <c:v>-14183.5</c:v>
                </c:pt>
                <c:pt idx="13">
                  <c:v>-14179</c:v>
                </c:pt>
                <c:pt idx="14">
                  <c:v>-14136</c:v>
                </c:pt>
                <c:pt idx="15">
                  <c:v>-13816</c:v>
                </c:pt>
                <c:pt idx="16">
                  <c:v>-13794</c:v>
                </c:pt>
                <c:pt idx="17">
                  <c:v>-13789</c:v>
                </c:pt>
                <c:pt idx="18">
                  <c:v>-13789</c:v>
                </c:pt>
                <c:pt idx="19">
                  <c:v>-6631</c:v>
                </c:pt>
                <c:pt idx="20">
                  <c:v>-6631</c:v>
                </c:pt>
                <c:pt idx="21">
                  <c:v>-6609</c:v>
                </c:pt>
                <c:pt idx="22">
                  <c:v>-6135</c:v>
                </c:pt>
                <c:pt idx="23">
                  <c:v>-6081</c:v>
                </c:pt>
                <c:pt idx="24">
                  <c:v>-6080.5</c:v>
                </c:pt>
                <c:pt idx="25">
                  <c:v>-6080</c:v>
                </c:pt>
                <c:pt idx="26">
                  <c:v>-5789.5</c:v>
                </c:pt>
                <c:pt idx="27">
                  <c:v>-5789</c:v>
                </c:pt>
                <c:pt idx="28">
                  <c:v>-5762</c:v>
                </c:pt>
                <c:pt idx="29">
                  <c:v>-5760</c:v>
                </c:pt>
                <c:pt idx="30">
                  <c:v>-5735</c:v>
                </c:pt>
                <c:pt idx="31">
                  <c:v>-5721.5</c:v>
                </c:pt>
                <c:pt idx="32">
                  <c:v>-5721</c:v>
                </c:pt>
                <c:pt idx="33">
                  <c:v>-5720.5</c:v>
                </c:pt>
                <c:pt idx="34">
                  <c:v>-5713.5</c:v>
                </c:pt>
                <c:pt idx="35">
                  <c:v>-5575.5</c:v>
                </c:pt>
                <c:pt idx="36">
                  <c:v>-5556</c:v>
                </c:pt>
                <c:pt idx="37">
                  <c:v>-5552</c:v>
                </c:pt>
                <c:pt idx="38">
                  <c:v>-5531</c:v>
                </c:pt>
                <c:pt idx="39">
                  <c:v>-5531</c:v>
                </c:pt>
                <c:pt idx="40">
                  <c:v>-5529</c:v>
                </c:pt>
                <c:pt idx="41">
                  <c:v>-5525.5</c:v>
                </c:pt>
                <c:pt idx="42">
                  <c:v>-5369</c:v>
                </c:pt>
                <c:pt idx="43">
                  <c:v>-5347</c:v>
                </c:pt>
                <c:pt idx="44">
                  <c:v>-5346</c:v>
                </c:pt>
                <c:pt idx="45">
                  <c:v>-5340.5</c:v>
                </c:pt>
                <c:pt idx="46">
                  <c:v>-5216</c:v>
                </c:pt>
                <c:pt idx="47">
                  <c:v>-5207.5</c:v>
                </c:pt>
                <c:pt idx="48">
                  <c:v>-5206</c:v>
                </c:pt>
                <c:pt idx="49">
                  <c:v>-5169</c:v>
                </c:pt>
                <c:pt idx="50">
                  <c:v>-5082</c:v>
                </c:pt>
                <c:pt idx="51">
                  <c:v>-5081</c:v>
                </c:pt>
                <c:pt idx="52">
                  <c:v>-5077</c:v>
                </c:pt>
                <c:pt idx="53">
                  <c:v>-5062</c:v>
                </c:pt>
                <c:pt idx="54">
                  <c:v>-5055.5</c:v>
                </c:pt>
                <c:pt idx="55">
                  <c:v>-5007.5</c:v>
                </c:pt>
                <c:pt idx="56">
                  <c:v>-5007.5</c:v>
                </c:pt>
                <c:pt idx="57">
                  <c:v>-5006.5</c:v>
                </c:pt>
                <c:pt idx="58">
                  <c:v>-5006</c:v>
                </c:pt>
                <c:pt idx="59">
                  <c:v>-5005.5</c:v>
                </c:pt>
                <c:pt idx="60">
                  <c:v>-4983</c:v>
                </c:pt>
                <c:pt idx="61">
                  <c:v>-4869</c:v>
                </c:pt>
                <c:pt idx="62">
                  <c:v>-4862.5</c:v>
                </c:pt>
                <c:pt idx="63">
                  <c:v>-4849</c:v>
                </c:pt>
                <c:pt idx="64">
                  <c:v>-4847</c:v>
                </c:pt>
                <c:pt idx="65">
                  <c:v>-4842</c:v>
                </c:pt>
                <c:pt idx="66">
                  <c:v>-4821</c:v>
                </c:pt>
                <c:pt idx="67">
                  <c:v>-4820.5</c:v>
                </c:pt>
                <c:pt idx="68">
                  <c:v>-4820</c:v>
                </c:pt>
                <c:pt idx="69">
                  <c:v>-4458.5</c:v>
                </c:pt>
                <c:pt idx="70">
                  <c:v>-4301</c:v>
                </c:pt>
                <c:pt idx="71">
                  <c:v>-4300.5</c:v>
                </c:pt>
                <c:pt idx="72">
                  <c:v>-4298</c:v>
                </c:pt>
                <c:pt idx="73">
                  <c:v>-3750.5</c:v>
                </c:pt>
                <c:pt idx="74">
                  <c:v>-3747</c:v>
                </c:pt>
                <c:pt idx="75">
                  <c:v>-3746.5</c:v>
                </c:pt>
                <c:pt idx="76">
                  <c:v>-3591.5</c:v>
                </c:pt>
                <c:pt idx="77">
                  <c:v>-3037</c:v>
                </c:pt>
                <c:pt idx="78">
                  <c:v>-2856</c:v>
                </c:pt>
                <c:pt idx="79">
                  <c:v>-185.5</c:v>
                </c:pt>
                <c:pt idx="80">
                  <c:v>0</c:v>
                </c:pt>
                <c:pt idx="81">
                  <c:v>0.5</c:v>
                </c:pt>
                <c:pt idx="82">
                  <c:v>139.5</c:v>
                </c:pt>
                <c:pt idx="83">
                  <c:v>1104</c:v>
                </c:pt>
                <c:pt idx="84">
                  <c:v>1994</c:v>
                </c:pt>
                <c:pt idx="85">
                  <c:v>2847</c:v>
                </c:pt>
                <c:pt idx="86">
                  <c:v>2885</c:v>
                </c:pt>
                <c:pt idx="87">
                  <c:v>3189</c:v>
                </c:pt>
                <c:pt idx="88">
                  <c:v>3220</c:v>
                </c:pt>
                <c:pt idx="89">
                  <c:v>3429</c:v>
                </c:pt>
                <c:pt idx="90">
                  <c:v>3595.5</c:v>
                </c:pt>
                <c:pt idx="91">
                  <c:v>3602.5</c:v>
                </c:pt>
                <c:pt idx="92">
                  <c:v>3739</c:v>
                </c:pt>
                <c:pt idx="93">
                  <c:v>3757</c:v>
                </c:pt>
                <c:pt idx="94">
                  <c:v>4105.5</c:v>
                </c:pt>
                <c:pt idx="95">
                  <c:v>4309.5</c:v>
                </c:pt>
                <c:pt idx="96">
                  <c:v>5189</c:v>
                </c:pt>
                <c:pt idx="97">
                  <c:v>6039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">
                  <c:v>-5.4984278595151218E-2</c:v>
                </c:pt>
                <c:pt idx="11">
                  <c:v>-5.1442742498140528E-2</c:v>
                </c:pt>
                <c:pt idx="13">
                  <c:v>-5.0635462216323701E-2</c:v>
                </c:pt>
                <c:pt idx="18">
                  <c:v>-4.8685992805125144E-2</c:v>
                </c:pt>
                <c:pt idx="19">
                  <c:v>-1.2905731150357997E-2</c:v>
                </c:pt>
                <c:pt idx="21">
                  <c:v>-1.2795761081008338E-2</c:v>
                </c:pt>
                <c:pt idx="22">
                  <c:v>-1.0426405950474719E-2</c:v>
                </c:pt>
                <c:pt idx="23">
                  <c:v>-1.015647941661646E-2</c:v>
                </c:pt>
                <c:pt idx="24">
                  <c:v>-1.0153980096858511E-2</c:v>
                </c:pt>
                <c:pt idx="25">
                  <c:v>-1.0151480777100565E-2</c:v>
                </c:pt>
                <c:pt idx="26">
                  <c:v>-8.6993759977334432E-3</c:v>
                </c:pt>
                <c:pt idx="27">
                  <c:v>-8.6968766779754979E-3</c:v>
                </c:pt>
                <c:pt idx="28">
                  <c:v>-8.5619134110463679E-3</c:v>
                </c:pt>
                <c:pt idx="29">
                  <c:v>-8.5519161320145795E-3</c:v>
                </c:pt>
                <c:pt idx="30">
                  <c:v>-8.426950144117238E-3</c:v>
                </c:pt>
                <c:pt idx="31">
                  <c:v>-8.3594685106526713E-3</c:v>
                </c:pt>
                <c:pt idx="32">
                  <c:v>-8.3569691908947259E-3</c:v>
                </c:pt>
                <c:pt idx="33">
                  <c:v>-8.3544698711367771E-3</c:v>
                </c:pt>
                <c:pt idx="34">
                  <c:v>-8.319479394525521E-3</c:v>
                </c:pt>
                <c:pt idx="35">
                  <c:v>-7.6296671413321887E-3</c:v>
                </c:pt>
                <c:pt idx="36">
                  <c:v>-7.5321936707722636E-3</c:v>
                </c:pt>
                <c:pt idx="37">
                  <c:v>-7.5121991127086868E-3</c:v>
                </c:pt>
                <c:pt idx="38">
                  <c:v>-7.4072276828749187E-3</c:v>
                </c:pt>
                <c:pt idx="39">
                  <c:v>-7.4072276828749187E-3</c:v>
                </c:pt>
                <c:pt idx="40">
                  <c:v>-7.3972304038431337E-3</c:v>
                </c:pt>
                <c:pt idx="41">
                  <c:v>-7.3797351655375057E-3</c:v>
                </c:pt>
                <c:pt idx="42">
                  <c:v>-6.597448081300139E-3</c:v>
                </c:pt>
                <c:pt idx="43">
                  <c:v>-6.4874780119504767E-3</c:v>
                </c:pt>
                <c:pt idx="44">
                  <c:v>-6.482479372434586E-3</c:v>
                </c:pt>
                <c:pt idx="45">
                  <c:v>-6.4549868550971695E-3</c:v>
                </c:pt>
                <c:pt idx="46">
                  <c:v>-5.8326562353684039E-3</c:v>
                </c:pt>
                <c:pt idx="47">
                  <c:v>-5.7901677994833048E-3</c:v>
                </c:pt>
                <c:pt idx="48">
                  <c:v>-5.7826698402094652E-3</c:v>
                </c:pt>
                <c:pt idx="49">
                  <c:v>-5.5977201781214E-3</c:v>
                </c:pt>
                <c:pt idx="50">
                  <c:v>-5.1628385402386449E-3</c:v>
                </c:pt>
                <c:pt idx="51">
                  <c:v>-5.1578399007227507E-3</c:v>
                </c:pt>
                <c:pt idx="52">
                  <c:v>-5.1378453426591773E-3</c:v>
                </c:pt>
                <c:pt idx="53">
                  <c:v>-5.062865749920771E-3</c:v>
                </c:pt>
                <c:pt idx="54">
                  <c:v>-5.0303745930674638E-3</c:v>
                </c:pt>
                <c:pt idx="55">
                  <c:v>-4.7904398963045658E-3</c:v>
                </c:pt>
                <c:pt idx="56">
                  <c:v>-4.7904398963045658E-3</c:v>
                </c:pt>
                <c:pt idx="57">
                  <c:v>-4.7854412567886716E-3</c:v>
                </c:pt>
                <c:pt idx="58">
                  <c:v>-4.7829419370307227E-3</c:v>
                </c:pt>
                <c:pt idx="59">
                  <c:v>-4.7804426172727774E-3</c:v>
                </c:pt>
                <c:pt idx="60">
                  <c:v>-4.6679732281651697E-3</c:v>
                </c:pt>
                <c:pt idx="61">
                  <c:v>-4.0981283233532881E-3</c:v>
                </c:pt>
                <c:pt idx="62">
                  <c:v>-4.0656371664999774E-3</c:v>
                </c:pt>
                <c:pt idx="63">
                  <c:v>-3.9981555330354142E-3</c:v>
                </c:pt>
                <c:pt idx="64">
                  <c:v>-3.9881582540036258E-3</c:v>
                </c:pt>
                <c:pt idx="65">
                  <c:v>-3.9631650564241581E-3</c:v>
                </c:pt>
                <c:pt idx="66">
                  <c:v>-3.85819362659039E-3</c:v>
                </c:pt>
                <c:pt idx="67">
                  <c:v>-3.8556943068324412E-3</c:v>
                </c:pt>
                <c:pt idx="68">
                  <c:v>-3.8531949870744958E-3</c:v>
                </c:pt>
                <c:pt idx="69">
                  <c:v>-2.0461868020789191E-3</c:v>
                </c:pt>
                <c:pt idx="70">
                  <c:v>-1.2589010783256617E-3</c:v>
                </c:pt>
                <c:pt idx="71">
                  <c:v>-1.2564017585677129E-3</c:v>
                </c:pt>
                <c:pt idx="72">
                  <c:v>-1.2439051597779791E-3</c:v>
                </c:pt>
                <c:pt idx="73">
                  <c:v>1.4928499751738246E-3</c:v>
                </c:pt>
                <c:pt idx="74">
                  <c:v>1.5103452134794526E-3</c:v>
                </c:pt>
                <c:pt idx="75">
                  <c:v>1.512844533237398E-3</c:v>
                </c:pt>
                <c:pt idx="76">
                  <c:v>2.2876336582009216E-3</c:v>
                </c:pt>
                <c:pt idx="77">
                  <c:v>5.059379269763983E-3</c:v>
                </c:pt>
                <c:pt idx="78">
                  <c:v>5.964133022140744E-3</c:v>
                </c:pt>
                <c:pt idx="79">
                  <c:v>1.9312999849334888E-2</c:v>
                </c:pt>
                <c:pt idx="80">
                  <c:v>2.024024747953317E-2</c:v>
                </c:pt>
                <c:pt idx="81">
                  <c:v>2.0242746799291115E-2</c:v>
                </c:pt>
                <c:pt idx="82">
                  <c:v>2.0937557692000341E-2</c:v>
                </c:pt>
                <c:pt idx="83">
                  <c:v>2.5758745505079821E-2</c:v>
                </c:pt>
                <c:pt idx="84">
                  <c:v>3.0207534674225218E-2</c:v>
                </c:pt>
                <c:pt idx="85">
                  <c:v>3.4471374181282551E-2</c:v>
                </c:pt>
                <c:pt idx="86">
                  <c:v>3.466132248288651E-2</c:v>
                </c:pt>
                <c:pt idx="87">
                  <c:v>3.6180908895718199E-2</c:v>
                </c:pt>
                <c:pt idx="88">
                  <c:v>3.6335866720710902E-2</c:v>
                </c:pt>
                <c:pt idx="89">
                  <c:v>3.7380582379532692E-2</c:v>
                </c:pt>
                <c:pt idx="90">
                  <c:v>3.8212855858928987E-2</c:v>
                </c:pt>
                <c:pt idx="91">
                  <c:v>3.824784633554025E-2</c:v>
                </c:pt>
                <c:pt idx="92">
                  <c:v>3.893016062945974E-2</c:v>
                </c:pt>
                <c:pt idx="93">
                  <c:v>3.9020136140745829E-2</c:v>
                </c:pt>
                <c:pt idx="94">
                  <c:v>4.0762162012034781E-2</c:v>
                </c:pt>
                <c:pt idx="95">
                  <c:v>4.1781884473277096E-2</c:v>
                </c:pt>
                <c:pt idx="96">
                  <c:v>4.617818792750561E-2</c:v>
                </c:pt>
                <c:pt idx="97">
                  <c:v>5.0427031516015262E-2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A3-43C1-8330-C8175DC3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31944"/>
        <c:axId val="1"/>
      </c:scatterChart>
      <c:valAx>
        <c:axId val="721631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31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523235800344"/>
          <c:y val="0.92024539877300615"/>
          <c:w val="0.719449225473321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Ori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6-4A5D-981D-93DF9811CA6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(2)'!$D$22:$D$43</c:f>
                <c:numCache>
                  <c:formatCode>General</c:formatCode>
                  <c:ptCount val="2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0">
                  <c:v>-0.49255478414670506</c:v>
                </c:pt>
                <c:pt idx="1">
                  <c:v>-0.49966972197944415</c:v>
                </c:pt>
                <c:pt idx="2">
                  <c:v>-0.49970078610567725</c:v>
                </c:pt>
                <c:pt idx="3">
                  <c:v>-0.49215701290449942</c:v>
                </c:pt>
                <c:pt idx="4">
                  <c:v>-0.44789042151751346</c:v>
                </c:pt>
                <c:pt idx="5">
                  <c:v>-0.4822274731923244</c:v>
                </c:pt>
                <c:pt idx="6">
                  <c:v>-0.4648275861145521</c:v>
                </c:pt>
                <c:pt idx="7">
                  <c:v>-0.47280231051990995</c:v>
                </c:pt>
                <c:pt idx="8">
                  <c:v>-0.45235427320221788</c:v>
                </c:pt>
                <c:pt idx="9">
                  <c:v>-0.47145057367742993</c:v>
                </c:pt>
                <c:pt idx="10">
                  <c:v>-0.47252216316337581</c:v>
                </c:pt>
                <c:pt idx="11">
                  <c:v>-0.44209643589056213</c:v>
                </c:pt>
                <c:pt idx="12">
                  <c:v>-0.4849125890104915</c:v>
                </c:pt>
                <c:pt idx="13">
                  <c:v>-0.4940311995378579</c:v>
                </c:pt>
                <c:pt idx="14">
                  <c:v>-0.45651270193047822</c:v>
                </c:pt>
                <c:pt idx="15">
                  <c:v>-0.20183152705430984</c:v>
                </c:pt>
                <c:pt idx="16">
                  <c:v>-0.20951664286985761</c:v>
                </c:pt>
                <c:pt idx="17">
                  <c:v>-0.21170924382749945</c:v>
                </c:pt>
                <c:pt idx="18">
                  <c:v>-0.1721167557843728</c:v>
                </c:pt>
                <c:pt idx="19">
                  <c:v>-0.18247668210824486</c:v>
                </c:pt>
                <c:pt idx="20">
                  <c:v>-0.19429170603689272</c:v>
                </c:pt>
                <c:pt idx="21">
                  <c:v>-0.20010729456407716</c:v>
                </c:pt>
                <c:pt idx="22">
                  <c:v>-0.20991525820136303</c:v>
                </c:pt>
                <c:pt idx="23">
                  <c:v>-0.19805970891320612</c:v>
                </c:pt>
                <c:pt idx="24">
                  <c:v>1.2863738760643173E-2</c:v>
                </c:pt>
                <c:pt idx="25">
                  <c:v>1.7699999996693805E-2</c:v>
                </c:pt>
                <c:pt idx="26">
                  <c:v>4.2518497648416087E-3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A6-4A5D-981D-93DF9811CA6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A6-4A5D-981D-93DF9811CA6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A6-4A5D-981D-93DF9811CA6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A6-4A5D-981D-93DF9811CA6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A6-4A5D-981D-93DF9811CA6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A6-4A5D-981D-93DF9811CA6C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-16125</c:v>
                </c:pt>
                <c:pt idx="1">
                  <c:v>-15210</c:v>
                </c:pt>
                <c:pt idx="2">
                  <c:v>-14867</c:v>
                </c:pt>
                <c:pt idx="3">
                  <c:v>-14706.5</c:v>
                </c:pt>
                <c:pt idx="4">
                  <c:v>-14688.5</c:v>
                </c:pt>
                <c:pt idx="5">
                  <c:v>-14685</c:v>
                </c:pt>
                <c:pt idx="6">
                  <c:v>-14658</c:v>
                </c:pt>
                <c:pt idx="7">
                  <c:v>-14502.5</c:v>
                </c:pt>
                <c:pt idx="8">
                  <c:v>-14476</c:v>
                </c:pt>
                <c:pt idx="9">
                  <c:v>-14475</c:v>
                </c:pt>
                <c:pt idx="10">
                  <c:v>-14183.5</c:v>
                </c:pt>
                <c:pt idx="11">
                  <c:v>-14136</c:v>
                </c:pt>
                <c:pt idx="12">
                  <c:v>-13816</c:v>
                </c:pt>
                <c:pt idx="13">
                  <c:v>-13794</c:v>
                </c:pt>
                <c:pt idx="14">
                  <c:v>-13789</c:v>
                </c:pt>
                <c:pt idx="15">
                  <c:v>-6631</c:v>
                </c:pt>
                <c:pt idx="16">
                  <c:v>-5762</c:v>
                </c:pt>
                <c:pt idx="17">
                  <c:v>-5760</c:v>
                </c:pt>
                <c:pt idx="18">
                  <c:v>-5735</c:v>
                </c:pt>
                <c:pt idx="19">
                  <c:v>-5575.5</c:v>
                </c:pt>
                <c:pt idx="20">
                  <c:v>-5525.5</c:v>
                </c:pt>
                <c:pt idx="21">
                  <c:v>-5340.5</c:v>
                </c:pt>
                <c:pt idx="22">
                  <c:v>-5207.5</c:v>
                </c:pt>
                <c:pt idx="23">
                  <c:v>-5206</c:v>
                </c:pt>
                <c:pt idx="24">
                  <c:v>-185.5</c:v>
                </c:pt>
                <c:pt idx="25">
                  <c:v>0</c:v>
                </c:pt>
                <c:pt idx="26">
                  <c:v>0.5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0">
                  <c:v>-0.52279731680967445</c:v>
                </c:pt>
                <c:pt idx="1">
                  <c:v>-0.49459568587032804</c:v>
                </c:pt>
                <c:pt idx="2">
                  <c:v>-0.48402392694989549</c:v>
                </c:pt>
                <c:pt idx="3">
                  <c:v>-0.47907708349004291</c:v>
                </c:pt>
                <c:pt idx="4">
                  <c:v>-0.47852229730762952</c:v>
                </c:pt>
                <c:pt idx="5">
                  <c:v>-0.47841442221660474</c:v>
                </c:pt>
                <c:pt idx="6">
                  <c:v>-0.47758224294298468</c:v>
                </c:pt>
                <c:pt idx="7">
                  <c:v>-0.47278950675602471</c:v>
                </c:pt>
                <c:pt idx="8">
                  <c:v>-0.47197273820969388</c:v>
                </c:pt>
                <c:pt idx="9">
                  <c:v>-0.47194191675511538</c:v>
                </c:pt>
                <c:pt idx="10">
                  <c:v>-0.46295746274547661</c:v>
                </c:pt>
                <c:pt idx="11">
                  <c:v>-0.46149344365299688</c:v>
                </c:pt>
                <c:pt idx="12">
                  <c:v>-0.45163057818787028</c:v>
                </c:pt>
                <c:pt idx="13">
                  <c:v>-0.45095250618714283</c:v>
                </c:pt>
                <c:pt idx="14">
                  <c:v>-0.45079839891425022</c:v>
                </c:pt>
                <c:pt idx="15">
                  <c:v>-0.23017842704119931</c:v>
                </c:pt>
                <c:pt idx="16">
                  <c:v>-0.20339458301246485</c:v>
                </c:pt>
                <c:pt idx="17">
                  <c:v>-0.20333294010330782</c:v>
                </c:pt>
                <c:pt idx="18">
                  <c:v>-0.20256240373884479</c:v>
                </c:pt>
                <c:pt idx="19">
                  <c:v>-0.19764638173357077</c:v>
                </c:pt>
                <c:pt idx="20">
                  <c:v>-0.19610530900464473</c:v>
                </c:pt>
                <c:pt idx="21">
                  <c:v>-0.1904033399076184</c:v>
                </c:pt>
                <c:pt idx="22">
                  <c:v>-0.18630408644867516</c:v>
                </c:pt>
                <c:pt idx="23">
                  <c:v>-0.18625785426680738</c:v>
                </c:pt>
                <c:pt idx="24">
                  <c:v>-3.1518741555344398E-2</c:v>
                </c:pt>
                <c:pt idx="25">
                  <c:v>-2.5801361731028816E-2</c:v>
                </c:pt>
                <c:pt idx="26">
                  <c:v>-2.5785951003739555E-2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A6-4A5D-981D-93DF9811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8336"/>
        <c:axId val="1"/>
      </c:scatterChart>
      <c:valAx>
        <c:axId val="72162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4710743801652888E-2"/>
          <c:y val="0.91874999999999996"/>
          <c:w val="0.9917364048502200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1CA4C1F-C556-6BCC-E546-E239F4A0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25</xdr:col>
      <xdr:colOff>285750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7B580A2-6FA8-391F-A3F4-DC2681E0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9DAEBD1C-D9EC-2825-F353-42CAD4109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3409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3409" TargetMode="External"/><Relationship Id="rId1" Type="http://schemas.openxmlformats.org/officeDocument/2006/relationships/hyperlink" Target="http://www.konkoly.hu/cgi-bin/IBVS?3409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493" TargetMode="External"/><Relationship Id="rId10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2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28</v>
      </c>
      <c r="B2" s="13" t="s">
        <v>46</v>
      </c>
    </row>
    <row r="3" spans="1:6" x14ac:dyDescent="0.2">
      <c r="D3" s="11" t="s">
        <v>33</v>
      </c>
    </row>
    <row r="4" spans="1:6" ht="14.25" thickTop="1" thickBot="1" x14ac:dyDescent="0.25">
      <c r="A4" s="8" t="s">
        <v>1</v>
      </c>
      <c r="C4" s="3">
        <v>45254</v>
      </c>
      <c r="D4" s="17">
        <v>368.3</v>
      </c>
    </row>
    <row r="5" spans="1:6" ht="13.5" thickTop="1" x14ac:dyDescent="0.2">
      <c r="A5" s="21" t="s">
        <v>53</v>
      </c>
      <c r="B5" s="22"/>
      <c r="C5" s="23">
        <v>-9.5</v>
      </c>
      <c r="D5" s="22" t="s">
        <v>54</v>
      </c>
    </row>
    <row r="6" spans="1:6" x14ac:dyDescent="0.2">
      <c r="A6" s="8" t="s">
        <v>2</v>
      </c>
    </row>
    <row r="7" spans="1:6" x14ac:dyDescent="0.2">
      <c r="A7" t="s">
        <v>3</v>
      </c>
      <c r="C7">
        <v>47172.268400000001</v>
      </c>
      <c r="D7" s="44" t="s">
        <v>67</v>
      </c>
    </row>
    <row r="8" spans="1:6" x14ac:dyDescent="0.2">
      <c r="A8" t="s">
        <v>4</v>
      </c>
      <c r="C8">
        <v>2.0381291300000002</v>
      </c>
      <c r="D8" s="16" t="s">
        <v>49</v>
      </c>
    </row>
    <row r="9" spans="1:6" x14ac:dyDescent="0.2">
      <c r="A9" s="35" t="s">
        <v>59</v>
      </c>
      <c r="B9" s="36">
        <v>50</v>
      </c>
      <c r="C9" s="34" t="str">
        <f>"F"&amp;B9</f>
        <v>F50</v>
      </c>
      <c r="D9" s="12" t="str">
        <f>"G"&amp;B9</f>
        <v>G50</v>
      </c>
    </row>
    <row r="10" spans="1:6" ht="13.5" thickBot="1" x14ac:dyDescent="0.25">
      <c r="A10" s="22"/>
      <c r="B10" s="22"/>
      <c r="C10" s="7" t="s">
        <v>23</v>
      </c>
      <c r="D10" s="7" t="s">
        <v>24</v>
      </c>
      <c r="E10" s="22"/>
    </row>
    <row r="11" spans="1:6" x14ac:dyDescent="0.2">
      <c r="A11" s="22" t="s">
        <v>17</v>
      </c>
      <c r="B11" s="22"/>
      <c r="C11" s="33">
        <f ca="1">INTERCEPT(INDIRECT($D$9):G992,INDIRECT($C$9):F992)</f>
        <v>2.024024747953317E-2</v>
      </c>
      <c r="D11" s="6"/>
      <c r="E11" s="22"/>
    </row>
    <row r="12" spans="1:6" x14ac:dyDescent="0.2">
      <c r="A12" s="22" t="s">
        <v>18</v>
      </c>
      <c r="B12" s="22"/>
      <c r="C12" s="33">
        <f ca="1">SLOPE(INDIRECT($D$9):G992,INDIRECT($C$9):F992)</f>
        <v>4.9986395158937063E-6</v>
      </c>
      <c r="D12" s="6"/>
      <c r="E12" s="22"/>
    </row>
    <row r="13" spans="1:6" x14ac:dyDescent="0.2">
      <c r="A13" s="22" t="s">
        <v>22</v>
      </c>
      <c r="B13" s="22"/>
      <c r="C13" s="6" t="s">
        <v>15</v>
      </c>
    </row>
    <row r="14" spans="1:6" x14ac:dyDescent="0.2">
      <c r="A14" s="22"/>
      <c r="B14" s="22"/>
      <c r="C14" s="22"/>
    </row>
    <row r="15" spans="1:6" x14ac:dyDescent="0.2">
      <c r="A15" s="24" t="s">
        <v>19</v>
      </c>
      <c r="B15" s="22"/>
      <c r="C15" s="25">
        <f ca="1">(C7+C11)+(C8+C12)*INT(MAX(F21:F3533))</f>
        <v>59480.580643101523</v>
      </c>
      <c r="E15" s="26" t="s">
        <v>62</v>
      </c>
      <c r="F15" s="23">
        <v>1</v>
      </c>
    </row>
    <row r="16" spans="1:6" x14ac:dyDescent="0.2">
      <c r="A16" s="28" t="s">
        <v>5</v>
      </c>
      <c r="B16" s="22"/>
      <c r="C16" s="29">
        <f ca="1">+C8+C12</f>
        <v>2.0381341286395163</v>
      </c>
      <c r="E16" s="26" t="s">
        <v>55</v>
      </c>
      <c r="F16" s="27">
        <f ca="1">NOW()+15018.5+$C$5/24</f>
        <v>59965.695651273149</v>
      </c>
    </row>
    <row r="17" spans="1:17" ht="13.5" thickBot="1" x14ac:dyDescent="0.25">
      <c r="A17" s="26" t="s">
        <v>50</v>
      </c>
      <c r="B17" s="22"/>
      <c r="C17" s="22">
        <f>COUNT(C21:C2191)</f>
        <v>98</v>
      </c>
      <c r="E17" s="26" t="s">
        <v>63</v>
      </c>
      <c r="F17" s="27">
        <f ca="1">ROUND(2*(F16-$C$7)/$C$8,0)/2+F15</f>
        <v>6278</v>
      </c>
    </row>
    <row r="18" spans="1:17" ht="14.25" thickTop="1" thickBot="1" x14ac:dyDescent="0.25">
      <c r="A18" s="28" t="s">
        <v>6</v>
      </c>
      <c r="B18" s="22"/>
      <c r="C18" s="31">
        <f ca="1">+C15</f>
        <v>59480.580643101523</v>
      </c>
      <c r="D18" s="32">
        <f ca="1">+C16</f>
        <v>2.0381341286395163</v>
      </c>
      <c r="E18" s="26" t="s">
        <v>56</v>
      </c>
      <c r="F18" s="12">
        <f ca="1">ROUND(2*(F16-$C$15)/$C$16,0)/2+F15</f>
        <v>239</v>
      </c>
    </row>
    <row r="19" spans="1:17" ht="13.5" thickTop="1" x14ac:dyDescent="0.2">
      <c r="E19" s="26" t="s">
        <v>57</v>
      </c>
      <c r="F19" s="30">
        <f ca="1">+$C$15+$C$16*F18-15018.5-$C$5/24</f>
        <v>44949.590533179704</v>
      </c>
    </row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75</v>
      </c>
      <c r="I20" s="10" t="s">
        <v>78</v>
      </c>
      <c r="J20" s="10" t="s">
        <v>72</v>
      </c>
      <c r="K20" s="10" t="s">
        <v>70</v>
      </c>
      <c r="L20" s="10" t="s">
        <v>29</v>
      </c>
      <c r="M20" s="10" t="s">
        <v>30</v>
      </c>
      <c r="N20" s="10" t="s">
        <v>43</v>
      </c>
      <c r="O20" s="10" t="s">
        <v>26</v>
      </c>
      <c r="P20" s="9" t="s">
        <v>25</v>
      </c>
      <c r="Q20" s="7" t="s">
        <v>16</v>
      </c>
    </row>
    <row r="21" spans="1:17" x14ac:dyDescent="0.2">
      <c r="A21" t="s">
        <v>34</v>
      </c>
      <c r="C21" s="18">
        <v>14307.473</v>
      </c>
      <c r="D21" s="18"/>
      <c r="E21">
        <f t="shared" ref="E21:E52" si="0">+(C21-C$7)/C$8</f>
        <v>-16124.981933799258</v>
      </c>
      <c r="F21">
        <f t="shared" ref="F21:F52" si="1">ROUND(2*E21,0)/2</f>
        <v>-16125</v>
      </c>
      <c r="G21">
        <f t="shared" ref="G21:G52" si="2">+C21-(C$7+F21*C$8)</f>
        <v>3.6821250005232287E-2</v>
      </c>
      <c r="H21">
        <f t="shared" ref="H21:H48" si="3">+G21</f>
        <v>3.6821250005232287E-2</v>
      </c>
      <c r="Q21" s="2">
        <f t="shared" ref="Q21:Q52" si="4">+C21-15018.5</f>
        <v>-711.02700000000004</v>
      </c>
    </row>
    <row r="22" spans="1:17" x14ac:dyDescent="0.2">
      <c r="A22" t="s">
        <v>34</v>
      </c>
      <c r="B22" s="6"/>
      <c r="C22" s="18">
        <v>16172.324000000001</v>
      </c>
      <c r="D22" s="18"/>
      <c r="E22">
        <f t="shared" si="0"/>
        <v>-15210.000163237939</v>
      </c>
      <c r="F22">
        <f t="shared" si="1"/>
        <v>-15210</v>
      </c>
      <c r="G22">
        <f t="shared" si="2"/>
        <v>-3.3269999767071567E-4</v>
      </c>
      <c r="H22">
        <f t="shared" si="3"/>
        <v>-3.3269999767071567E-4</v>
      </c>
      <c r="Q22" s="2">
        <f t="shared" si="4"/>
        <v>1153.8240000000005</v>
      </c>
    </row>
    <row r="23" spans="1:17" x14ac:dyDescent="0.2">
      <c r="A23" s="58" t="s">
        <v>86</v>
      </c>
      <c r="B23" s="60" t="s">
        <v>45</v>
      </c>
      <c r="C23" s="59">
        <v>16500.396000000001</v>
      </c>
      <c r="D23" s="37"/>
      <c r="E23">
        <f t="shared" si="0"/>
        <v>-15049.032933453043</v>
      </c>
      <c r="F23">
        <f t="shared" si="1"/>
        <v>-15049</v>
      </c>
      <c r="G23">
        <f t="shared" si="2"/>
        <v>-6.7122629996447358E-2</v>
      </c>
      <c r="H23">
        <f t="shared" si="3"/>
        <v>-6.7122629996447358E-2</v>
      </c>
      <c r="O23">
        <f ca="1">+C$11+C$12*F23</f>
        <v>-5.4984278595151218E-2</v>
      </c>
      <c r="Q23" s="2">
        <f t="shared" si="4"/>
        <v>1481.8960000000006</v>
      </c>
    </row>
    <row r="24" spans="1:17" x14ac:dyDescent="0.2">
      <c r="A24" t="s">
        <v>34</v>
      </c>
      <c r="B24" s="6"/>
      <c r="C24" s="18">
        <v>16871.391</v>
      </c>
      <c r="D24" s="18"/>
      <c r="E24">
        <f t="shared" si="0"/>
        <v>-14867.005703411933</v>
      </c>
      <c r="F24">
        <f t="shared" si="1"/>
        <v>-14867</v>
      </c>
      <c r="G24">
        <f t="shared" si="2"/>
        <v>-1.1624290000327164E-2</v>
      </c>
      <c r="H24">
        <f t="shared" si="3"/>
        <v>-1.1624290000327164E-2</v>
      </c>
      <c r="Q24" s="2">
        <f t="shared" si="4"/>
        <v>1852.8909999999996</v>
      </c>
    </row>
    <row r="25" spans="1:17" x14ac:dyDescent="0.2">
      <c r="A25" t="s">
        <v>34</v>
      </c>
      <c r="B25" s="6" t="s">
        <v>44</v>
      </c>
      <c r="C25" s="18">
        <v>17198.512999999999</v>
      </c>
      <c r="D25" s="18"/>
      <c r="E25">
        <f t="shared" si="0"/>
        <v>-14706.504587371262</v>
      </c>
      <c r="F25">
        <f t="shared" si="1"/>
        <v>-14706.5</v>
      </c>
      <c r="G25">
        <f t="shared" si="2"/>
        <v>-9.3496549998235423E-3</v>
      </c>
      <c r="H25">
        <f t="shared" si="3"/>
        <v>-9.3496549998235423E-3</v>
      </c>
      <c r="Q25" s="2">
        <f t="shared" si="4"/>
        <v>2180.012999999999</v>
      </c>
    </row>
    <row r="26" spans="1:17" x14ac:dyDescent="0.2">
      <c r="A26" t="s">
        <v>34</v>
      </c>
      <c r="B26" s="6" t="s">
        <v>44</v>
      </c>
      <c r="C26" s="18">
        <v>17235.242999999999</v>
      </c>
      <c r="D26" s="18"/>
      <c r="E26">
        <f t="shared" si="0"/>
        <v>-14688.483158081353</v>
      </c>
      <c r="F26">
        <f t="shared" si="1"/>
        <v>-14688.5</v>
      </c>
      <c r="G26">
        <f t="shared" si="2"/>
        <v>3.4326004999456927E-2</v>
      </c>
      <c r="H26">
        <f t="shared" si="3"/>
        <v>3.4326004999456927E-2</v>
      </c>
      <c r="Q26" s="2">
        <f t="shared" si="4"/>
        <v>2216.7429999999986</v>
      </c>
    </row>
    <row r="27" spans="1:17" x14ac:dyDescent="0.2">
      <c r="A27" t="s">
        <v>34</v>
      </c>
      <c r="B27" s="6"/>
      <c r="C27" s="18">
        <v>17242.342000000001</v>
      </c>
      <c r="D27" s="18"/>
      <c r="E27">
        <f t="shared" si="0"/>
        <v>-14685.000061796869</v>
      </c>
      <c r="F27">
        <f t="shared" si="1"/>
        <v>-14685</v>
      </c>
      <c r="G27">
        <f t="shared" si="2"/>
        <v>-1.2594999861903489E-4</v>
      </c>
      <c r="H27">
        <f t="shared" si="3"/>
        <v>-1.2594999861903489E-4</v>
      </c>
      <c r="Q27" s="2">
        <f t="shared" si="4"/>
        <v>2223.8420000000006</v>
      </c>
    </row>
    <row r="28" spans="1:17" x14ac:dyDescent="0.2">
      <c r="A28" t="s">
        <v>34</v>
      </c>
      <c r="B28" s="6"/>
      <c r="C28" s="18">
        <v>17297.387999999999</v>
      </c>
      <c r="D28" s="18"/>
      <c r="E28">
        <f t="shared" si="0"/>
        <v>-14657.991959518286</v>
      </c>
      <c r="F28">
        <f t="shared" si="1"/>
        <v>-14658</v>
      </c>
      <c r="G28">
        <f t="shared" si="2"/>
        <v>1.6387539999414003E-2</v>
      </c>
      <c r="H28">
        <f t="shared" si="3"/>
        <v>1.6387539999414003E-2</v>
      </c>
      <c r="Q28" s="2">
        <f t="shared" si="4"/>
        <v>2278.887999999999</v>
      </c>
    </row>
    <row r="29" spans="1:17" x14ac:dyDescent="0.2">
      <c r="A29" t="s">
        <v>34</v>
      </c>
      <c r="B29" s="6" t="s">
        <v>44</v>
      </c>
      <c r="C29" s="18">
        <v>17614.304</v>
      </c>
      <c r="D29" s="18"/>
      <c r="E29">
        <f t="shared" si="0"/>
        <v>-14502.49837702874</v>
      </c>
      <c r="F29">
        <f t="shared" si="1"/>
        <v>-14502.5</v>
      </c>
      <c r="G29">
        <f t="shared" si="2"/>
        <v>3.3078250016842503E-3</v>
      </c>
      <c r="H29">
        <f t="shared" si="3"/>
        <v>3.3078250016842503E-3</v>
      </c>
      <c r="Q29" s="2">
        <f t="shared" si="4"/>
        <v>2595.8040000000001</v>
      </c>
    </row>
    <row r="30" spans="1:17" x14ac:dyDescent="0.2">
      <c r="A30" t="s">
        <v>34</v>
      </c>
      <c r="B30" s="6"/>
      <c r="C30" s="18">
        <v>17668.333999999999</v>
      </c>
      <c r="D30" s="18"/>
      <c r="E30">
        <f t="shared" si="0"/>
        <v>-14475.988771133456</v>
      </c>
      <c r="F30">
        <f t="shared" si="1"/>
        <v>-14476</v>
      </c>
      <c r="G30">
        <f t="shared" si="2"/>
        <v>2.2885880000103498E-2</v>
      </c>
      <c r="H30">
        <f t="shared" si="3"/>
        <v>2.2885880000103498E-2</v>
      </c>
      <c r="Q30" s="2">
        <f t="shared" si="4"/>
        <v>2649.8339999999989</v>
      </c>
    </row>
    <row r="31" spans="1:17" x14ac:dyDescent="0.2">
      <c r="A31" t="s">
        <v>34</v>
      </c>
      <c r="B31" s="6"/>
      <c r="C31" s="18">
        <v>17670.352999999999</v>
      </c>
      <c r="D31" s="18"/>
      <c r="E31">
        <f t="shared" si="0"/>
        <v>-14474.998156765465</v>
      </c>
      <c r="F31">
        <f t="shared" si="1"/>
        <v>-14475</v>
      </c>
      <c r="G31">
        <f t="shared" si="2"/>
        <v>3.7567500003206078E-3</v>
      </c>
      <c r="H31">
        <f t="shared" si="3"/>
        <v>3.7567500003206078E-3</v>
      </c>
      <c r="Q31" s="2">
        <f t="shared" si="4"/>
        <v>2651.8529999999992</v>
      </c>
    </row>
    <row r="32" spans="1:17" x14ac:dyDescent="0.2">
      <c r="A32" s="58" t="s">
        <v>86</v>
      </c>
      <c r="B32" s="60" t="s">
        <v>44</v>
      </c>
      <c r="C32" s="59">
        <v>17944.400000000001</v>
      </c>
      <c r="D32" s="37"/>
      <c r="E32">
        <f t="shared" si="0"/>
        <v>-14340.538079645619</v>
      </c>
      <c r="F32">
        <f t="shared" si="1"/>
        <v>-14340.5</v>
      </c>
      <c r="G32">
        <f t="shared" si="2"/>
        <v>-7.7611234995856648E-2</v>
      </c>
      <c r="H32">
        <f t="shared" si="3"/>
        <v>-7.7611234995856648E-2</v>
      </c>
      <c r="O32">
        <f ca="1">+C$11+C$12*F32</f>
        <v>-5.1442742498140528E-2</v>
      </c>
      <c r="Q32" s="2">
        <f t="shared" si="4"/>
        <v>2925.9000000000015</v>
      </c>
    </row>
    <row r="33" spans="1:17" x14ac:dyDescent="0.2">
      <c r="A33" t="s">
        <v>34</v>
      </c>
      <c r="B33" s="6" t="s">
        <v>44</v>
      </c>
      <c r="C33" s="18">
        <v>18264.456999999999</v>
      </c>
      <c r="D33" s="18"/>
      <c r="E33">
        <f t="shared" si="0"/>
        <v>-14183.503377923851</v>
      </c>
      <c r="F33">
        <f t="shared" si="1"/>
        <v>-14183.5</v>
      </c>
      <c r="G33">
        <f t="shared" si="2"/>
        <v>-6.884645001264289E-3</v>
      </c>
      <c r="H33">
        <f t="shared" si="3"/>
        <v>-6.884645001264289E-3</v>
      </c>
      <c r="Q33" s="2">
        <f t="shared" si="4"/>
        <v>3245.9569999999985</v>
      </c>
    </row>
    <row r="34" spans="1:17" x14ac:dyDescent="0.2">
      <c r="A34" s="58" t="s">
        <v>86</v>
      </c>
      <c r="B34" s="60" t="s">
        <v>45</v>
      </c>
      <c r="C34" s="59">
        <v>18273.539000000001</v>
      </c>
      <c r="D34" s="18"/>
      <c r="E34">
        <f t="shared" si="0"/>
        <v>-14179.047330529051</v>
      </c>
      <c r="F34">
        <f t="shared" si="1"/>
        <v>-14179</v>
      </c>
      <c r="G34">
        <f t="shared" si="2"/>
        <v>-9.6465729999181349E-2</v>
      </c>
      <c r="H34">
        <f t="shared" si="3"/>
        <v>-9.6465729999181349E-2</v>
      </c>
      <c r="O34">
        <f ca="1">+C$11+C$12*F34</f>
        <v>-5.0635462216323701E-2</v>
      </c>
      <c r="Q34" s="2">
        <f t="shared" si="4"/>
        <v>3255.0390000000007</v>
      </c>
    </row>
    <row r="35" spans="1:17" x14ac:dyDescent="0.2">
      <c r="A35" t="s">
        <v>34</v>
      </c>
      <c r="B35" s="6"/>
      <c r="C35" s="18">
        <v>18361.296999999999</v>
      </c>
      <c r="D35" s="18"/>
      <c r="E35">
        <f t="shared" si="0"/>
        <v>-14135.989214775611</v>
      </c>
      <c r="F35">
        <f t="shared" si="1"/>
        <v>-14136</v>
      </c>
      <c r="G35">
        <f t="shared" si="2"/>
        <v>2.1981680001772474E-2</v>
      </c>
      <c r="H35">
        <f t="shared" si="3"/>
        <v>2.1981680001772474E-2</v>
      </c>
      <c r="Q35" s="2">
        <f t="shared" si="4"/>
        <v>3342.7969999999987</v>
      </c>
    </row>
    <row r="36" spans="1:17" x14ac:dyDescent="0.2">
      <c r="A36" t="s">
        <v>34</v>
      </c>
      <c r="B36" s="6"/>
      <c r="C36" s="18">
        <v>19013.445</v>
      </c>
      <c r="D36" s="18"/>
      <c r="E36">
        <f t="shared" si="0"/>
        <v>-13816.015376807847</v>
      </c>
      <c r="F36">
        <f t="shared" si="1"/>
        <v>-13816</v>
      </c>
      <c r="G36">
        <f t="shared" si="2"/>
        <v>-3.1339919998572441E-2</v>
      </c>
      <c r="H36">
        <f t="shared" si="3"/>
        <v>-3.1339919998572441E-2</v>
      </c>
      <c r="Q36" s="2">
        <f t="shared" si="4"/>
        <v>3994.9449999999997</v>
      </c>
    </row>
    <row r="37" spans="1:17" x14ac:dyDescent="0.2">
      <c r="A37" t="s">
        <v>34</v>
      </c>
      <c r="B37" s="6"/>
      <c r="C37" s="18">
        <v>19058.274000000001</v>
      </c>
      <c r="D37" s="18"/>
      <c r="E37">
        <f t="shared" si="0"/>
        <v>-13794.0202051869</v>
      </c>
      <c r="F37">
        <f t="shared" si="1"/>
        <v>-13794</v>
      </c>
      <c r="G37">
        <f t="shared" si="2"/>
        <v>-4.1180779997375794E-2</v>
      </c>
      <c r="H37">
        <f t="shared" si="3"/>
        <v>-4.1180779997375794E-2</v>
      </c>
      <c r="Q37" s="2">
        <f t="shared" si="4"/>
        <v>4039.7740000000013</v>
      </c>
    </row>
    <row r="38" spans="1:17" x14ac:dyDescent="0.2">
      <c r="A38" t="s">
        <v>34</v>
      </c>
      <c r="B38" s="6"/>
      <c r="C38" s="18">
        <v>19068.502</v>
      </c>
      <c r="D38" s="18"/>
      <c r="E38">
        <f t="shared" si="0"/>
        <v>-13789.00187742275</v>
      </c>
      <c r="F38">
        <f t="shared" si="1"/>
        <v>-13789</v>
      </c>
      <c r="G38">
        <f t="shared" si="2"/>
        <v>-3.8264299982984085E-3</v>
      </c>
      <c r="H38">
        <f t="shared" si="3"/>
        <v>-3.8264299982984085E-3</v>
      </c>
      <c r="Q38" s="2">
        <f t="shared" si="4"/>
        <v>4050.0020000000004</v>
      </c>
    </row>
    <row r="39" spans="1:17" x14ac:dyDescent="0.2">
      <c r="A39" s="58" t="s">
        <v>86</v>
      </c>
      <c r="B39" s="60" t="s">
        <v>44</v>
      </c>
      <c r="C39" s="59">
        <v>19068.522000000001</v>
      </c>
      <c r="D39" s="18"/>
      <c r="E39">
        <f t="shared" si="0"/>
        <v>-13788.992064501819</v>
      </c>
      <c r="F39">
        <f t="shared" si="1"/>
        <v>-13789</v>
      </c>
      <c r="G39">
        <f t="shared" si="2"/>
        <v>1.6173570002138149E-2</v>
      </c>
      <c r="H39">
        <f t="shared" si="3"/>
        <v>1.6173570002138149E-2</v>
      </c>
      <c r="O39">
        <f ca="1">+C$11+C$12*F39</f>
        <v>-4.8685992805125144E-2</v>
      </c>
      <c r="Q39" s="2">
        <f t="shared" si="4"/>
        <v>4050.0220000000008</v>
      </c>
    </row>
    <row r="40" spans="1:17" x14ac:dyDescent="0.2">
      <c r="A40" s="58" t="s">
        <v>141</v>
      </c>
      <c r="B40" s="60" t="s">
        <v>45</v>
      </c>
      <c r="C40" s="59">
        <v>33657.406999999999</v>
      </c>
      <c r="D40" s="18"/>
      <c r="E40">
        <f t="shared" si="0"/>
        <v>-6631.0133156283382</v>
      </c>
      <c r="F40">
        <f t="shared" si="1"/>
        <v>-6631</v>
      </c>
      <c r="G40">
        <f t="shared" si="2"/>
        <v>-2.7138969999214169E-2</v>
      </c>
      <c r="H40">
        <f t="shared" si="3"/>
        <v>-2.7138969999214169E-2</v>
      </c>
      <c r="O40">
        <f ca="1">+C$11+C$12*F40</f>
        <v>-1.2905731150357997E-2</v>
      </c>
      <c r="Q40" s="2">
        <f t="shared" si="4"/>
        <v>18638.906999999999</v>
      </c>
    </row>
    <row r="41" spans="1:17" x14ac:dyDescent="0.2">
      <c r="A41" t="s">
        <v>34</v>
      </c>
      <c r="B41" s="6"/>
      <c r="C41" s="18">
        <v>33657.449999999997</v>
      </c>
      <c r="D41" s="18"/>
      <c r="E41">
        <f t="shared" si="0"/>
        <v>-6630.9922178483375</v>
      </c>
      <c r="F41">
        <f t="shared" si="1"/>
        <v>-6631</v>
      </c>
      <c r="G41">
        <f t="shared" si="2"/>
        <v>1.5861029998632148E-2</v>
      </c>
      <c r="H41">
        <f t="shared" si="3"/>
        <v>1.5861029998632148E-2</v>
      </c>
      <c r="Q41" s="2">
        <f t="shared" si="4"/>
        <v>18638.949999999997</v>
      </c>
    </row>
    <row r="42" spans="1:17" x14ac:dyDescent="0.2">
      <c r="A42" s="58" t="s">
        <v>141</v>
      </c>
      <c r="B42" s="60" t="s">
        <v>44</v>
      </c>
      <c r="C42" s="59">
        <v>33702.317999999999</v>
      </c>
      <c r="D42" s="18"/>
      <c r="E42">
        <f t="shared" si="0"/>
        <v>-6608.9779110315749</v>
      </c>
      <c r="F42">
        <f t="shared" si="1"/>
        <v>-6609</v>
      </c>
      <c r="G42">
        <f t="shared" si="2"/>
        <v>4.5020170000498183E-2</v>
      </c>
      <c r="H42">
        <f t="shared" si="3"/>
        <v>4.5020170000498183E-2</v>
      </c>
      <c r="O42">
        <f t="shared" ref="O42:O73" ca="1" si="5">+C$11+C$12*F42</f>
        <v>-1.2795761081008338E-2</v>
      </c>
      <c r="Q42" s="2">
        <f t="shared" si="4"/>
        <v>18683.817999999999</v>
      </c>
    </row>
    <row r="43" spans="1:17" x14ac:dyDescent="0.2">
      <c r="A43" s="58" t="s">
        <v>148</v>
      </c>
      <c r="B43" s="60" t="s">
        <v>45</v>
      </c>
      <c r="C43" s="59">
        <v>34668.453999999998</v>
      </c>
      <c r="D43" s="18"/>
      <c r="E43">
        <f t="shared" si="0"/>
        <v>-6134.9471021985746</v>
      </c>
      <c r="F43">
        <f t="shared" si="1"/>
        <v>-6135</v>
      </c>
      <c r="G43">
        <f t="shared" si="2"/>
        <v>0.10781254999892553</v>
      </c>
      <c r="H43">
        <f t="shared" si="3"/>
        <v>0.10781254999892553</v>
      </c>
      <c r="O43">
        <f t="shared" ca="1" si="5"/>
        <v>-1.0426405950474719E-2</v>
      </c>
      <c r="Q43" s="2">
        <f t="shared" si="4"/>
        <v>19649.953999999998</v>
      </c>
    </row>
    <row r="44" spans="1:17" x14ac:dyDescent="0.2">
      <c r="A44" s="58" t="s">
        <v>141</v>
      </c>
      <c r="B44" s="60" t="s">
        <v>45</v>
      </c>
      <c r="C44" s="59">
        <v>34778.417000000001</v>
      </c>
      <c r="D44" s="18"/>
      <c r="E44">
        <f t="shared" si="0"/>
        <v>-6080.9941909814115</v>
      </c>
      <c r="F44">
        <f t="shared" si="1"/>
        <v>-6081</v>
      </c>
      <c r="G44">
        <f t="shared" si="2"/>
        <v>1.1839530001452658E-2</v>
      </c>
      <c r="H44">
        <f t="shared" si="3"/>
        <v>1.1839530001452658E-2</v>
      </c>
      <c r="O44">
        <f t="shared" ca="1" si="5"/>
        <v>-1.015647941661646E-2</v>
      </c>
      <c r="Q44" s="2">
        <f t="shared" si="4"/>
        <v>19759.917000000001</v>
      </c>
    </row>
    <row r="45" spans="1:17" x14ac:dyDescent="0.2">
      <c r="A45" s="58" t="s">
        <v>141</v>
      </c>
      <c r="B45" s="60" t="s">
        <v>45</v>
      </c>
      <c r="C45" s="59">
        <v>34779.42</v>
      </c>
      <c r="D45" s="18"/>
      <c r="E45">
        <f t="shared" si="0"/>
        <v>-6080.50207299672</v>
      </c>
      <c r="F45">
        <f t="shared" si="1"/>
        <v>-6080.5</v>
      </c>
      <c r="G45">
        <f t="shared" si="2"/>
        <v>-4.2250350015820004E-3</v>
      </c>
      <c r="H45">
        <f t="shared" si="3"/>
        <v>-4.2250350015820004E-3</v>
      </c>
      <c r="O45">
        <f t="shared" ca="1" si="5"/>
        <v>-1.0153980096858511E-2</v>
      </c>
      <c r="Q45" s="2">
        <f t="shared" si="4"/>
        <v>19760.919999999998</v>
      </c>
    </row>
    <row r="46" spans="1:17" x14ac:dyDescent="0.2">
      <c r="A46" s="58" t="s">
        <v>141</v>
      </c>
      <c r="B46" s="60" t="s">
        <v>45</v>
      </c>
      <c r="C46" s="59">
        <v>34780.451999999997</v>
      </c>
      <c r="D46" s="18"/>
      <c r="E46">
        <f t="shared" si="0"/>
        <v>-6079.9957262766775</v>
      </c>
      <c r="F46">
        <f t="shared" si="1"/>
        <v>-6080</v>
      </c>
      <c r="G46">
        <f t="shared" si="2"/>
        <v>8.7103999976534396E-3</v>
      </c>
      <c r="H46">
        <f t="shared" si="3"/>
        <v>8.7103999976534396E-3</v>
      </c>
      <c r="O46">
        <f t="shared" ca="1" si="5"/>
        <v>-1.0151480777100565E-2</v>
      </c>
      <c r="Q46" s="2">
        <f t="shared" si="4"/>
        <v>19761.951999999997</v>
      </c>
    </row>
    <row r="47" spans="1:17" x14ac:dyDescent="0.2">
      <c r="A47" s="58" t="s">
        <v>141</v>
      </c>
      <c r="B47" s="60" t="s">
        <v>44</v>
      </c>
      <c r="C47" s="59">
        <v>35372.565999999999</v>
      </c>
      <c r="D47" s="18"/>
      <c r="E47">
        <f t="shared" si="0"/>
        <v>-5789.4773330677044</v>
      </c>
      <c r="F47">
        <f t="shared" si="1"/>
        <v>-5789.5</v>
      </c>
      <c r="G47">
        <f t="shared" si="2"/>
        <v>4.619813500175951E-2</v>
      </c>
      <c r="H47">
        <f t="shared" si="3"/>
        <v>4.619813500175951E-2</v>
      </c>
      <c r="O47">
        <f t="shared" ca="1" si="5"/>
        <v>-8.6993759977334432E-3</v>
      </c>
      <c r="Q47" s="2">
        <f t="shared" si="4"/>
        <v>20354.065999999999</v>
      </c>
    </row>
    <row r="48" spans="1:17" x14ac:dyDescent="0.2">
      <c r="A48" s="58" t="s">
        <v>141</v>
      </c>
      <c r="B48" s="60" t="s">
        <v>44</v>
      </c>
      <c r="C48" s="59">
        <v>35373.569000000003</v>
      </c>
      <c r="D48" s="18"/>
      <c r="E48">
        <f t="shared" si="0"/>
        <v>-5788.9852150830093</v>
      </c>
      <c r="F48">
        <f t="shared" si="1"/>
        <v>-5789</v>
      </c>
      <c r="G48">
        <f t="shared" si="2"/>
        <v>3.0133570006000809E-2</v>
      </c>
      <c r="H48">
        <f t="shared" si="3"/>
        <v>3.0133570006000809E-2</v>
      </c>
      <c r="O48">
        <f t="shared" ca="1" si="5"/>
        <v>-8.6968766779754979E-3</v>
      </c>
      <c r="Q48" s="2">
        <f t="shared" si="4"/>
        <v>20355.069000000003</v>
      </c>
    </row>
    <row r="49" spans="1:17" x14ac:dyDescent="0.2">
      <c r="A49" t="s">
        <v>34</v>
      </c>
      <c r="B49" s="6"/>
      <c r="C49" s="18">
        <v>35428.548000000003</v>
      </c>
      <c r="D49" s="18"/>
      <c r="E49">
        <f t="shared" si="0"/>
        <v>-5762.0099860895452</v>
      </c>
      <c r="F49">
        <f t="shared" si="1"/>
        <v>-5762</v>
      </c>
      <c r="G49">
        <f t="shared" si="2"/>
        <v>-2.0352939995063934E-2</v>
      </c>
      <c r="J49">
        <f>G49</f>
        <v>-2.0352939995063934E-2</v>
      </c>
      <c r="O49">
        <f t="shared" ca="1" si="5"/>
        <v>-8.5619134110463679E-3</v>
      </c>
      <c r="Q49" s="2">
        <f t="shared" si="4"/>
        <v>20410.048000000003</v>
      </c>
    </row>
    <row r="50" spans="1:17" x14ac:dyDescent="0.2">
      <c r="A50" t="s">
        <v>34</v>
      </c>
      <c r="B50" s="6"/>
      <c r="C50" s="18">
        <v>35432.622000000003</v>
      </c>
      <c r="D50" s="18"/>
      <c r="E50">
        <f t="shared" si="0"/>
        <v>-5760.0110940958866</v>
      </c>
      <c r="F50">
        <f t="shared" si="1"/>
        <v>-5760</v>
      </c>
      <c r="G50">
        <f t="shared" si="2"/>
        <v>-2.2611199994571507E-2</v>
      </c>
      <c r="J50">
        <f>G50</f>
        <v>-2.2611199994571507E-2</v>
      </c>
      <c r="O50">
        <f t="shared" ca="1" si="5"/>
        <v>-8.5519161320145795E-3</v>
      </c>
      <c r="Q50" s="2">
        <f t="shared" si="4"/>
        <v>20414.122000000003</v>
      </c>
    </row>
    <row r="51" spans="1:17" x14ac:dyDescent="0.2">
      <c r="A51" t="s">
        <v>34</v>
      </c>
      <c r="B51" s="6"/>
      <c r="C51" s="18">
        <v>35483.614000000001</v>
      </c>
      <c r="D51" s="18"/>
      <c r="E51">
        <f t="shared" si="0"/>
        <v>-5734.9920708900318</v>
      </c>
      <c r="F51">
        <f t="shared" si="1"/>
        <v>-5735</v>
      </c>
      <c r="G51">
        <f t="shared" si="2"/>
        <v>1.616055000340566E-2</v>
      </c>
      <c r="J51">
        <f>G51</f>
        <v>1.616055000340566E-2</v>
      </c>
      <c r="O51">
        <f t="shared" ca="1" si="5"/>
        <v>-8.426950144117238E-3</v>
      </c>
      <c r="Q51" s="2">
        <f t="shared" si="4"/>
        <v>20465.114000000001</v>
      </c>
    </row>
    <row r="52" spans="1:17" x14ac:dyDescent="0.2">
      <c r="A52" s="58" t="s">
        <v>148</v>
      </c>
      <c r="B52" s="60" t="s">
        <v>45</v>
      </c>
      <c r="C52" s="59">
        <v>35511.186999999998</v>
      </c>
      <c r="D52" s="18"/>
      <c r="E52">
        <f t="shared" si="0"/>
        <v>-5721.4634874484136</v>
      </c>
      <c r="F52">
        <f t="shared" si="1"/>
        <v>-5721.5</v>
      </c>
      <c r="G52">
        <f t="shared" si="2"/>
        <v>7.4417294999875594E-2</v>
      </c>
      <c r="H52">
        <f>G52</f>
        <v>7.4417294999875594E-2</v>
      </c>
      <c r="O52">
        <f t="shared" ca="1" si="5"/>
        <v>-8.3594685106526713E-3</v>
      </c>
      <c r="Q52" s="2">
        <f t="shared" si="4"/>
        <v>20492.686999999998</v>
      </c>
    </row>
    <row r="53" spans="1:17" x14ac:dyDescent="0.2">
      <c r="A53" s="58" t="s">
        <v>148</v>
      </c>
      <c r="B53" s="60" t="s">
        <v>45</v>
      </c>
      <c r="C53" s="59">
        <v>35512.197999999997</v>
      </c>
      <c r="D53" s="18"/>
      <c r="E53">
        <f t="shared" ref="E53:E84" si="6">+(C53-C$7)/C$8</f>
        <v>-5720.9674442953492</v>
      </c>
      <c r="F53">
        <f t="shared" ref="F53:F84" si="7">ROUND(2*E53,0)/2</f>
        <v>-5721</v>
      </c>
      <c r="G53">
        <f t="shared" ref="G53:G84" si="8">+C53-(C$7+F53*C$8)</f>
        <v>6.635272999847075E-2</v>
      </c>
      <c r="H53">
        <f>G53</f>
        <v>6.635272999847075E-2</v>
      </c>
      <c r="O53">
        <f t="shared" ca="1" si="5"/>
        <v>-8.3569691908947259E-3</v>
      </c>
      <c r="Q53" s="2">
        <f t="shared" ref="Q53:Q84" si="9">+C53-15018.5</f>
        <v>20493.697999999997</v>
      </c>
    </row>
    <row r="54" spans="1:17" x14ac:dyDescent="0.2">
      <c r="A54" s="58" t="s">
        <v>148</v>
      </c>
      <c r="B54" s="60" t="s">
        <v>45</v>
      </c>
      <c r="C54" s="59">
        <v>35513.205999999998</v>
      </c>
      <c r="D54" s="18"/>
      <c r="E54">
        <f t="shared" si="6"/>
        <v>-5720.4728730804227</v>
      </c>
      <c r="F54">
        <f t="shared" si="7"/>
        <v>-5720.5</v>
      </c>
      <c r="G54">
        <f t="shared" si="8"/>
        <v>5.5288165000092704E-2</v>
      </c>
      <c r="H54">
        <f>G54</f>
        <v>5.5288165000092704E-2</v>
      </c>
      <c r="O54">
        <f t="shared" ca="1" si="5"/>
        <v>-8.3544698711367771E-3</v>
      </c>
      <c r="Q54" s="2">
        <f t="shared" si="9"/>
        <v>20494.705999999998</v>
      </c>
    </row>
    <row r="55" spans="1:17" x14ac:dyDescent="0.2">
      <c r="A55" s="58" t="s">
        <v>148</v>
      </c>
      <c r="B55" s="60" t="s">
        <v>45</v>
      </c>
      <c r="C55" s="59">
        <v>35527.317000000003</v>
      </c>
      <c r="D55" s="18"/>
      <c r="E55">
        <f t="shared" si="6"/>
        <v>-5713.5493667175042</v>
      </c>
      <c r="F55">
        <f t="shared" si="7"/>
        <v>-5713.5</v>
      </c>
      <c r="G55">
        <f t="shared" si="8"/>
        <v>-0.10061574499559356</v>
      </c>
      <c r="H55">
        <f>G55</f>
        <v>-0.10061574499559356</v>
      </c>
      <c r="O55">
        <f t="shared" ca="1" si="5"/>
        <v>-8.319479394525521E-3</v>
      </c>
      <c r="Q55" s="2">
        <f t="shared" si="9"/>
        <v>20508.817000000003</v>
      </c>
    </row>
    <row r="56" spans="1:17" x14ac:dyDescent="0.2">
      <c r="A56" t="s">
        <v>34</v>
      </c>
      <c r="B56" s="6" t="s">
        <v>44</v>
      </c>
      <c r="C56" s="18">
        <v>35808.68</v>
      </c>
      <c r="D56" s="18"/>
      <c r="E56">
        <f t="shared" si="6"/>
        <v>-5575.4997231210764</v>
      </c>
      <c r="F56">
        <f t="shared" si="7"/>
        <v>-5575.5</v>
      </c>
      <c r="G56">
        <f t="shared" si="8"/>
        <v>5.6431499979225919E-4</v>
      </c>
      <c r="J56">
        <f>G56</f>
        <v>5.6431499979225919E-4</v>
      </c>
      <c r="O56">
        <f t="shared" ca="1" si="5"/>
        <v>-7.6296671413321887E-3</v>
      </c>
      <c r="Q56" s="2">
        <f t="shared" si="9"/>
        <v>20790.18</v>
      </c>
    </row>
    <row r="57" spans="1:17" x14ac:dyDescent="0.2">
      <c r="A57" s="58" t="s">
        <v>191</v>
      </c>
      <c r="B57" s="60" t="s">
        <v>44</v>
      </c>
      <c r="C57" s="59">
        <v>35848.512999999999</v>
      </c>
      <c r="D57" s="18"/>
      <c r="E57">
        <f t="shared" si="6"/>
        <v>-5555.9558191487113</v>
      </c>
      <c r="F57">
        <f t="shared" si="7"/>
        <v>-5556</v>
      </c>
      <c r="G57">
        <f t="shared" si="8"/>
        <v>9.0046279998205137E-2</v>
      </c>
      <c r="H57">
        <f>G57</f>
        <v>9.0046279998205137E-2</v>
      </c>
      <c r="O57">
        <f t="shared" ca="1" si="5"/>
        <v>-7.5321936707722636E-3</v>
      </c>
      <c r="Q57" s="2">
        <f t="shared" si="9"/>
        <v>20830.012999999999</v>
      </c>
    </row>
    <row r="58" spans="1:17" x14ac:dyDescent="0.2">
      <c r="A58" s="58" t="s">
        <v>148</v>
      </c>
      <c r="B58" s="60" t="s">
        <v>44</v>
      </c>
      <c r="C58" s="59">
        <v>35856.474000000002</v>
      </c>
      <c r="D58" s="18"/>
      <c r="E58">
        <f t="shared" si="6"/>
        <v>-5552.0497859720981</v>
      </c>
      <c r="F58">
        <f t="shared" si="7"/>
        <v>-5552</v>
      </c>
      <c r="G58">
        <f t="shared" si="8"/>
        <v>-0.10147023999888916</v>
      </c>
      <c r="H58">
        <f>G58</f>
        <v>-0.10147023999888916</v>
      </c>
      <c r="O58">
        <f t="shared" ca="1" si="5"/>
        <v>-7.5121991127086868E-3</v>
      </c>
      <c r="Q58" s="2">
        <f t="shared" si="9"/>
        <v>20837.974000000002</v>
      </c>
    </row>
    <row r="59" spans="1:17" x14ac:dyDescent="0.2">
      <c r="A59" s="58" t="s">
        <v>191</v>
      </c>
      <c r="B59" s="60" t="s">
        <v>45</v>
      </c>
      <c r="C59" s="59">
        <v>35899.339</v>
      </c>
      <c r="D59" s="18"/>
      <c r="E59">
        <f t="shared" si="6"/>
        <v>-5531.0182431865833</v>
      </c>
      <c r="F59">
        <f t="shared" si="7"/>
        <v>-5531</v>
      </c>
      <c r="G59">
        <f t="shared" si="8"/>
        <v>-3.7181970001256559E-2</v>
      </c>
      <c r="H59">
        <f>G59</f>
        <v>-3.7181970001256559E-2</v>
      </c>
      <c r="O59">
        <f t="shared" ca="1" si="5"/>
        <v>-7.4072276828749187E-3</v>
      </c>
      <c r="Q59" s="2">
        <f t="shared" si="9"/>
        <v>20880.839</v>
      </c>
    </row>
    <row r="60" spans="1:17" x14ac:dyDescent="0.2">
      <c r="A60" s="58" t="s">
        <v>141</v>
      </c>
      <c r="B60" s="60" t="s">
        <v>45</v>
      </c>
      <c r="C60" s="59">
        <v>35899.421999999999</v>
      </c>
      <c r="D60" s="18"/>
      <c r="E60">
        <f t="shared" si="6"/>
        <v>-5530.9775195647198</v>
      </c>
      <c r="F60">
        <f t="shared" si="7"/>
        <v>-5531</v>
      </c>
      <c r="G60">
        <f t="shared" si="8"/>
        <v>4.5818029997462872E-2</v>
      </c>
      <c r="H60">
        <f>G60</f>
        <v>4.5818029997462872E-2</v>
      </c>
      <c r="O60">
        <f t="shared" ca="1" si="5"/>
        <v>-7.4072276828749187E-3</v>
      </c>
      <c r="Q60" s="2">
        <f t="shared" si="9"/>
        <v>20880.921999999999</v>
      </c>
    </row>
    <row r="61" spans="1:17" x14ac:dyDescent="0.2">
      <c r="A61" s="58" t="s">
        <v>141</v>
      </c>
      <c r="B61" s="60" t="s">
        <v>45</v>
      </c>
      <c r="C61" s="59">
        <v>35903.468000000001</v>
      </c>
      <c r="D61" s="18"/>
      <c r="E61">
        <f t="shared" si="6"/>
        <v>-5528.9923656603642</v>
      </c>
      <c r="F61">
        <f t="shared" si="7"/>
        <v>-5529</v>
      </c>
      <c r="G61">
        <f t="shared" si="8"/>
        <v>1.5559769999526907E-2</v>
      </c>
      <c r="H61">
        <f>G61</f>
        <v>1.5559769999526907E-2</v>
      </c>
      <c r="O61">
        <f t="shared" ca="1" si="5"/>
        <v>-7.3972304038431337E-3</v>
      </c>
      <c r="Q61" s="2">
        <f t="shared" si="9"/>
        <v>20884.968000000001</v>
      </c>
    </row>
    <row r="62" spans="1:17" x14ac:dyDescent="0.2">
      <c r="A62" t="s">
        <v>34</v>
      </c>
      <c r="B62" s="6" t="s">
        <v>44</v>
      </c>
      <c r="C62" s="18">
        <v>35910.572999999997</v>
      </c>
      <c r="D62" s="18"/>
      <c r="E62">
        <f t="shared" si="6"/>
        <v>-5525.506325499603</v>
      </c>
      <c r="F62">
        <f t="shared" si="7"/>
        <v>-5525.5</v>
      </c>
      <c r="G62">
        <f t="shared" si="8"/>
        <v>-1.2892185004602652E-2</v>
      </c>
      <c r="J62">
        <f>G62</f>
        <v>-1.2892185004602652E-2</v>
      </c>
      <c r="O62">
        <f t="shared" ca="1" si="5"/>
        <v>-7.3797351655375057E-3</v>
      </c>
      <c r="Q62" s="2">
        <f t="shared" si="9"/>
        <v>20892.072999999997</v>
      </c>
    </row>
    <row r="63" spans="1:17" x14ac:dyDescent="0.2">
      <c r="A63" s="58" t="s">
        <v>191</v>
      </c>
      <c r="B63" s="60" t="s">
        <v>44</v>
      </c>
      <c r="C63" s="59">
        <v>36229.463000000003</v>
      </c>
      <c r="D63" s="18"/>
      <c r="E63">
        <f t="shared" si="6"/>
        <v>-5369.0442077141579</v>
      </c>
      <c r="F63">
        <f t="shared" si="7"/>
        <v>-5369</v>
      </c>
      <c r="G63">
        <f t="shared" si="8"/>
        <v>-9.0101030000369065E-2</v>
      </c>
      <c r="H63">
        <f>G63</f>
        <v>-9.0101030000369065E-2</v>
      </c>
      <c r="O63">
        <f t="shared" ca="1" si="5"/>
        <v>-6.597448081300139E-3</v>
      </c>
      <c r="Q63" s="2">
        <f t="shared" si="9"/>
        <v>21210.963000000003</v>
      </c>
    </row>
    <row r="64" spans="1:17" x14ac:dyDescent="0.2">
      <c r="A64" s="58" t="s">
        <v>191</v>
      </c>
      <c r="B64" s="60" t="s">
        <v>45</v>
      </c>
      <c r="C64" s="59">
        <v>36274.31</v>
      </c>
      <c r="D64" s="18"/>
      <c r="E64">
        <f t="shared" si="6"/>
        <v>-5347.040204464377</v>
      </c>
      <c r="F64">
        <f t="shared" si="7"/>
        <v>-5347</v>
      </c>
      <c r="G64">
        <f t="shared" si="8"/>
        <v>-8.1941890006419271E-2</v>
      </c>
      <c r="H64">
        <f>G64</f>
        <v>-8.1941890006419271E-2</v>
      </c>
      <c r="O64">
        <f t="shared" ca="1" si="5"/>
        <v>-6.4874780119504767E-3</v>
      </c>
      <c r="Q64" s="2">
        <f t="shared" si="9"/>
        <v>21255.809999999998</v>
      </c>
    </row>
    <row r="65" spans="1:17" x14ac:dyDescent="0.2">
      <c r="A65" s="58" t="s">
        <v>148</v>
      </c>
      <c r="B65" s="60" t="s">
        <v>45</v>
      </c>
      <c r="C65" s="59">
        <v>36276.31</v>
      </c>
      <c r="D65" s="18"/>
      <c r="E65">
        <f t="shared" si="6"/>
        <v>-5346.0589123712698</v>
      </c>
      <c r="F65">
        <f t="shared" si="7"/>
        <v>-5346</v>
      </c>
      <c r="G65">
        <f t="shared" si="8"/>
        <v>-0.12007102000643499</v>
      </c>
      <c r="H65">
        <f>G65</f>
        <v>-0.12007102000643499</v>
      </c>
      <c r="O65">
        <f t="shared" ca="1" si="5"/>
        <v>-6.482479372434586E-3</v>
      </c>
      <c r="Q65" s="2">
        <f t="shared" si="9"/>
        <v>21257.809999999998</v>
      </c>
    </row>
    <row r="66" spans="1:17" x14ac:dyDescent="0.2">
      <c r="A66" t="s">
        <v>34</v>
      </c>
      <c r="B66" s="6" t="s">
        <v>44</v>
      </c>
      <c r="C66" s="18">
        <v>36287.614999999998</v>
      </c>
      <c r="D66" s="18"/>
      <c r="E66">
        <f t="shared" si="6"/>
        <v>-5340.5121588149823</v>
      </c>
      <c r="F66">
        <f t="shared" si="7"/>
        <v>-5340.5</v>
      </c>
      <c r="G66">
        <f t="shared" si="8"/>
        <v>-2.4781235006230418E-2</v>
      </c>
      <c r="J66">
        <f>G66</f>
        <v>-2.4781235006230418E-2</v>
      </c>
      <c r="O66">
        <f t="shared" ca="1" si="5"/>
        <v>-6.4549868550971695E-3</v>
      </c>
      <c r="Q66" s="2">
        <f t="shared" si="9"/>
        <v>21269.114999999998</v>
      </c>
    </row>
    <row r="67" spans="1:17" x14ac:dyDescent="0.2">
      <c r="A67" s="58" t="s">
        <v>223</v>
      </c>
      <c r="B67" s="60" t="s">
        <v>45</v>
      </c>
      <c r="C67" s="59">
        <v>36541.398999999998</v>
      </c>
      <c r="D67" s="18"/>
      <c r="E67">
        <f t="shared" si="6"/>
        <v>-5215.9940425364521</v>
      </c>
      <c r="F67">
        <f t="shared" si="7"/>
        <v>-5216</v>
      </c>
      <c r="G67">
        <f t="shared" si="8"/>
        <v>1.2142079998739064E-2</v>
      </c>
      <c r="H67">
        <f>G67</f>
        <v>1.2142079998739064E-2</v>
      </c>
      <c r="O67">
        <f t="shared" ca="1" si="5"/>
        <v>-5.8326562353684039E-3</v>
      </c>
      <c r="Q67" s="2">
        <f t="shared" si="9"/>
        <v>21522.898999999998</v>
      </c>
    </row>
    <row r="68" spans="1:17" x14ac:dyDescent="0.2">
      <c r="A68" t="s">
        <v>34</v>
      </c>
      <c r="B68" s="6" t="s">
        <v>44</v>
      </c>
      <c r="C68" s="18">
        <v>36558.671999999999</v>
      </c>
      <c r="D68" s="18"/>
      <c r="E68">
        <f t="shared" si="6"/>
        <v>-5207.5191133743328</v>
      </c>
      <c r="F68">
        <f t="shared" si="7"/>
        <v>-5207.5</v>
      </c>
      <c r="G68">
        <f t="shared" si="8"/>
        <v>-3.8955525000346825E-2</v>
      </c>
      <c r="J68">
        <f>G68</f>
        <v>-3.8955525000346825E-2</v>
      </c>
      <c r="O68">
        <f t="shared" ca="1" si="5"/>
        <v>-5.7901677994833048E-3</v>
      </c>
      <c r="Q68" s="2">
        <f t="shared" si="9"/>
        <v>21540.171999999999</v>
      </c>
    </row>
    <row r="69" spans="1:17" x14ac:dyDescent="0.2">
      <c r="A69" t="s">
        <v>34</v>
      </c>
      <c r="B69" s="6"/>
      <c r="C69" s="18">
        <v>36561.741000000002</v>
      </c>
      <c r="D69" s="18"/>
      <c r="E69">
        <f t="shared" si="6"/>
        <v>-5206.0133206574592</v>
      </c>
      <c r="F69">
        <f t="shared" si="7"/>
        <v>-5206</v>
      </c>
      <c r="G69">
        <f t="shared" si="8"/>
        <v>-2.7149219997227192E-2</v>
      </c>
      <c r="J69">
        <f>G69</f>
        <v>-2.7149219997227192E-2</v>
      </c>
      <c r="O69">
        <f t="shared" ca="1" si="5"/>
        <v>-5.7826698402094652E-3</v>
      </c>
      <c r="Q69" s="2">
        <f t="shared" si="9"/>
        <v>21543.241000000002</v>
      </c>
    </row>
    <row r="70" spans="1:17" x14ac:dyDescent="0.2">
      <c r="A70" s="58" t="s">
        <v>191</v>
      </c>
      <c r="B70" s="60" t="s">
        <v>45</v>
      </c>
      <c r="C70" s="59">
        <v>36637.353999999999</v>
      </c>
      <c r="D70" s="18"/>
      <c r="E70">
        <f t="shared" si="6"/>
        <v>-5168.9141011394113</v>
      </c>
      <c r="F70">
        <f t="shared" si="7"/>
        <v>-5169</v>
      </c>
      <c r="G70">
        <f t="shared" si="8"/>
        <v>0.17507296999974642</v>
      </c>
      <c r="H70">
        <f t="shared" ref="H70:H99" si="10">G70</f>
        <v>0.17507296999974642</v>
      </c>
      <c r="O70">
        <f t="shared" ca="1" si="5"/>
        <v>-5.5977201781214E-3</v>
      </c>
      <c r="Q70" s="2">
        <f t="shared" si="9"/>
        <v>21618.853999999999</v>
      </c>
    </row>
    <row r="71" spans="1:17" x14ac:dyDescent="0.2">
      <c r="A71" s="58" t="s">
        <v>148</v>
      </c>
      <c r="B71" s="60" t="s">
        <v>45</v>
      </c>
      <c r="C71" s="59">
        <v>36814.6</v>
      </c>
      <c r="D71" s="18"/>
      <c r="E71">
        <f t="shared" si="6"/>
        <v>-5081.949051971992</v>
      </c>
      <c r="F71">
        <f t="shared" si="7"/>
        <v>-5082</v>
      </c>
      <c r="G71">
        <f t="shared" si="8"/>
        <v>0.10383865999756381</v>
      </c>
      <c r="H71">
        <f t="shared" si="10"/>
        <v>0.10383865999756381</v>
      </c>
      <c r="O71">
        <f t="shared" ca="1" si="5"/>
        <v>-5.1628385402386449E-3</v>
      </c>
      <c r="Q71" s="2">
        <f t="shared" si="9"/>
        <v>21796.1</v>
      </c>
    </row>
    <row r="72" spans="1:17" x14ac:dyDescent="0.2">
      <c r="A72" s="58" t="s">
        <v>148</v>
      </c>
      <c r="B72" s="60" t="s">
        <v>45</v>
      </c>
      <c r="C72" s="59">
        <v>36816.616000000002</v>
      </c>
      <c r="D72" s="18"/>
      <c r="E72">
        <f t="shared" si="6"/>
        <v>-5080.959909542139</v>
      </c>
      <c r="F72">
        <f t="shared" si="7"/>
        <v>-5081</v>
      </c>
      <c r="G72">
        <f t="shared" si="8"/>
        <v>8.1709530000807717E-2</v>
      </c>
      <c r="H72">
        <f t="shared" si="10"/>
        <v>8.1709530000807717E-2</v>
      </c>
      <c r="O72">
        <f t="shared" ca="1" si="5"/>
        <v>-5.1578399007227507E-3</v>
      </c>
      <c r="Q72" s="2">
        <f t="shared" si="9"/>
        <v>21798.116000000002</v>
      </c>
    </row>
    <row r="73" spans="1:17" x14ac:dyDescent="0.2">
      <c r="A73" s="58" t="s">
        <v>191</v>
      </c>
      <c r="B73" s="60" t="s">
        <v>45</v>
      </c>
      <c r="C73" s="59">
        <v>36824.614000000001</v>
      </c>
      <c r="D73" s="18"/>
      <c r="E73">
        <f t="shared" si="6"/>
        <v>-5077.0357224618047</v>
      </c>
      <c r="F73">
        <f t="shared" si="7"/>
        <v>-5077</v>
      </c>
      <c r="G73">
        <f t="shared" si="8"/>
        <v>-7.2806989999662619E-2</v>
      </c>
      <c r="H73">
        <f t="shared" si="10"/>
        <v>-7.2806989999662619E-2</v>
      </c>
      <c r="O73">
        <f t="shared" ca="1" si="5"/>
        <v>-5.1378453426591773E-3</v>
      </c>
      <c r="Q73" s="2">
        <f t="shared" si="9"/>
        <v>21806.114000000001</v>
      </c>
    </row>
    <row r="74" spans="1:17" x14ac:dyDescent="0.2">
      <c r="A74" s="58" t="s">
        <v>148</v>
      </c>
      <c r="B74" s="60" t="s">
        <v>44</v>
      </c>
      <c r="C74" s="59">
        <v>36855.464</v>
      </c>
      <c r="D74" s="18"/>
      <c r="E74">
        <f t="shared" si="6"/>
        <v>-5061.8992919256298</v>
      </c>
      <c r="F74">
        <f t="shared" si="7"/>
        <v>-5062</v>
      </c>
      <c r="G74">
        <f t="shared" si="8"/>
        <v>0.20525605999864638</v>
      </c>
      <c r="H74">
        <f t="shared" si="10"/>
        <v>0.20525605999864638</v>
      </c>
      <c r="O74">
        <f t="shared" ref="O74:O105" ca="1" si="11">+C$11+C$12*F74</f>
        <v>-5.062865749920771E-3</v>
      </c>
      <c r="Q74" s="2">
        <f t="shared" si="9"/>
        <v>21836.964</v>
      </c>
    </row>
    <row r="75" spans="1:17" x14ac:dyDescent="0.2">
      <c r="A75" s="58" t="s">
        <v>223</v>
      </c>
      <c r="B75" s="60" t="s">
        <v>44</v>
      </c>
      <c r="C75" s="59">
        <v>36868.476999999999</v>
      </c>
      <c r="D75" s="18"/>
      <c r="E75">
        <f t="shared" si="6"/>
        <v>-5055.5145149218297</v>
      </c>
      <c r="F75">
        <f t="shared" si="7"/>
        <v>-5055.5</v>
      </c>
      <c r="G75">
        <f t="shared" si="8"/>
        <v>-2.9583285002445336E-2</v>
      </c>
      <c r="H75">
        <f t="shared" si="10"/>
        <v>-2.9583285002445336E-2</v>
      </c>
      <c r="O75">
        <f t="shared" ca="1" si="11"/>
        <v>-5.0303745930674638E-3</v>
      </c>
      <c r="Q75" s="2">
        <f t="shared" si="9"/>
        <v>21849.976999999999</v>
      </c>
    </row>
    <row r="76" spans="1:17" x14ac:dyDescent="0.2">
      <c r="A76" s="58" t="s">
        <v>148</v>
      </c>
      <c r="B76" s="60" t="s">
        <v>44</v>
      </c>
      <c r="C76" s="59">
        <v>36966.339999999997</v>
      </c>
      <c r="D76" s="18"/>
      <c r="E76">
        <f t="shared" si="6"/>
        <v>-5007.4984208679671</v>
      </c>
      <c r="F76">
        <f t="shared" si="7"/>
        <v>-5007.5</v>
      </c>
      <c r="G76">
        <f t="shared" si="8"/>
        <v>3.218474994355347E-3</v>
      </c>
      <c r="H76">
        <f t="shared" si="10"/>
        <v>3.218474994355347E-3</v>
      </c>
      <c r="O76">
        <f t="shared" ca="1" si="11"/>
        <v>-4.7904398963045658E-3</v>
      </c>
      <c r="Q76" s="2">
        <f t="shared" si="9"/>
        <v>21947.839999999997</v>
      </c>
    </row>
    <row r="77" spans="1:17" x14ac:dyDescent="0.2">
      <c r="A77" s="58" t="s">
        <v>223</v>
      </c>
      <c r="B77" s="60" t="s">
        <v>44</v>
      </c>
      <c r="C77" s="59">
        <v>36966.366000000002</v>
      </c>
      <c r="D77" s="18"/>
      <c r="E77">
        <f t="shared" si="6"/>
        <v>-5007.485664070754</v>
      </c>
      <c r="F77">
        <f t="shared" si="7"/>
        <v>-5007.5</v>
      </c>
      <c r="G77">
        <f t="shared" si="8"/>
        <v>2.9218474999652244E-2</v>
      </c>
      <c r="H77">
        <f t="shared" si="10"/>
        <v>2.9218474999652244E-2</v>
      </c>
      <c r="O77">
        <f t="shared" ca="1" si="11"/>
        <v>-4.7904398963045658E-3</v>
      </c>
      <c r="Q77" s="2">
        <f t="shared" si="9"/>
        <v>21947.866000000002</v>
      </c>
    </row>
    <row r="78" spans="1:17" x14ac:dyDescent="0.2">
      <c r="A78" s="58" t="s">
        <v>148</v>
      </c>
      <c r="B78" s="60" t="s">
        <v>44</v>
      </c>
      <c r="C78" s="59">
        <v>36968.355000000003</v>
      </c>
      <c r="D78" s="18"/>
      <c r="E78">
        <f t="shared" si="6"/>
        <v>-5006.5097690841585</v>
      </c>
      <c r="F78">
        <f t="shared" si="7"/>
        <v>-5006.5</v>
      </c>
      <c r="G78">
        <f t="shared" si="8"/>
        <v>-1.9910654998966493E-2</v>
      </c>
      <c r="H78">
        <f t="shared" si="10"/>
        <v>-1.9910654998966493E-2</v>
      </c>
      <c r="O78">
        <f t="shared" ca="1" si="11"/>
        <v>-4.7854412567886716E-3</v>
      </c>
      <c r="Q78" s="2">
        <f t="shared" si="9"/>
        <v>21949.855000000003</v>
      </c>
    </row>
    <row r="79" spans="1:17" x14ac:dyDescent="0.2">
      <c r="A79" s="58" t="s">
        <v>148</v>
      </c>
      <c r="B79" s="60" t="s">
        <v>44</v>
      </c>
      <c r="C79" s="59">
        <v>36969.364999999998</v>
      </c>
      <c r="D79" s="18"/>
      <c r="E79">
        <f t="shared" si="6"/>
        <v>-5006.0142165771422</v>
      </c>
      <c r="F79">
        <f t="shared" si="7"/>
        <v>-5006</v>
      </c>
      <c r="G79">
        <f t="shared" si="8"/>
        <v>-2.8975220004213043E-2</v>
      </c>
      <c r="H79">
        <f t="shared" si="10"/>
        <v>-2.8975220004213043E-2</v>
      </c>
      <c r="O79">
        <f t="shared" ca="1" si="11"/>
        <v>-4.7829419370307227E-3</v>
      </c>
      <c r="Q79" s="2">
        <f t="shared" si="9"/>
        <v>21950.864999999998</v>
      </c>
    </row>
    <row r="80" spans="1:17" x14ac:dyDescent="0.2">
      <c r="A80" s="58" t="s">
        <v>148</v>
      </c>
      <c r="B80" s="60" t="s">
        <v>44</v>
      </c>
      <c r="C80" s="59">
        <v>36970.370000000003</v>
      </c>
      <c r="D80" s="18"/>
      <c r="E80">
        <f t="shared" si="6"/>
        <v>-5005.5211173003536</v>
      </c>
      <c r="F80">
        <f t="shared" si="7"/>
        <v>-5005.5</v>
      </c>
      <c r="G80">
        <f t="shared" si="8"/>
        <v>-4.303978499956429E-2</v>
      </c>
      <c r="H80">
        <f t="shared" si="10"/>
        <v>-4.303978499956429E-2</v>
      </c>
      <c r="O80">
        <f t="shared" ca="1" si="11"/>
        <v>-4.7804426172727774E-3</v>
      </c>
      <c r="Q80" s="2">
        <f t="shared" si="9"/>
        <v>21951.870000000003</v>
      </c>
    </row>
    <row r="81" spans="1:17" x14ac:dyDescent="0.2">
      <c r="A81" s="58" t="s">
        <v>191</v>
      </c>
      <c r="B81" s="60" t="s">
        <v>45</v>
      </c>
      <c r="C81" s="59">
        <v>37016.343999999997</v>
      </c>
      <c r="D81" s="18"/>
      <c r="E81">
        <f t="shared" si="6"/>
        <v>-4982.964155956106</v>
      </c>
      <c r="F81">
        <f t="shared" si="7"/>
        <v>-4983</v>
      </c>
      <c r="G81">
        <f t="shared" si="8"/>
        <v>7.3054789994785096E-2</v>
      </c>
      <c r="H81">
        <f t="shared" si="10"/>
        <v>7.3054789994785096E-2</v>
      </c>
      <c r="O81">
        <f t="shared" ca="1" si="11"/>
        <v>-4.6679732281651697E-3</v>
      </c>
      <c r="Q81" s="2">
        <f t="shared" si="9"/>
        <v>21997.843999999997</v>
      </c>
    </row>
    <row r="82" spans="1:17" x14ac:dyDescent="0.2">
      <c r="A82" s="58" t="s">
        <v>148</v>
      </c>
      <c r="B82" s="60" t="s">
        <v>44</v>
      </c>
      <c r="C82" s="59">
        <v>37248.591999999997</v>
      </c>
      <c r="D82" s="18"/>
      <c r="E82">
        <f t="shared" si="6"/>
        <v>-4869.012592936152</v>
      </c>
      <c r="F82">
        <f t="shared" si="7"/>
        <v>-4869</v>
      </c>
      <c r="G82">
        <f t="shared" si="8"/>
        <v>-2.5666030000138562E-2</v>
      </c>
      <c r="H82">
        <f t="shared" si="10"/>
        <v>-2.5666030000138562E-2</v>
      </c>
      <c r="O82">
        <f t="shared" ca="1" si="11"/>
        <v>-4.0981283233532881E-3</v>
      </c>
      <c r="Q82" s="2">
        <f t="shared" si="9"/>
        <v>22230.091999999997</v>
      </c>
    </row>
    <row r="83" spans="1:17" x14ac:dyDescent="0.2">
      <c r="A83" s="58" t="s">
        <v>148</v>
      </c>
      <c r="B83" s="60" t="s">
        <v>44</v>
      </c>
      <c r="C83" s="59">
        <v>37261.697999999997</v>
      </c>
      <c r="D83" s="18"/>
      <c r="E83">
        <f t="shared" si="6"/>
        <v>-4862.5821858500221</v>
      </c>
      <c r="F83">
        <f t="shared" si="7"/>
        <v>-4862.5</v>
      </c>
      <c r="G83">
        <f t="shared" si="8"/>
        <v>-0.16750537500047358</v>
      </c>
      <c r="H83">
        <f t="shared" si="10"/>
        <v>-0.16750537500047358</v>
      </c>
      <c r="O83">
        <f t="shared" ca="1" si="11"/>
        <v>-4.0656371664999774E-3</v>
      </c>
      <c r="Q83" s="2">
        <f t="shared" si="9"/>
        <v>22243.197999999997</v>
      </c>
    </row>
    <row r="84" spans="1:17" x14ac:dyDescent="0.2">
      <c r="A84" s="58" t="s">
        <v>148</v>
      </c>
      <c r="B84" s="60" t="s">
        <v>45</v>
      </c>
      <c r="C84" s="59">
        <v>37289.392999999996</v>
      </c>
      <c r="D84" s="18"/>
      <c r="E84">
        <f t="shared" si="6"/>
        <v>-4848.9937435907232</v>
      </c>
      <c r="F84">
        <f t="shared" si="7"/>
        <v>-4849</v>
      </c>
      <c r="G84">
        <f t="shared" si="8"/>
        <v>1.2751369999023154E-2</v>
      </c>
      <c r="H84">
        <f t="shared" si="10"/>
        <v>1.2751369999023154E-2</v>
      </c>
      <c r="O84">
        <f t="shared" ca="1" si="11"/>
        <v>-3.9981555330354142E-3</v>
      </c>
      <c r="Q84" s="2">
        <f t="shared" si="9"/>
        <v>22270.892999999996</v>
      </c>
    </row>
    <row r="85" spans="1:17" x14ac:dyDescent="0.2">
      <c r="A85" s="58" t="s">
        <v>148</v>
      </c>
      <c r="B85" s="60" t="s">
        <v>45</v>
      </c>
      <c r="C85" s="59">
        <v>37293.421999999999</v>
      </c>
      <c r="D85" s="18"/>
      <c r="E85">
        <f t="shared" ref="E85:E117" si="12">+(C85-C$7)/C$8</f>
        <v>-4847.0169306691578</v>
      </c>
      <c r="F85">
        <f t="shared" ref="F85:F116" si="13">ROUND(2*E85,0)/2</f>
        <v>-4847</v>
      </c>
      <c r="G85">
        <f t="shared" ref="G85:G101" si="14">+C85-(C$7+F85*C$8)</f>
        <v>-3.4506889998738188E-2</v>
      </c>
      <c r="H85">
        <f t="shared" si="10"/>
        <v>-3.4506889998738188E-2</v>
      </c>
      <c r="O85">
        <f t="shared" ca="1" si="11"/>
        <v>-3.9881582540036258E-3</v>
      </c>
      <c r="Q85" s="2">
        <f t="shared" ref="Q85:Q117" si="15">+C85-15018.5</f>
        <v>22274.921999999999</v>
      </c>
    </row>
    <row r="86" spans="1:17" x14ac:dyDescent="0.2">
      <c r="A86" s="58" t="s">
        <v>148</v>
      </c>
      <c r="B86" s="60" t="s">
        <v>45</v>
      </c>
      <c r="C86" s="59">
        <v>37303.504000000001</v>
      </c>
      <c r="D86" s="18"/>
      <c r="E86">
        <f t="shared" si="12"/>
        <v>-4842.0702372278047</v>
      </c>
      <c r="F86">
        <f t="shared" si="13"/>
        <v>-4842</v>
      </c>
      <c r="G86">
        <f t="shared" si="14"/>
        <v>-0.14315253999666311</v>
      </c>
      <c r="H86">
        <f t="shared" si="10"/>
        <v>-0.14315253999666311</v>
      </c>
      <c r="O86">
        <f t="shared" ca="1" si="11"/>
        <v>-3.9631650564241581E-3</v>
      </c>
      <c r="Q86" s="2">
        <f t="shared" si="15"/>
        <v>22285.004000000001</v>
      </c>
    </row>
    <row r="87" spans="1:17" x14ac:dyDescent="0.2">
      <c r="A87" s="58" t="s">
        <v>223</v>
      </c>
      <c r="B87" s="60" t="s">
        <v>44</v>
      </c>
      <c r="C87" s="59">
        <v>37346.406999999999</v>
      </c>
      <c r="D87" s="18"/>
      <c r="E87">
        <f t="shared" si="12"/>
        <v>-4821.0200498925215</v>
      </c>
      <c r="F87">
        <f t="shared" si="13"/>
        <v>-4821</v>
      </c>
      <c r="G87">
        <f t="shared" si="14"/>
        <v>-4.0864269998564851E-2</v>
      </c>
      <c r="H87">
        <f t="shared" si="10"/>
        <v>-4.0864269998564851E-2</v>
      </c>
      <c r="O87">
        <f t="shared" ca="1" si="11"/>
        <v>-3.85819362659039E-3</v>
      </c>
      <c r="Q87" s="2">
        <f t="shared" si="15"/>
        <v>22327.906999999999</v>
      </c>
    </row>
    <row r="88" spans="1:17" x14ac:dyDescent="0.2">
      <c r="A88" s="58" t="s">
        <v>141</v>
      </c>
      <c r="B88" s="60" t="s">
        <v>44</v>
      </c>
      <c r="C88" s="59">
        <v>37347.413999999997</v>
      </c>
      <c r="D88" s="18"/>
      <c r="E88">
        <f t="shared" si="12"/>
        <v>-4820.525969323643</v>
      </c>
      <c r="F88">
        <f t="shared" si="13"/>
        <v>-4820.5</v>
      </c>
      <c r="G88">
        <f t="shared" si="14"/>
        <v>-5.2928835000784602E-2</v>
      </c>
      <c r="H88">
        <f t="shared" si="10"/>
        <v>-5.2928835000784602E-2</v>
      </c>
      <c r="O88">
        <f t="shared" ca="1" si="11"/>
        <v>-3.8556943068324412E-3</v>
      </c>
      <c r="Q88" s="2">
        <f t="shared" si="15"/>
        <v>22328.913999999997</v>
      </c>
    </row>
    <row r="89" spans="1:17" x14ac:dyDescent="0.2">
      <c r="A89" s="58" t="s">
        <v>141</v>
      </c>
      <c r="B89" s="60" t="s">
        <v>44</v>
      </c>
      <c r="C89" s="59">
        <v>37348.447999999997</v>
      </c>
      <c r="D89" s="18"/>
      <c r="E89">
        <f t="shared" si="12"/>
        <v>-4820.0186413115071</v>
      </c>
      <c r="F89">
        <f t="shared" si="13"/>
        <v>-4820</v>
      </c>
      <c r="G89">
        <f t="shared" si="14"/>
        <v>-3.7993400001141708E-2</v>
      </c>
      <c r="H89">
        <f t="shared" si="10"/>
        <v>-3.7993400001141708E-2</v>
      </c>
      <c r="O89">
        <f t="shared" ca="1" si="11"/>
        <v>-3.8531949870744958E-3</v>
      </c>
      <c r="Q89" s="2">
        <f t="shared" si="15"/>
        <v>22329.947999999997</v>
      </c>
    </row>
    <row r="90" spans="1:17" x14ac:dyDescent="0.2">
      <c r="A90" s="58" t="s">
        <v>223</v>
      </c>
      <c r="B90" s="60" t="s">
        <v>44</v>
      </c>
      <c r="C90" s="59">
        <v>38085.303</v>
      </c>
      <c r="D90" s="18"/>
      <c r="E90">
        <f t="shared" si="12"/>
        <v>-4458.4836486783352</v>
      </c>
      <c r="F90">
        <f t="shared" si="13"/>
        <v>-4458.5</v>
      </c>
      <c r="G90">
        <f t="shared" si="14"/>
        <v>3.3326104996376671E-2</v>
      </c>
      <c r="H90">
        <f t="shared" si="10"/>
        <v>3.3326104996376671E-2</v>
      </c>
      <c r="O90">
        <f t="shared" ca="1" si="11"/>
        <v>-2.0461868020789191E-3</v>
      </c>
      <c r="Q90" s="2">
        <f t="shared" si="15"/>
        <v>23066.803</v>
      </c>
    </row>
    <row r="91" spans="1:17" x14ac:dyDescent="0.2">
      <c r="A91" s="58" t="s">
        <v>223</v>
      </c>
      <c r="B91" s="60" t="s">
        <v>45</v>
      </c>
      <c r="C91" s="59">
        <v>38406.294000000002</v>
      </c>
      <c r="D91" s="18"/>
      <c r="E91">
        <f t="shared" si="12"/>
        <v>-4300.9906835490829</v>
      </c>
      <c r="F91">
        <f t="shared" si="13"/>
        <v>-4301</v>
      </c>
      <c r="G91">
        <f t="shared" si="14"/>
        <v>1.8988130002981052E-2</v>
      </c>
      <c r="H91">
        <f t="shared" si="10"/>
        <v>1.8988130002981052E-2</v>
      </c>
      <c r="O91">
        <f t="shared" ca="1" si="11"/>
        <v>-1.2589010783256617E-3</v>
      </c>
      <c r="Q91" s="2">
        <f t="shared" si="15"/>
        <v>23387.794000000002</v>
      </c>
    </row>
    <row r="92" spans="1:17" x14ac:dyDescent="0.2">
      <c r="A92" s="58" t="s">
        <v>223</v>
      </c>
      <c r="B92" s="60" t="s">
        <v>45</v>
      </c>
      <c r="C92" s="59">
        <v>38407.281000000003</v>
      </c>
      <c r="D92" s="18"/>
      <c r="E92">
        <f t="shared" si="12"/>
        <v>-4300.5064159011345</v>
      </c>
      <c r="F92">
        <f t="shared" si="13"/>
        <v>-4300.5</v>
      </c>
      <c r="G92">
        <f t="shared" si="14"/>
        <v>-1.3076434996037278E-2</v>
      </c>
      <c r="H92">
        <f t="shared" si="10"/>
        <v>-1.3076434996037278E-2</v>
      </c>
      <c r="O92">
        <f t="shared" ca="1" si="11"/>
        <v>-1.2564017585677129E-3</v>
      </c>
      <c r="Q92" s="2">
        <f t="shared" si="15"/>
        <v>23388.781000000003</v>
      </c>
    </row>
    <row r="93" spans="1:17" x14ac:dyDescent="0.2">
      <c r="A93" s="58" t="s">
        <v>223</v>
      </c>
      <c r="B93" s="60" t="s">
        <v>45</v>
      </c>
      <c r="C93" s="59">
        <v>38412.373</v>
      </c>
      <c r="D93" s="18"/>
      <c r="E93">
        <f t="shared" si="12"/>
        <v>-4298.0080462320857</v>
      </c>
      <c r="F93">
        <f t="shared" si="13"/>
        <v>-4298</v>
      </c>
      <c r="G93">
        <f t="shared" si="14"/>
        <v>-1.6399259999161586E-2</v>
      </c>
      <c r="H93">
        <f t="shared" si="10"/>
        <v>-1.6399259999161586E-2</v>
      </c>
      <c r="O93">
        <f t="shared" ca="1" si="11"/>
        <v>-1.2439051597779791E-3</v>
      </c>
      <c r="Q93" s="2">
        <f t="shared" si="15"/>
        <v>23393.873</v>
      </c>
    </row>
    <row r="94" spans="1:17" x14ac:dyDescent="0.2">
      <c r="A94" s="58" t="s">
        <v>223</v>
      </c>
      <c r="B94" s="60" t="s">
        <v>45</v>
      </c>
      <c r="C94" s="59">
        <v>39528.269999999997</v>
      </c>
      <c r="D94" s="18"/>
      <c r="E94">
        <f t="shared" si="12"/>
        <v>-3750.4975948211895</v>
      </c>
      <c r="F94">
        <f t="shared" si="13"/>
        <v>-3750.5</v>
      </c>
      <c r="G94">
        <f t="shared" si="14"/>
        <v>4.9020649967133068E-3</v>
      </c>
      <c r="H94">
        <f t="shared" si="10"/>
        <v>4.9020649967133068E-3</v>
      </c>
      <c r="O94">
        <f t="shared" ca="1" si="11"/>
        <v>1.4928499751738246E-3</v>
      </c>
      <c r="Q94" s="2">
        <f t="shared" si="15"/>
        <v>24509.769999999997</v>
      </c>
    </row>
    <row r="95" spans="1:17" x14ac:dyDescent="0.2">
      <c r="A95" s="58" t="s">
        <v>223</v>
      </c>
      <c r="B95" s="60" t="s">
        <v>45</v>
      </c>
      <c r="C95" s="59">
        <v>39535.379000000001</v>
      </c>
      <c r="D95" s="18"/>
      <c r="E95">
        <f t="shared" si="12"/>
        <v>-3747.0095920762387</v>
      </c>
      <c r="F95">
        <f t="shared" si="13"/>
        <v>-3747</v>
      </c>
      <c r="G95">
        <f t="shared" si="14"/>
        <v>-1.9549889999325387E-2</v>
      </c>
      <c r="H95">
        <f t="shared" si="10"/>
        <v>-1.9549889999325387E-2</v>
      </c>
      <c r="O95">
        <f t="shared" ca="1" si="11"/>
        <v>1.5103452134794526E-3</v>
      </c>
      <c r="Q95" s="2">
        <f t="shared" si="15"/>
        <v>24516.879000000001</v>
      </c>
    </row>
    <row r="96" spans="1:17" x14ac:dyDescent="0.2">
      <c r="A96" s="58" t="s">
        <v>223</v>
      </c>
      <c r="B96" s="60" t="s">
        <v>45</v>
      </c>
      <c r="C96" s="59">
        <v>39536.394</v>
      </c>
      <c r="D96" s="18"/>
      <c r="E96">
        <f t="shared" si="12"/>
        <v>-3746.5115863389874</v>
      </c>
      <c r="F96">
        <f t="shared" si="13"/>
        <v>-3746.5</v>
      </c>
      <c r="G96">
        <f t="shared" si="14"/>
        <v>-2.3614454999915324E-2</v>
      </c>
      <c r="H96">
        <f t="shared" si="10"/>
        <v>-2.3614454999915324E-2</v>
      </c>
      <c r="O96">
        <f t="shared" ca="1" si="11"/>
        <v>1.512844533237398E-3</v>
      </c>
      <c r="Q96" s="2">
        <f t="shared" si="15"/>
        <v>24517.894</v>
      </c>
    </row>
    <row r="97" spans="1:32" x14ac:dyDescent="0.2">
      <c r="A97" s="58" t="s">
        <v>223</v>
      </c>
      <c r="B97" s="60" t="s">
        <v>44</v>
      </c>
      <c r="C97" s="59">
        <v>39852.364999999998</v>
      </c>
      <c r="D97" s="18"/>
      <c r="E97">
        <f t="shared" si="12"/>
        <v>-3591.4816643634363</v>
      </c>
      <c r="F97">
        <f t="shared" si="13"/>
        <v>-3591.5</v>
      </c>
      <c r="G97">
        <f t="shared" si="14"/>
        <v>3.7370394995377865E-2</v>
      </c>
      <c r="H97">
        <f t="shared" si="10"/>
        <v>3.7370394995377865E-2</v>
      </c>
      <c r="O97">
        <f t="shared" ca="1" si="11"/>
        <v>2.2876336582009216E-3</v>
      </c>
      <c r="Q97" s="2">
        <f t="shared" si="15"/>
        <v>24833.864999999998</v>
      </c>
    </row>
    <row r="98" spans="1:32" x14ac:dyDescent="0.2">
      <c r="A98" s="58" t="s">
        <v>223</v>
      </c>
      <c r="B98" s="60" t="s">
        <v>44</v>
      </c>
      <c r="C98" s="59">
        <v>40982.498</v>
      </c>
      <c r="D98" s="18"/>
      <c r="E98">
        <f t="shared" si="12"/>
        <v>-3036.9863758338024</v>
      </c>
      <c r="F98">
        <f t="shared" si="13"/>
        <v>-3037</v>
      </c>
      <c r="G98">
        <f t="shared" si="14"/>
        <v>2.7767810002842452E-2</v>
      </c>
      <c r="H98">
        <f t="shared" si="10"/>
        <v>2.7767810002842452E-2</v>
      </c>
      <c r="O98">
        <f t="shared" ca="1" si="11"/>
        <v>5.059379269763983E-3</v>
      </c>
      <c r="Q98" s="2">
        <f t="shared" si="15"/>
        <v>25963.998</v>
      </c>
    </row>
    <row r="99" spans="1:32" x14ac:dyDescent="0.2">
      <c r="A99" s="58" t="s">
        <v>223</v>
      </c>
      <c r="B99" s="60" t="s">
        <v>44</v>
      </c>
      <c r="C99" s="59">
        <v>41351.394999999997</v>
      </c>
      <c r="D99" s="18"/>
      <c r="E99">
        <f t="shared" si="12"/>
        <v>-2855.9885211983619</v>
      </c>
      <c r="F99">
        <f t="shared" si="13"/>
        <v>-2856</v>
      </c>
      <c r="G99">
        <f t="shared" si="14"/>
        <v>2.3395279997203033E-2</v>
      </c>
      <c r="H99">
        <f t="shared" si="10"/>
        <v>2.3395279997203033E-2</v>
      </c>
      <c r="O99">
        <f t="shared" ca="1" si="11"/>
        <v>5.964133022140744E-3</v>
      </c>
      <c r="Q99" s="2">
        <f t="shared" si="15"/>
        <v>26332.894999999997</v>
      </c>
    </row>
    <row r="100" spans="1:32" x14ac:dyDescent="0.2">
      <c r="A100" t="s">
        <v>34</v>
      </c>
      <c r="B100" s="6" t="s">
        <v>44</v>
      </c>
      <c r="C100" s="18">
        <v>46794.214399999997</v>
      </c>
      <c r="D100" s="18"/>
      <c r="E100">
        <f t="shared" si="12"/>
        <v>-185.49070048373417</v>
      </c>
      <c r="F100">
        <f t="shared" si="13"/>
        <v>-185.5</v>
      </c>
      <c r="G100">
        <f t="shared" si="14"/>
        <v>1.8953614999190904E-2</v>
      </c>
      <c r="J100">
        <f>G100</f>
        <v>1.8953614999190904E-2</v>
      </c>
      <c r="O100">
        <f t="shared" ca="1" si="11"/>
        <v>1.9312999849334888E-2</v>
      </c>
      <c r="Q100" s="2">
        <f t="shared" si="15"/>
        <v>31775.714399999997</v>
      </c>
    </row>
    <row r="101" spans="1:32" x14ac:dyDescent="0.2">
      <c r="A101" t="s">
        <v>34</v>
      </c>
      <c r="B101" s="6" t="s">
        <v>45</v>
      </c>
      <c r="C101" s="18">
        <v>47172.286099999998</v>
      </c>
      <c r="D101" s="18"/>
      <c r="E101">
        <f t="shared" si="12"/>
        <v>8.6844350223745648E-3</v>
      </c>
      <c r="F101">
        <f t="shared" si="13"/>
        <v>0</v>
      </c>
      <c r="G101">
        <f t="shared" si="14"/>
        <v>1.7699999996693805E-2</v>
      </c>
      <c r="J101">
        <f>G101</f>
        <v>1.7699999996693805E-2</v>
      </c>
      <c r="O101">
        <f t="shared" ca="1" si="11"/>
        <v>2.024024747953317E-2</v>
      </c>
      <c r="Q101" s="2">
        <f t="shared" si="15"/>
        <v>32153.786099999998</v>
      </c>
    </row>
    <row r="102" spans="1:32" x14ac:dyDescent="0.2">
      <c r="A102" t="s">
        <v>34</v>
      </c>
      <c r="B102" s="6" t="s">
        <v>44</v>
      </c>
      <c r="C102" s="18">
        <v>47173.291700000002</v>
      </c>
      <c r="D102" s="18"/>
      <c r="E102">
        <f t="shared" si="12"/>
        <v>0.50207809943854975</v>
      </c>
      <c r="F102">
        <f t="shared" si="13"/>
        <v>0.5</v>
      </c>
      <c r="O102">
        <f t="shared" ca="1" si="11"/>
        <v>2.0242746799291115E-2</v>
      </c>
      <c r="Q102" s="2">
        <f t="shared" si="15"/>
        <v>32154.791700000002</v>
      </c>
      <c r="U102" s="12">
        <v>4.2354350007371977E-3</v>
      </c>
    </row>
    <row r="103" spans="1:32" x14ac:dyDescent="0.2">
      <c r="A103" s="58" t="s">
        <v>325</v>
      </c>
      <c r="B103" s="60" t="s">
        <v>45</v>
      </c>
      <c r="C103" s="59">
        <v>47456.578000000001</v>
      </c>
      <c r="D103" s="18"/>
      <c r="E103">
        <f t="shared" si="12"/>
        <v>139.49538123720379</v>
      </c>
      <c r="F103">
        <f t="shared" si="13"/>
        <v>139.5</v>
      </c>
      <c r="G103">
        <f t="shared" ref="G103:G117" si="16">+C103-(C$7+F103*C$8)</f>
        <v>-9.4136350016924553E-3</v>
      </c>
      <c r="I103">
        <f>G103</f>
        <v>-9.4136350016924553E-3</v>
      </c>
      <c r="O103">
        <f t="shared" ca="1" si="11"/>
        <v>2.0937557692000341E-2</v>
      </c>
      <c r="Q103" s="2">
        <f t="shared" si="15"/>
        <v>32438.078000000001</v>
      </c>
    </row>
    <row r="104" spans="1:32" x14ac:dyDescent="0.2">
      <c r="A104" t="s">
        <v>39</v>
      </c>
      <c r="B104" s="6"/>
      <c r="C104" s="18">
        <v>49422.394</v>
      </c>
      <c r="D104" s="18"/>
      <c r="E104">
        <f t="shared" si="12"/>
        <v>1104.0152298887947</v>
      </c>
      <c r="F104">
        <f t="shared" si="13"/>
        <v>1104</v>
      </c>
      <c r="G104">
        <f t="shared" si="16"/>
        <v>3.1040479996590875E-2</v>
      </c>
      <c r="I104">
        <f>G104</f>
        <v>3.1040479996590875E-2</v>
      </c>
      <c r="O104">
        <f t="shared" ca="1" si="11"/>
        <v>2.5758745505079821E-2</v>
      </c>
      <c r="Q104" s="2">
        <f t="shared" si="15"/>
        <v>34403.894</v>
      </c>
      <c r="AA104" t="s">
        <v>37</v>
      </c>
      <c r="AF104" t="s">
        <v>38</v>
      </c>
    </row>
    <row r="105" spans="1:32" x14ac:dyDescent="0.2">
      <c r="A105" t="s">
        <v>42</v>
      </c>
      <c r="C105" s="18">
        <v>51236.33</v>
      </c>
      <c r="D105" s="18">
        <v>8.0000000000000004E-4</v>
      </c>
      <c r="E105">
        <f t="shared" si="12"/>
        <v>1994.0157569898431</v>
      </c>
      <c r="F105">
        <f t="shared" si="13"/>
        <v>1994</v>
      </c>
      <c r="G105">
        <f t="shared" si="16"/>
        <v>3.2114779998664744E-2</v>
      </c>
      <c r="I105">
        <f>G105</f>
        <v>3.2114779998664744E-2</v>
      </c>
      <c r="O105">
        <f t="shared" ca="1" si="11"/>
        <v>3.0207534674225218E-2</v>
      </c>
      <c r="Q105" s="2">
        <f t="shared" si="15"/>
        <v>36217.83</v>
      </c>
      <c r="AA105" t="s">
        <v>40</v>
      </c>
      <c r="AB105">
        <v>12</v>
      </c>
      <c r="AD105" t="s">
        <v>41</v>
      </c>
      <c r="AF105" t="s">
        <v>38</v>
      </c>
    </row>
    <row r="106" spans="1:32" x14ac:dyDescent="0.2">
      <c r="A106" s="8" t="s">
        <v>47</v>
      </c>
      <c r="C106" s="18">
        <v>52974.859199999999</v>
      </c>
      <c r="D106" s="18">
        <v>2.9999999999999997E-4</v>
      </c>
      <c r="E106">
        <f t="shared" si="12"/>
        <v>2847.0182357876402</v>
      </c>
      <c r="F106">
        <f t="shared" si="13"/>
        <v>2847</v>
      </c>
      <c r="G106">
        <f t="shared" si="16"/>
        <v>3.7166889997024555E-2</v>
      </c>
      <c r="K106">
        <f>G106</f>
        <v>3.7166889997024555E-2</v>
      </c>
      <c r="O106">
        <f t="shared" ref="O106:O117" ca="1" si="17">+C$11+C$12*F106</f>
        <v>3.4471374181282551E-2</v>
      </c>
      <c r="Q106" s="2">
        <f t="shared" si="15"/>
        <v>37956.359199999999</v>
      </c>
    </row>
    <row r="107" spans="1:32" x14ac:dyDescent="0.2">
      <c r="A107" s="14" t="s">
        <v>48</v>
      </c>
      <c r="B107" s="15" t="s">
        <v>45</v>
      </c>
      <c r="C107" s="19">
        <v>53052.305</v>
      </c>
      <c r="D107" s="20">
        <v>4.0000000000000001E-3</v>
      </c>
      <c r="E107">
        <f t="shared" si="12"/>
        <v>2885.0167113798129</v>
      </c>
      <c r="F107">
        <f t="shared" si="13"/>
        <v>2885</v>
      </c>
      <c r="G107">
        <f t="shared" si="16"/>
        <v>3.4059949997754302E-2</v>
      </c>
      <c r="K107">
        <f>G107</f>
        <v>3.4059949997754302E-2</v>
      </c>
      <c r="O107">
        <f t="shared" ca="1" si="17"/>
        <v>3.466132248288651E-2</v>
      </c>
      <c r="Q107" s="2">
        <f t="shared" si="15"/>
        <v>38033.805</v>
      </c>
    </row>
    <row r="108" spans="1:32" x14ac:dyDescent="0.2">
      <c r="A108" s="8" t="s">
        <v>52</v>
      </c>
      <c r="C108" s="18">
        <v>53671.900300000001</v>
      </c>
      <c r="D108" s="18">
        <v>1E-3</v>
      </c>
      <c r="E108">
        <f t="shared" si="12"/>
        <v>3189.0186957879355</v>
      </c>
      <c r="F108">
        <f t="shared" si="13"/>
        <v>3189</v>
      </c>
      <c r="G108">
        <f t="shared" si="16"/>
        <v>3.8104430001112632E-2</v>
      </c>
      <c r="K108">
        <f>G108</f>
        <v>3.8104430001112632E-2</v>
      </c>
      <c r="O108">
        <f t="shared" ca="1" si="17"/>
        <v>3.6180908895718199E-2</v>
      </c>
      <c r="Q108" s="2">
        <f t="shared" si="15"/>
        <v>38653.400300000001</v>
      </c>
    </row>
    <row r="109" spans="1:32" x14ac:dyDescent="0.2">
      <c r="A109" s="58" t="s">
        <v>355</v>
      </c>
      <c r="B109" s="60" t="s">
        <v>45</v>
      </c>
      <c r="C109" s="59">
        <v>53735.090900000003</v>
      </c>
      <c r="D109" s="18"/>
      <c r="E109">
        <f t="shared" si="12"/>
        <v>3220.022913857279</v>
      </c>
      <c r="F109">
        <f t="shared" si="13"/>
        <v>3220</v>
      </c>
      <c r="G109">
        <f t="shared" si="16"/>
        <v>4.6701400002348237E-2</v>
      </c>
      <c r="K109">
        <f>G109</f>
        <v>4.6701400002348237E-2</v>
      </c>
      <c r="O109">
        <f t="shared" ca="1" si="17"/>
        <v>3.6335866720710902E-2</v>
      </c>
      <c r="Q109" s="2">
        <f t="shared" si="15"/>
        <v>38716.590900000003</v>
      </c>
    </row>
    <row r="110" spans="1:32" x14ac:dyDescent="0.2">
      <c r="A110" s="58" t="s">
        <v>362</v>
      </c>
      <c r="B110" s="60" t="s">
        <v>44</v>
      </c>
      <c r="C110" s="59">
        <v>54161.053899999999</v>
      </c>
      <c r="D110" s="18"/>
      <c r="E110">
        <f t="shared" si="12"/>
        <v>3429.0199757853406</v>
      </c>
      <c r="F110">
        <f t="shared" si="13"/>
        <v>3429</v>
      </c>
      <c r="G110">
        <f t="shared" si="16"/>
        <v>4.0713229995162692E-2</v>
      </c>
      <c r="K110">
        <f>G110</f>
        <v>4.0713229995162692E-2</v>
      </c>
      <c r="O110">
        <f t="shared" ca="1" si="17"/>
        <v>3.7380582379532692E-2</v>
      </c>
      <c r="Q110" s="2">
        <f t="shared" si="15"/>
        <v>39142.553899999999</v>
      </c>
    </row>
    <row r="111" spans="1:32" x14ac:dyDescent="0.2">
      <c r="A111" s="37" t="s">
        <v>61</v>
      </c>
      <c r="B111" s="38" t="s">
        <v>44</v>
      </c>
      <c r="C111" s="37">
        <v>54500.400300000001</v>
      </c>
      <c r="D111" s="37">
        <v>1.1999999999999999E-3</v>
      </c>
      <c r="E111">
        <f t="shared" si="12"/>
        <v>3595.5189453575003</v>
      </c>
      <c r="F111">
        <f t="shared" si="13"/>
        <v>3595.5</v>
      </c>
      <c r="G111">
        <f t="shared" si="16"/>
        <v>3.8613085001998115E-2</v>
      </c>
      <c r="J111">
        <f>G111</f>
        <v>3.8613085001998115E-2</v>
      </c>
      <c r="O111">
        <f t="shared" ca="1" si="17"/>
        <v>3.8212855858928987E-2</v>
      </c>
      <c r="Q111" s="2">
        <f t="shared" si="15"/>
        <v>39481.900300000001</v>
      </c>
    </row>
    <row r="112" spans="1:32" x14ac:dyDescent="0.2">
      <c r="A112" s="39" t="s">
        <v>60</v>
      </c>
      <c r="B112" s="40"/>
      <c r="C112" s="37">
        <v>54514.665999999997</v>
      </c>
      <c r="D112" s="37">
        <v>2E-3</v>
      </c>
      <c r="E112">
        <f t="shared" si="12"/>
        <v>3602.5183546638168</v>
      </c>
      <c r="F112">
        <f t="shared" si="13"/>
        <v>3602.5</v>
      </c>
      <c r="G112">
        <f t="shared" si="16"/>
        <v>3.7409174998174421E-2</v>
      </c>
      <c r="K112">
        <f>G112</f>
        <v>3.7409174998174421E-2</v>
      </c>
      <c r="O112">
        <f t="shared" ca="1" si="17"/>
        <v>3.824784633554025E-2</v>
      </c>
      <c r="Q112" s="2">
        <f t="shared" si="15"/>
        <v>39496.165999999997</v>
      </c>
    </row>
    <row r="113" spans="1:17" x14ac:dyDescent="0.2">
      <c r="A113" s="37" t="s">
        <v>58</v>
      </c>
      <c r="B113" s="38" t="s">
        <v>45</v>
      </c>
      <c r="C113" s="37">
        <v>54792.874600000003</v>
      </c>
      <c r="D113" s="37">
        <v>2.0000000000000001E-4</v>
      </c>
      <c r="E113">
        <f t="shared" si="12"/>
        <v>3739.0203043709998</v>
      </c>
      <c r="F113">
        <f t="shared" si="13"/>
        <v>3739</v>
      </c>
      <c r="G113">
        <f t="shared" si="16"/>
        <v>4.1382930001418572E-2</v>
      </c>
      <c r="K113">
        <f>G113</f>
        <v>4.1382930001418572E-2</v>
      </c>
      <c r="O113">
        <f t="shared" ca="1" si="17"/>
        <v>3.893016062945974E-2</v>
      </c>
      <c r="Q113" s="2">
        <f t="shared" si="15"/>
        <v>39774.374600000003</v>
      </c>
    </row>
    <row r="114" spans="1:17" x14ac:dyDescent="0.2">
      <c r="A114" s="41" t="s">
        <v>65</v>
      </c>
      <c r="B114" s="42" t="s">
        <v>45</v>
      </c>
      <c r="C114" s="41">
        <v>54829.560400000002</v>
      </c>
      <c r="D114" s="41">
        <v>8.9999999999999998E-4</v>
      </c>
      <c r="E114">
        <f t="shared" si="12"/>
        <v>3757.0200471056514</v>
      </c>
      <c r="F114">
        <f t="shared" si="13"/>
        <v>3757</v>
      </c>
      <c r="G114">
        <f t="shared" si="16"/>
        <v>4.0858590000425465E-2</v>
      </c>
      <c r="J114">
        <f>G114</f>
        <v>4.0858590000425465E-2</v>
      </c>
      <c r="O114">
        <f t="shared" ca="1" si="17"/>
        <v>3.9020136140745829E-2</v>
      </c>
      <c r="Q114" s="2">
        <f t="shared" si="15"/>
        <v>39811.060400000002</v>
      </c>
    </row>
    <row r="115" spans="1:17" x14ac:dyDescent="0.2">
      <c r="A115" s="43" t="s">
        <v>64</v>
      </c>
      <c r="B115" s="38" t="s">
        <v>44</v>
      </c>
      <c r="C115" s="37">
        <v>55539.851199999997</v>
      </c>
      <c r="D115" s="37">
        <v>5.9999999999999995E-4</v>
      </c>
      <c r="E115">
        <f t="shared" si="12"/>
        <v>4105.5214200289638</v>
      </c>
      <c r="F115">
        <f t="shared" si="13"/>
        <v>4105.5</v>
      </c>
      <c r="G115">
        <f t="shared" si="16"/>
        <v>4.3656784997438081E-2</v>
      </c>
      <c r="K115">
        <f>G115</f>
        <v>4.3656784997438081E-2</v>
      </c>
      <c r="O115">
        <f t="shared" ca="1" si="17"/>
        <v>4.0762162012034781E-2</v>
      </c>
      <c r="Q115" s="2">
        <f t="shared" si="15"/>
        <v>40521.351199999997</v>
      </c>
    </row>
    <row r="116" spans="1:17" x14ac:dyDescent="0.2">
      <c r="A116" s="61" t="s">
        <v>66</v>
      </c>
      <c r="B116" s="62" t="s">
        <v>44</v>
      </c>
      <c r="C116" s="61">
        <v>55955.627999999997</v>
      </c>
      <c r="D116" s="61">
        <v>6.0000000000000001E-3</v>
      </c>
      <c r="E116">
        <f t="shared" si="12"/>
        <v>4309.5206631976234</v>
      </c>
      <c r="F116">
        <f t="shared" si="13"/>
        <v>4309.5</v>
      </c>
      <c r="G116">
        <f t="shared" si="16"/>
        <v>4.2114264993870165E-2</v>
      </c>
      <c r="K116">
        <f>G116</f>
        <v>4.2114264993870165E-2</v>
      </c>
      <c r="O116">
        <f t="shared" ca="1" si="17"/>
        <v>4.1781884473277096E-2</v>
      </c>
      <c r="Q116" s="2">
        <f t="shared" si="15"/>
        <v>40937.127999999997</v>
      </c>
    </row>
    <row r="117" spans="1:17" x14ac:dyDescent="0.2">
      <c r="A117" s="63" t="s">
        <v>0</v>
      </c>
      <c r="B117" s="64" t="s">
        <v>45</v>
      </c>
      <c r="C117" s="63">
        <v>57748.1662</v>
      </c>
      <c r="D117" s="63" t="s">
        <v>389</v>
      </c>
      <c r="E117">
        <f t="shared" si="12"/>
        <v>5189.0224443237303</v>
      </c>
      <c r="F117">
        <f>ROUND(2*E117,0)/2</f>
        <v>5189</v>
      </c>
      <c r="G117">
        <f t="shared" si="16"/>
        <v>4.5744429997284897E-2</v>
      </c>
      <c r="K117">
        <f>G117</f>
        <v>4.5744429997284897E-2</v>
      </c>
      <c r="O117">
        <f t="shared" ca="1" si="17"/>
        <v>4.617818792750561E-2</v>
      </c>
      <c r="Q117" s="2">
        <f t="shared" si="15"/>
        <v>42729.6662</v>
      </c>
    </row>
    <row r="118" spans="1:17" x14ac:dyDescent="0.2">
      <c r="A118" s="65" t="s">
        <v>390</v>
      </c>
      <c r="B118" s="66" t="s">
        <v>44</v>
      </c>
      <c r="C118" s="67">
        <v>59480.578000000001</v>
      </c>
      <c r="D118" s="65">
        <v>8.0000000000000004E-4</v>
      </c>
      <c r="E118">
        <f t="shared" ref="E118" si="18">+(C118-C$7)/C$8</f>
        <v>6039.0234449963427</v>
      </c>
      <c r="F118">
        <f>ROUND(2*E118,0)/2</f>
        <v>6039</v>
      </c>
      <c r="G118">
        <f t="shared" ref="G118" si="19">+C118-(C$7+F118*C$8)</f>
        <v>4.7783930000150576E-2</v>
      </c>
      <c r="K118">
        <f>G118</f>
        <v>4.7783930000150576E-2</v>
      </c>
      <c r="O118">
        <f t="shared" ref="O118" ca="1" si="20">+C$11+C$12*F118</f>
        <v>5.0427031516015262E-2</v>
      </c>
      <c r="Q118" s="2">
        <f t="shared" ref="Q118" si="21">+C118-15018.5</f>
        <v>44462.078000000001</v>
      </c>
    </row>
    <row r="119" spans="1:17" x14ac:dyDescent="0.2">
      <c r="B119" s="6"/>
      <c r="C119" s="18"/>
      <c r="D119" s="18"/>
    </row>
    <row r="120" spans="1:17" x14ac:dyDescent="0.2">
      <c r="B120" s="6"/>
      <c r="C120" s="18"/>
      <c r="D120" s="18"/>
    </row>
    <row r="121" spans="1:17" x14ac:dyDescent="0.2">
      <c r="B121" s="6"/>
      <c r="C121" s="18"/>
      <c r="D121" s="18"/>
    </row>
    <row r="122" spans="1:17" x14ac:dyDescent="0.2">
      <c r="B122" s="6"/>
      <c r="C122" s="18"/>
      <c r="D122" s="18"/>
    </row>
    <row r="123" spans="1:17" x14ac:dyDescent="0.2">
      <c r="B123" s="6"/>
      <c r="C123" s="18"/>
      <c r="D123" s="18"/>
    </row>
    <row r="124" spans="1:17" x14ac:dyDescent="0.2">
      <c r="B124" s="6"/>
      <c r="C124" s="18"/>
      <c r="D124" s="18"/>
    </row>
    <row r="125" spans="1:17" x14ac:dyDescent="0.2">
      <c r="B125" s="6"/>
      <c r="C125" s="18"/>
      <c r="D125" s="18"/>
    </row>
    <row r="126" spans="1:17" x14ac:dyDescent="0.2">
      <c r="B126" s="6"/>
      <c r="C126" s="18"/>
      <c r="D126" s="18"/>
    </row>
    <row r="127" spans="1:17" x14ac:dyDescent="0.2">
      <c r="B127" s="6"/>
      <c r="C127" s="18"/>
      <c r="D127" s="18"/>
    </row>
    <row r="128" spans="1:17" x14ac:dyDescent="0.2">
      <c r="B128" s="6"/>
      <c r="C128" s="18"/>
      <c r="D128" s="18"/>
    </row>
    <row r="129" spans="2:4" x14ac:dyDescent="0.2">
      <c r="B129" s="6"/>
      <c r="C129" s="18"/>
      <c r="D129" s="18"/>
    </row>
    <row r="130" spans="2:4" x14ac:dyDescent="0.2">
      <c r="B130" s="6"/>
      <c r="C130" s="18"/>
      <c r="D130" s="18"/>
    </row>
    <row r="131" spans="2:4" x14ac:dyDescent="0.2">
      <c r="B131" s="6"/>
      <c r="C131" s="18"/>
      <c r="D131" s="18"/>
    </row>
    <row r="132" spans="2:4" x14ac:dyDescent="0.2">
      <c r="B132" s="6"/>
      <c r="C132" s="18"/>
      <c r="D132" s="18"/>
    </row>
    <row r="133" spans="2:4" x14ac:dyDescent="0.2">
      <c r="B133" s="6"/>
      <c r="C133" s="18"/>
      <c r="D133" s="18"/>
    </row>
    <row r="134" spans="2:4" x14ac:dyDescent="0.2">
      <c r="B134" s="6"/>
      <c r="C134" s="18"/>
      <c r="D134" s="18"/>
    </row>
    <row r="135" spans="2:4" x14ac:dyDescent="0.2">
      <c r="B135" s="6"/>
      <c r="C135" s="18"/>
      <c r="D135" s="18"/>
    </row>
    <row r="136" spans="2:4" x14ac:dyDescent="0.2">
      <c r="B136" s="6"/>
      <c r="C136" s="18"/>
      <c r="D136" s="18"/>
    </row>
    <row r="137" spans="2:4" x14ac:dyDescent="0.2">
      <c r="B137" s="6"/>
      <c r="C137" s="18"/>
      <c r="D137" s="18"/>
    </row>
    <row r="138" spans="2:4" x14ac:dyDescent="0.2">
      <c r="B138" s="6"/>
      <c r="C138" s="18"/>
      <c r="D138" s="18"/>
    </row>
    <row r="139" spans="2:4" x14ac:dyDescent="0.2">
      <c r="B139" s="6"/>
      <c r="C139" s="18"/>
      <c r="D139" s="18"/>
    </row>
    <row r="140" spans="2:4" x14ac:dyDescent="0.2">
      <c r="B140" s="6"/>
      <c r="C140" s="18"/>
      <c r="D140" s="18"/>
    </row>
    <row r="141" spans="2:4" x14ac:dyDescent="0.2">
      <c r="B141" s="6"/>
      <c r="C141" s="18"/>
      <c r="D141" s="18"/>
    </row>
    <row r="142" spans="2:4" x14ac:dyDescent="0.2">
      <c r="B142" s="6"/>
      <c r="C142" s="18"/>
      <c r="D142" s="18"/>
    </row>
    <row r="143" spans="2:4" x14ac:dyDescent="0.2">
      <c r="B143" s="6"/>
      <c r="C143" s="18"/>
      <c r="D143" s="18"/>
    </row>
    <row r="144" spans="2:4" x14ac:dyDescent="0.2">
      <c r="B144" s="6"/>
      <c r="C144" s="18"/>
      <c r="D144" s="18"/>
    </row>
    <row r="145" spans="2:4" x14ac:dyDescent="0.2">
      <c r="B145" s="6"/>
      <c r="C145" s="18"/>
      <c r="D145" s="18"/>
    </row>
    <row r="146" spans="2:4" x14ac:dyDescent="0.2">
      <c r="B146" s="6"/>
      <c r="C146" s="18"/>
      <c r="D146" s="18"/>
    </row>
    <row r="147" spans="2:4" x14ac:dyDescent="0.2">
      <c r="B147" s="6"/>
      <c r="C147" s="18"/>
      <c r="D147" s="18"/>
    </row>
    <row r="148" spans="2:4" x14ac:dyDescent="0.2">
      <c r="B148" s="6"/>
      <c r="C148" s="18"/>
      <c r="D148" s="18"/>
    </row>
    <row r="149" spans="2:4" x14ac:dyDescent="0.2">
      <c r="B149" s="6"/>
      <c r="C149" s="18"/>
      <c r="D149" s="18"/>
    </row>
    <row r="150" spans="2:4" x14ac:dyDescent="0.2">
      <c r="B150" s="6"/>
      <c r="C150" s="18"/>
      <c r="D150" s="18"/>
    </row>
    <row r="151" spans="2:4" x14ac:dyDescent="0.2">
      <c r="B151" s="6"/>
      <c r="C151" s="18"/>
      <c r="D151" s="18"/>
    </row>
    <row r="152" spans="2:4" x14ac:dyDescent="0.2">
      <c r="B152" s="6"/>
      <c r="C152" s="18"/>
      <c r="D152" s="18"/>
    </row>
    <row r="153" spans="2:4" x14ac:dyDescent="0.2">
      <c r="B153" s="6"/>
      <c r="C153" s="18"/>
      <c r="D153" s="18"/>
    </row>
    <row r="154" spans="2:4" x14ac:dyDescent="0.2">
      <c r="B154" s="6"/>
      <c r="C154" s="18"/>
      <c r="D154" s="18"/>
    </row>
    <row r="155" spans="2:4" x14ac:dyDescent="0.2">
      <c r="B155" s="6"/>
      <c r="C155" s="18"/>
      <c r="D155" s="18"/>
    </row>
    <row r="156" spans="2:4" x14ac:dyDescent="0.2">
      <c r="B156" s="6"/>
      <c r="C156" s="18"/>
      <c r="D156" s="18"/>
    </row>
    <row r="157" spans="2:4" x14ac:dyDescent="0.2">
      <c r="B157" s="6"/>
      <c r="C157" s="18"/>
      <c r="D157" s="18"/>
    </row>
    <row r="158" spans="2:4" x14ac:dyDescent="0.2">
      <c r="B158" s="6"/>
      <c r="C158" s="18"/>
      <c r="D158" s="18"/>
    </row>
    <row r="159" spans="2:4" x14ac:dyDescent="0.2">
      <c r="B159" s="6"/>
      <c r="C159" s="18"/>
      <c r="D159" s="18"/>
    </row>
    <row r="160" spans="2:4" x14ac:dyDescent="0.2">
      <c r="B160" s="6"/>
      <c r="C160" s="18"/>
      <c r="D160" s="18"/>
    </row>
    <row r="161" spans="2:4" x14ac:dyDescent="0.2">
      <c r="B161" s="6"/>
      <c r="C161" s="18"/>
      <c r="D161" s="18"/>
    </row>
    <row r="162" spans="2:4" x14ac:dyDescent="0.2">
      <c r="B162" s="6"/>
      <c r="C162" s="18"/>
      <c r="D162" s="18"/>
    </row>
    <row r="163" spans="2:4" x14ac:dyDescent="0.2">
      <c r="B163" s="6"/>
      <c r="C163" s="18"/>
      <c r="D163" s="18"/>
    </row>
    <row r="164" spans="2:4" x14ac:dyDescent="0.2">
      <c r="B164" s="6"/>
      <c r="C164" s="18"/>
      <c r="D164" s="18"/>
    </row>
    <row r="165" spans="2:4" x14ac:dyDescent="0.2">
      <c r="B165" s="6"/>
      <c r="C165" s="18"/>
      <c r="D165" s="18"/>
    </row>
    <row r="166" spans="2:4" x14ac:dyDescent="0.2">
      <c r="B166" s="6"/>
      <c r="C166" s="18"/>
      <c r="D166" s="18"/>
    </row>
    <row r="167" spans="2:4" x14ac:dyDescent="0.2">
      <c r="B167" s="6"/>
      <c r="C167" s="18"/>
      <c r="D167" s="18"/>
    </row>
    <row r="168" spans="2:4" x14ac:dyDescent="0.2">
      <c r="B168" s="6"/>
      <c r="C168" s="18"/>
      <c r="D168" s="18"/>
    </row>
    <row r="169" spans="2:4" x14ac:dyDescent="0.2">
      <c r="B169" s="6"/>
      <c r="C169" s="18"/>
      <c r="D169" s="18"/>
    </row>
    <row r="170" spans="2:4" x14ac:dyDescent="0.2">
      <c r="B170" s="6"/>
      <c r="C170" s="18"/>
      <c r="D170" s="18"/>
    </row>
    <row r="171" spans="2:4" x14ac:dyDescent="0.2">
      <c r="B171" s="6"/>
      <c r="C171" s="18"/>
      <c r="D171" s="18"/>
    </row>
    <row r="172" spans="2:4" x14ac:dyDescent="0.2">
      <c r="B172" s="6"/>
      <c r="C172" s="18"/>
      <c r="D172" s="18"/>
    </row>
    <row r="173" spans="2:4" x14ac:dyDescent="0.2">
      <c r="B173" s="6"/>
      <c r="C173" s="18"/>
      <c r="D173" s="18"/>
    </row>
    <row r="174" spans="2:4" x14ac:dyDescent="0.2">
      <c r="B174" s="6"/>
      <c r="C174" s="18"/>
      <c r="D174" s="18"/>
    </row>
    <row r="175" spans="2:4" x14ac:dyDescent="0.2">
      <c r="B175" s="6"/>
      <c r="C175" s="18"/>
      <c r="D175" s="18"/>
    </row>
    <row r="176" spans="2:4" x14ac:dyDescent="0.2">
      <c r="B176" s="6"/>
      <c r="C176" s="18"/>
      <c r="D176" s="18"/>
    </row>
    <row r="177" spans="2:4" x14ac:dyDescent="0.2">
      <c r="B177" s="6"/>
      <c r="C177" s="18"/>
      <c r="D177" s="18"/>
    </row>
    <row r="178" spans="2:4" x14ac:dyDescent="0.2">
      <c r="B178" s="6"/>
      <c r="C178" s="18"/>
      <c r="D178" s="18"/>
    </row>
    <row r="179" spans="2:4" x14ac:dyDescent="0.2">
      <c r="B179" s="6"/>
      <c r="C179" s="18"/>
      <c r="D179" s="18"/>
    </row>
    <row r="180" spans="2:4" x14ac:dyDescent="0.2">
      <c r="B180" s="6"/>
      <c r="C180" s="18"/>
      <c r="D180" s="18"/>
    </row>
    <row r="181" spans="2:4" x14ac:dyDescent="0.2">
      <c r="B181" s="6"/>
      <c r="C181" s="18"/>
      <c r="D181" s="18"/>
    </row>
    <row r="182" spans="2:4" x14ac:dyDescent="0.2">
      <c r="B182" s="6"/>
      <c r="C182" s="18"/>
      <c r="D182" s="18"/>
    </row>
    <row r="183" spans="2:4" x14ac:dyDescent="0.2">
      <c r="B183" s="6"/>
      <c r="C183" s="18"/>
      <c r="D183" s="18"/>
    </row>
    <row r="184" spans="2:4" x14ac:dyDescent="0.2">
      <c r="B184" s="6"/>
      <c r="C184" s="18"/>
      <c r="D184" s="18"/>
    </row>
    <row r="185" spans="2:4" x14ac:dyDescent="0.2">
      <c r="B185" s="6"/>
      <c r="C185" s="18"/>
      <c r="D185" s="18"/>
    </row>
    <row r="186" spans="2:4" x14ac:dyDescent="0.2">
      <c r="B186" s="6"/>
      <c r="C186" s="18"/>
      <c r="D186" s="18"/>
    </row>
    <row r="187" spans="2:4" x14ac:dyDescent="0.2">
      <c r="B187" s="6"/>
      <c r="C187" s="18"/>
      <c r="D187" s="18"/>
    </row>
    <row r="188" spans="2:4" x14ac:dyDescent="0.2">
      <c r="B188" s="6"/>
      <c r="C188" s="18"/>
      <c r="D188" s="18"/>
    </row>
    <row r="189" spans="2:4" x14ac:dyDescent="0.2">
      <c r="B189" s="6"/>
      <c r="C189" s="18"/>
      <c r="D189" s="18"/>
    </row>
    <row r="190" spans="2:4" x14ac:dyDescent="0.2">
      <c r="B190" s="6"/>
      <c r="C190" s="18"/>
      <c r="D190" s="18"/>
    </row>
    <row r="191" spans="2:4" x14ac:dyDescent="0.2">
      <c r="B191" s="6"/>
      <c r="C191" s="18"/>
      <c r="D191" s="18"/>
    </row>
    <row r="192" spans="2:4" x14ac:dyDescent="0.2">
      <c r="B192" s="6"/>
      <c r="C192" s="18"/>
      <c r="D192" s="18"/>
    </row>
    <row r="193" spans="2:4" x14ac:dyDescent="0.2">
      <c r="B193" s="6"/>
      <c r="C193" s="18"/>
      <c r="D193" s="18"/>
    </row>
    <row r="194" spans="2:4" x14ac:dyDescent="0.2">
      <c r="B194" s="6"/>
      <c r="C194" s="18"/>
      <c r="D194" s="18"/>
    </row>
    <row r="195" spans="2:4" x14ac:dyDescent="0.2">
      <c r="B195" s="6"/>
      <c r="C195" s="18"/>
      <c r="D195" s="18"/>
    </row>
    <row r="196" spans="2:4" x14ac:dyDescent="0.2">
      <c r="B196" s="6"/>
      <c r="C196" s="18"/>
      <c r="D196" s="18"/>
    </row>
    <row r="197" spans="2:4" x14ac:dyDescent="0.2">
      <c r="B197" s="6"/>
      <c r="C197" s="18"/>
      <c r="D197" s="18"/>
    </row>
    <row r="198" spans="2:4" x14ac:dyDescent="0.2">
      <c r="B198" s="6"/>
      <c r="C198" s="18"/>
      <c r="D198" s="18"/>
    </row>
    <row r="199" spans="2:4" x14ac:dyDescent="0.2">
      <c r="B199" s="6"/>
      <c r="C199" s="18"/>
      <c r="D199" s="18"/>
    </row>
    <row r="200" spans="2:4" x14ac:dyDescent="0.2">
      <c r="B200" s="6"/>
      <c r="C200" s="18"/>
      <c r="D200" s="18"/>
    </row>
    <row r="201" spans="2:4" x14ac:dyDescent="0.2">
      <c r="B201" s="6"/>
      <c r="C201" s="18"/>
      <c r="D201" s="18"/>
    </row>
    <row r="202" spans="2:4" x14ac:dyDescent="0.2">
      <c r="B202" s="6"/>
      <c r="C202" s="18"/>
      <c r="D202" s="18"/>
    </row>
    <row r="203" spans="2:4" x14ac:dyDescent="0.2">
      <c r="B203" s="6"/>
      <c r="C203" s="18"/>
      <c r="D203" s="18"/>
    </row>
    <row r="204" spans="2:4" x14ac:dyDescent="0.2">
      <c r="B204" s="6"/>
      <c r="C204" s="18"/>
      <c r="D204" s="18"/>
    </row>
    <row r="205" spans="2:4" x14ac:dyDescent="0.2">
      <c r="B205" s="6"/>
      <c r="C205" s="18"/>
      <c r="D205" s="18"/>
    </row>
    <row r="206" spans="2:4" x14ac:dyDescent="0.2">
      <c r="B206" s="6"/>
      <c r="C206" s="18"/>
      <c r="D206" s="18"/>
    </row>
    <row r="207" spans="2:4" x14ac:dyDescent="0.2">
      <c r="B207" s="6"/>
      <c r="C207" s="18"/>
      <c r="D207" s="18"/>
    </row>
    <row r="208" spans="2:4" x14ac:dyDescent="0.2">
      <c r="B208" s="6"/>
      <c r="C208" s="18"/>
      <c r="D208" s="18"/>
    </row>
    <row r="209" spans="2:4" x14ac:dyDescent="0.2">
      <c r="B209" s="6"/>
      <c r="C209" s="18"/>
      <c r="D209" s="18"/>
    </row>
    <row r="210" spans="2:4" x14ac:dyDescent="0.2">
      <c r="B210" s="6"/>
      <c r="C210" s="18"/>
      <c r="D210" s="18"/>
    </row>
    <row r="211" spans="2:4" x14ac:dyDescent="0.2">
      <c r="B211" s="6"/>
      <c r="C211" s="18"/>
      <c r="D211" s="18"/>
    </row>
    <row r="212" spans="2:4" x14ac:dyDescent="0.2">
      <c r="B212" s="6"/>
      <c r="C212" s="18"/>
      <c r="D212" s="18"/>
    </row>
    <row r="213" spans="2:4" x14ac:dyDescent="0.2">
      <c r="B213" s="6"/>
      <c r="C213" s="18"/>
      <c r="D213" s="18"/>
    </row>
    <row r="214" spans="2:4" x14ac:dyDescent="0.2">
      <c r="B214" s="6"/>
      <c r="C214" s="18"/>
      <c r="D214" s="18"/>
    </row>
    <row r="215" spans="2:4" x14ac:dyDescent="0.2">
      <c r="B215" s="6"/>
      <c r="C215" s="18"/>
      <c r="D215" s="18"/>
    </row>
    <row r="216" spans="2:4" x14ac:dyDescent="0.2">
      <c r="B216" s="6"/>
      <c r="C216" s="18"/>
      <c r="D216" s="18"/>
    </row>
    <row r="217" spans="2:4" x14ac:dyDescent="0.2">
      <c r="B217" s="6"/>
      <c r="C217" s="18"/>
      <c r="D217" s="18"/>
    </row>
    <row r="218" spans="2:4" x14ac:dyDescent="0.2">
      <c r="B218" s="6"/>
      <c r="C218" s="18"/>
      <c r="D218" s="18"/>
    </row>
    <row r="219" spans="2:4" x14ac:dyDescent="0.2">
      <c r="B219" s="6"/>
      <c r="C219" s="18"/>
      <c r="D219" s="18"/>
    </row>
    <row r="220" spans="2:4" x14ac:dyDescent="0.2">
      <c r="B220" s="6"/>
      <c r="C220" s="18"/>
      <c r="D220" s="18"/>
    </row>
    <row r="221" spans="2:4" x14ac:dyDescent="0.2">
      <c r="B221" s="6"/>
      <c r="C221" s="18"/>
      <c r="D221" s="18"/>
    </row>
    <row r="222" spans="2:4" x14ac:dyDescent="0.2">
      <c r="B222" s="6"/>
      <c r="C222" s="18"/>
      <c r="D222" s="18"/>
    </row>
    <row r="223" spans="2:4" x14ac:dyDescent="0.2">
      <c r="B223" s="6"/>
      <c r="C223" s="18"/>
      <c r="D223" s="18"/>
    </row>
    <row r="224" spans="2:4" x14ac:dyDescent="0.2">
      <c r="B224" s="6"/>
      <c r="C224" s="18"/>
      <c r="D224" s="18"/>
    </row>
    <row r="225" spans="2:4" x14ac:dyDescent="0.2">
      <c r="B225" s="6"/>
      <c r="C225" s="18"/>
      <c r="D225" s="18"/>
    </row>
    <row r="226" spans="2:4" x14ac:dyDescent="0.2">
      <c r="B226" s="6"/>
      <c r="C226" s="18"/>
      <c r="D226" s="18"/>
    </row>
    <row r="227" spans="2:4" x14ac:dyDescent="0.2">
      <c r="B227" s="6"/>
      <c r="C227" s="18"/>
      <c r="D227" s="18"/>
    </row>
    <row r="228" spans="2:4" x14ac:dyDescent="0.2">
      <c r="B228" s="6"/>
      <c r="C228" s="18"/>
      <c r="D228" s="18"/>
    </row>
    <row r="229" spans="2:4" x14ac:dyDescent="0.2">
      <c r="B229" s="6"/>
      <c r="C229" s="18"/>
      <c r="D229" s="18"/>
    </row>
    <row r="230" spans="2:4" x14ac:dyDescent="0.2">
      <c r="B230" s="6"/>
      <c r="C230" s="18"/>
      <c r="D230" s="18"/>
    </row>
    <row r="231" spans="2:4" x14ac:dyDescent="0.2">
      <c r="B231" s="6"/>
      <c r="C231" s="18"/>
      <c r="D231" s="18"/>
    </row>
    <row r="232" spans="2:4" x14ac:dyDescent="0.2">
      <c r="B232" s="6"/>
      <c r="C232" s="18"/>
      <c r="D232" s="18"/>
    </row>
    <row r="233" spans="2:4" x14ac:dyDescent="0.2">
      <c r="B233" s="6"/>
      <c r="C233" s="18"/>
      <c r="D233" s="18"/>
    </row>
    <row r="234" spans="2:4" x14ac:dyDescent="0.2">
      <c r="B234" s="6"/>
      <c r="C234" s="18"/>
      <c r="D234" s="18"/>
    </row>
    <row r="235" spans="2:4" x14ac:dyDescent="0.2">
      <c r="B235" s="6"/>
      <c r="C235" s="18"/>
      <c r="D235" s="18"/>
    </row>
    <row r="236" spans="2:4" x14ac:dyDescent="0.2">
      <c r="B236" s="6"/>
      <c r="C236" s="18"/>
      <c r="D236" s="18"/>
    </row>
    <row r="237" spans="2:4" x14ac:dyDescent="0.2">
      <c r="B237" s="6"/>
      <c r="C237" s="18"/>
      <c r="D237" s="18"/>
    </row>
    <row r="238" spans="2:4" x14ac:dyDescent="0.2">
      <c r="B238" s="6"/>
      <c r="C238" s="18"/>
      <c r="D238" s="18"/>
    </row>
    <row r="239" spans="2:4" x14ac:dyDescent="0.2">
      <c r="B239" s="6"/>
      <c r="C239" s="18"/>
      <c r="D239" s="18"/>
    </row>
    <row r="240" spans="2:4" x14ac:dyDescent="0.2">
      <c r="B240" s="6"/>
      <c r="C240" s="18"/>
      <c r="D240" s="18"/>
    </row>
    <row r="241" spans="2:4" x14ac:dyDescent="0.2">
      <c r="B241" s="6"/>
      <c r="C241" s="18"/>
      <c r="D241" s="18"/>
    </row>
    <row r="242" spans="2:4" x14ac:dyDescent="0.2">
      <c r="B242" s="6"/>
      <c r="C242" s="18"/>
      <c r="D242" s="18"/>
    </row>
    <row r="243" spans="2:4" x14ac:dyDescent="0.2">
      <c r="B243" s="6"/>
      <c r="C243" s="18"/>
      <c r="D243" s="18"/>
    </row>
    <row r="244" spans="2:4" x14ac:dyDescent="0.2">
      <c r="B244" s="6"/>
      <c r="C244" s="18"/>
      <c r="D244" s="18"/>
    </row>
    <row r="245" spans="2:4" x14ac:dyDescent="0.2">
      <c r="B245" s="6"/>
      <c r="C245" s="18"/>
      <c r="D245" s="18"/>
    </row>
    <row r="246" spans="2:4" x14ac:dyDescent="0.2">
      <c r="B246" s="6"/>
      <c r="C246" s="18"/>
      <c r="D246" s="18"/>
    </row>
    <row r="247" spans="2:4" x14ac:dyDescent="0.2">
      <c r="B247" s="6"/>
      <c r="C247" s="18"/>
      <c r="D247" s="18"/>
    </row>
    <row r="248" spans="2:4" x14ac:dyDescent="0.2">
      <c r="B248" s="6"/>
      <c r="C248" s="18"/>
      <c r="D248" s="18"/>
    </row>
    <row r="249" spans="2:4" x14ac:dyDescent="0.2">
      <c r="B249" s="6"/>
      <c r="C249" s="18"/>
      <c r="D249" s="18"/>
    </row>
    <row r="250" spans="2:4" x14ac:dyDescent="0.2">
      <c r="B250" s="6"/>
      <c r="C250" s="18"/>
      <c r="D250" s="18"/>
    </row>
    <row r="251" spans="2:4" x14ac:dyDescent="0.2">
      <c r="B251" s="6"/>
      <c r="C251" s="18"/>
      <c r="D251" s="18"/>
    </row>
    <row r="252" spans="2:4" x14ac:dyDescent="0.2">
      <c r="B252" s="6"/>
      <c r="C252" s="18"/>
      <c r="D252" s="18"/>
    </row>
    <row r="253" spans="2:4" x14ac:dyDescent="0.2">
      <c r="B253" s="6"/>
      <c r="C253" s="18"/>
      <c r="D253" s="18"/>
    </row>
    <row r="254" spans="2:4" x14ac:dyDescent="0.2">
      <c r="B254" s="6"/>
      <c r="C254" s="18"/>
      <c r="D254" s="18"/>
    </row>
    <row r="255" spans="2:4" x14ac:dyDescent="0.2">
      <c r="B255" s="6"/>
      <c r="C255" s="18"/>
      <c r="D255" s="18"/>
    </row>
    <row r="256" spans="2:4" x14ac:dyDescent="0.2">
      <c r="B256" s="6"/>
      <c r="C256" s="18"/>
      <c r="D256" s="18"/>
    </row>
    <row r="257" spans="2:4" x14ac:dyDescent="0.2">
      <c r="B257" s="6"/>
      <c r="C257" s="18"/>
      <c r="D257" s="18"/>
    </row>
    <row r="258" spans="2:4" x14ac:dyDescent="0.2">
      <c r="B258" s="6"/>
      <c r="C258" s="18"/>
      <c r="D258" s="18"/>
    </row>
    <row r="259" spans="2:4" x14ac:dyDescent="0.2">
      <c r="B259" s="6"/>
      <c r="C259" s="18"/>
      <c r="D259" s="18"/>
    </row>
    <row r="260" spans="2:4" x14ac:dyDescent="0.2">
      <c r="B260" s="6"/>
      <c r="C260" s="18"/>
      <c r="D260" s="18"/>
    </row>
    <row r="261" spans="2:4" x14ac:dyDescent="0.2">
      <c r="B261" s="6"/>
      <c r="C261" s="18"/>
      <c r="D261" s="18"/>
    </row>
    <row r="262" spans="2:4" x14ac:dyDescent="0.2">
      <c r="B262" s="6"/>
      <c r="C262" s="18"/>
      <c r="D262" s="18"/>
    </row>
    <row r="263" spans="2:4" x14ac:dyDescent="0.2">
      <c r="B263" s="6"/>
      <c r="C263" s="18"/>
      <c r="D263" s="18"/>
    </row>
    <row r="264" spans="2:4" x14ac:dyDescent="0.2">
      <c r="B264" s="6"/>
      <c r="C264" s="18"/>
      <c r="D264" s="18"/>
    </row>
    <row r="265" spans="2:4" x14ac:dyDescent="0.2">
      <c r="B265" s="6"/>
      <c r="C265" s="18"/>
      <c r="D265" s="18"/>
    </row>
    <row r="266" spans="2:4" x14ac:dyDescent="0.2">
      <c r="B266" s="6"/>
      <c r="C266" s="18"/>
      <c r="D266" s="18"/>
    </row>
    <row r="267" spans="2:4" x14ac:dyDescent="0.2">
      <c r="B267" s="6"/>
      <c r="C267" s="18"/>
      <c r="D267" s="18"/>
    </row>
    <row r="268" spans="2:4" x14ac:dyDescent="0.2">
      <c r="B268" s="6"/>
      <c r="C268" s="18"/>
      <c r="D268" s="18"/>
    </row>
    <row r="269" spans="2:4" x14ac:dyDescent="0.2">
      <c r="B269" s="6"/>
      <c r="C269" s="18"/>
      <c r="D269" s="18"/>
    </row>
    <row r="270" spans="2:4" x14ac:dyDescent="0.2">
      <c r="B270" s="6"/>
      <c r="C270" s="18"/>
      <c r="D270" s="18"/>
    </row>
    <row r="271" spans="2:4" x14ac:dyDescent="0.2">
      <c r="B271" s="6"/>
      <c r="C271" s="18"/>
      <c r="D271" s="18"/>
    </row>
    <row r="272" spans="2:4" x14ac:dyDescent="0.2">
      <c r="B272" s="6"/>
      <c r="C272" s="18"/>
      <c r="D272" s="18"/>
    </row>
    <row r="273" spans="2:4" x14ac:dyDescent="0.2">
      <c r="B273" s="6"/>
      <c r="C273" s="18"/>
      <c r="D273" s="18"/>
    </row>
    <row r="274" spans="2:4" x14ac:dyDescent="0.2">
      <c r="B274" s="6"/>
      <c r="C274" s="18"/>
      <c r="D274" s="18"/>
    </row>
    <row r="275" spans="2:4" x14ac:dyDescent="0.2">
      <c r="B275" s="6"/>
      <c r="C275" s="18"/>
      <c r="D275" s="18"/>
    </row>
    <row r="276" spans="2:4" x14ac:dyDescent="0.2">
      <c r="B276" s="6"/>
      <c r="C276" s="18"/>
      <c r="D276" s="18"/>
    </row>
    <row r="277" spans="2:4" x14ac:dyDescent="0.2">
      <c r="B277" s="6"/>
      <c r="C277" s="18"/>
      <c r="D277" s="18"/>
    </row>
    <row r="278" spans="2:4" x14ac:dyDescent="0.2">
      <c r="B278" s="6"/>
      <c r="C278" s="18"/>
      <c r="D278" s="18"/>
    </row>
    <row r="279" spans="2:4" x14ac:dyDescent="0.2">
      <c r="B279" s="6"/>
      <c r="C279" s="18"/>
      <c r="D279" s="18"/>
    </row>
    <row r="280" spans="2:4" x14ac:dyDescent="0.2">
      <c r="B280" s="6"/>
      <c r="C280" s="18"/>
      <c r="D280" s="18"/>
    </row>
    <row r="281" spans="2:4" x14ac:dyDescent="0.2">
      <c r="B281" s="6"/>
      <c r="C281" s="18"/>
      <c r="D281" s="18"/>
    </row>
    <row r="282" spans="2:4" x14ac:dyDescent="0.2">
      <c r="B282" s="6"/>
      <c r="C282" s="18"/>
      <c r="D282" s="18"/>
    </row>
    <row r="283" spans="2:4" x14ac:dyDescent="0.2">
      <c r="B283" s="6"/>
      <c r="C283" s="18"/>
      <c r="D283" s="18"/>
    </row>
    <row r="284" spans="2:4" x14ac:dyDescent="0.2">
      <c r="B284" s="6"/>
      <c r="C284" s="18"/>
      <c r="D284" s="18"/>
    </row>
    <row r="285" spans="2:4" x14ac:dyDescent="0.2">
      <c r="B285" s="6"/>
      <c r="C285" s="18"/>
      <c r="D285" s="18"/>
    </row>
    <row r="286" spans="2:4" x14ac:dyDescent="0.2">
      <c r="B286" s="6"/>
      <c r="C286" s="18"/>
      <c r="D286" s="18"/>
    </row>
    <row r="287" spans="2:4" x14ac:dyDescent="0.2">
      <c r="B287" s="6"/>
      <c r="C287" s="18"/>
      <c r="D287" s="18"/>
    </row>
    <row r="288" spans="2:4" x14ac:dyDescent="0.2">
      <c r="B288" s="6"/>
      <c r="C288" s="18"/>
      <c r="D288" s="18"/>
    </row>
    <row r="289" spans="2:4" x14ac:dyDescent="0.2">
      <c r="B289" s="6"/>
      <c r="C289" s="18"/>
      <c r="D289" s="18"/>
    </row>
    <row r="290" spans="2:4" x14ac:dyDescent="0.2">
      <c r="B290" s="6"/>
      <c r="C290" s="18"/>
      <c r="D290" s="18"/>
    </row>
    <row r="291" spans="2:4" x14ac:dyDescent="0.2">
      <c r="B291" s="6"/>
      <c r="C291" s="18"/>
      <c r="D291" s="18"/>
    </row>
    <row r="292" spans="2:4" x14ac:dyDescent="0.2">
      <c r="B292" s="6"/>
      <c r="C292" s="18"/>
      <c r="D292" s="18"/>
    </row>
    <row r="293" spans="2:4" x14ac:dyDescent="0.2">
      <c r="B293" s="6"/>
      <c r="C293" s="18"/>
      <c r="D293" s="18"/>
    </row>
    <row r="294" spans="2:4" x14ac:dyDescent="0.2">
      <c r="B294" s="6"/>
      <c r="C294" s="18"/>
      <c r="D294" s="18"/>
    </row>
    <row r="295" spans="2:4" x14ac:dyDescent="0.2">
      <c r="B295" s="6"/>
      <c r="C295" s="18"/>
      <c r="D295" s="18"/>
    </row>
    <row r="296" spans="2:4" x14ac:dyDescent="0.2">
      <c r="B296" s="6"/>
      <c r="C296" s="18"/>
      <c r="D296" s="18"/>
    </row>
    <row r="297" spans="2:4" x14ac:dyDescent="0.2">
      <c r="B297" s="6"/>
      <c r="C297" s="18"/>
      <c r="D297" s="18"/>
    </row>
    <row r="298" spans="2:4" x14ac:dyDescent="0.2">
      <c r="B298" s="6"/>
      <c r="C298" s="18"/>
      <c r="D298" s="18"/>
    </row>
    <row r="299" spans="2:4" x14ac:dyDescent="0.2">
      <c r="B299" s="6"/>
      <c r="C299" s="18"/>
      <c r="D299" s="18"/>
    </row>
    <row r="300" spans="2:4" x14ac:dyDescent="0.2">
      <c r="B300" s="6"/>
      <c r="C300" s="18"/>
      <c r="D300" s="18"/>
    </row>
    <row r="301" spans="2:4" x14ac:dyDescent="0.2">
      <c r="B301" s="6"/>
      <c r="C301" s="18"/>
      <c r="D301" s="18"/>
    </row>
    <row r="302" spans="2:4" x14ac:dyDescent="0.2">
      <c r="C302" s="18"/>
      <c r="D302" s="18"/>
    </row>
    <row r="303" spans="2:4" x14ac:dyDescent="0.2">
      <c r="C303" s="18"/>
      <c r="D303" s="18"/>
    </row>
    <row r="304" spans="2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</sheetData>
  <phoneticPr fontId="0" type="noConversion"/>
  <hyperlinks>
    <hyperlink ref="H63611" r:id="rId1" display="http://vsolj.cetus-net.org/bulletin.html"/>
    <hyperlink ref="H63604" r:id="rId2" display="https://www.aavso.org/ejaavso"/>
    <hyperlink ref="I63611" r:id="rId3" display="http://vsolj.cetus-net.org/bulletin.html"/>
    <hyperlink ref="AQ57262" r:id="rId4" display="http://cdsbib.u-strasbg.fr/cgi-bin/cdsbib?1990RMxAA..21..381G"/>
    <hyperlink ref="H63608" r:id="rId5" display="https://www.aavso.org/ejaavso"/>
    <hyperlink ref="AP4626" r:id="rId6" display="http://cdsbib.u-strasbg.fr/cgi-bin/cdsbib?1990RMxAA..21..381G"/>
    <hyperlink ref="AP4629" r:id="rId7" display="http://cdsbib.u-strasbg.fr/cgi-bin/cdsbib?1990RMxAA..21..381G"/>
    <hyperlink ref="AP4627" r:id="rId8" display="http://cdsbib.u-strasbg.fr/cgi-bin/cdsbib?1990RMxAA..21..381G"/>
    <hyperlink ref="AP4611" r:id="rId9" display="http://cdsbib.u-strasbg.fr/cgi-bin/cdsbib?1990RMxAA..21..381G"/>
    <hyperlink ref="AQ4840" r:id="rId10" display="http://cdsbib.u-strasbg.fr/cgi-bin/cdsbib?1990RMxAA..21..381G"/>
    <hyperlink ref="AQ4844" r:id="rId11" display="http://cdsbib.u-strasbg.fr/cgi-bin/cdsbib?1990RMxAA..21..381G"/>
    <hyperlink ref="AQ64524" r:id="rId12" display="http://cdsbib.u-strasbg.fr/cgi-bin/cdsbib?1990RMxAA..21..381G"/>
    <hyperlink ref="I1732" r:id="rId13" display="http://vsolj.cetus-net.org/bulletin.html"/>
    <hyperlink ref="H1732" r:id="rId14" display="http://vsolj.cetus-net.org/bulletin.html"/>
    <hyperlink ref="AQ65185" r:id="rId15" display="http://cdsbib.u-strasbg.fr/cgi-bin/cdsbib?1990RMxAA..21..381G"/>
    <hyperlink ref="AQ65184" r:id="rId16" display="http://cdsbib.u-strasbg.fr/cgi-bin/cdsbib?1990RMxAA..21..381G"/>
    <hyperlink ref="AP2902" r:id="rId17" display="http://cdsbib.u-strasbg.fr/cgi-bin/cdsbib?1990RMxAA..21..381G"/>
    <hyperlink ref="AP2920" r:id="rId18" display="http://cdsbib.u-strasbg.fr/cgi-bin/cdsbib?1990RMxAA..21..381G"/>
    <hyperlink ref="AP2921" r:id="rId19" display="http://cdsbib.u-strasbg.fr/cgi-bin/cdsbib?1990RMxAA..21..381G"/>
    <hyperlink ref="AP291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56" workbookViewId="0">
      <selection activeCell="A46" sqref="A46:C103"/>
    </sheetView>
  </sheetViews>
  <sheetFormatPr defaultRowHeight="12.75" x14ac:dyDescent="0.2"/>
  <cols>
    <col min="1" max="1" width="19.7109375" style="18" customWidth="1"/>
    <col min="2" max="2" width="4.42578125" style="22" customWidth="1"/>
    <col min="3" max="3" width="12.7109375" style="18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8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5" t="s">
        <v>68</v>
      </c>
      <c r="I1" s="46" t="s">
        <v>69</v>
      </c>
      <c r="J1" s="47" t="s">
        <v>70</v>
      </c>
    </row>
    <row r="2" spans="1:16" x14ac:dyDescent="0.2">
      <c r="I2" s="48" t="s">
        <v>71</v>
      </c>
      <c r="J2" s="49" t="s">
        <v>72</v>
      </c>
    </row>
    <row r="3" spans="1:16" x14ac:dyDescent="0.2">
      <c r="A3" s="50" t="s">
        <v>73</v>
      </c>
      <c r="I3" s="48" t="s">
        <v>74</v>
      </c>
      <c r="J3" s="49" t="s">
        <v>75</v>
      </c>
    </row>
    <row r="4" spans="1:16" x14ac:dyDescent="0.2">
      <c r="I4" s="48" t="s">
        <v>76</v>
      </c>
      <c r="J4" s="49" t="s">
        <v>75</v>
      </c>
    </row>
    <row r="5" spans="1:16" ht="13.5" thickBot="1" x14ac:dyDescent="0.25">
      <c r="I5" s="51" t="s">
        <v>77</v>
      </c>
      <c r="J5" s="52" t="s">
        <v>78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AN 187.191 </v>
      </c>
      <c r="B11" s="6" t="str">
        <f t="shared" ref="B11:B42" si="1">IF(H11=INT(H11),"I","II")</f>
        <v>II</v>
      </c>
      <c r="C11" s="18">
        <f t="shared" ref="C11:C42" si="2">1*G11</f>
        <v>14307.473</v>
      </c>
      <c r="D11" s="22" t="str">
        <f t="shared" ref="D11:D42" si="3">VLOOKUP(F11,I$1:J$5,2,FALSE)</f>
        <v>vis</v>
      </c>
      <c r="E11" s="53">
        <f>VLOOKUP(C11,Active!C$21:E$973,3,FALSE)</f>
        <v>-16124.981933799258</v>
      </c>
      <c r="F11" s="6" t="s">
        <v>77</v>
      </c>
      <c r="G11" s="22" t="str">
        <f t="shared" ref="G11:G42" si="4">MID(I11,3,LEN(I11)-3)</f>
        <v>14307.473</v>
      </c>
      <c r="H11" s="18">
        <f t="shared" ref="H11:H42" si="5">1*K11</f>
        <v>-5471.5</v>
      </c>
      <c r="I11" s="54" t="s">
        <v>81</v>
      </c>
      <c r="J11" s="55" t="s">
        <v>82</v>
      </c>
      <c r="K11" s="54">
        <v>-5471.5</v>
      </c>
      <c r="L11" s="54" t="s">
        <v>83</v>
      </c>
      <c r="M11" s="55" t="s">
        <v>84</v>
      </c>
      <c r="N11" s="55"/>
      <c r="O11" s="56" t="s">
        <v>85</v>
      </c>
      <c r="P11" s="56" t="s">
        <v>86</v>
      </c>
    </row>
    <row r="12" spans="1:16" ht="12.75" customHeight="1" thickBot="1" x14ac:dyDescent="0.25">
      <c r="A12" s="18" t="str">
        <f t="shared" si="0"/>
        <v> AN 187.191 </v>
      </c>
      <c r="B12" s="6" t="str">
        <f t="shared" si="1"/>
        <v>II</v>
      </c>
      <c r="C12" s="18">
        <f t="shared" si="2"/>
        <v>16172.324000000001</v>
      </c>
      <c r="D12" s="22" t="str">
        <f t="shared" si="3"/>
        <v>vis</v>
      </c>
      <c r="E12" s="53">
        <f>VLOOKUP(C12,Active!C$21:E$973,3,FALSE)</f>
        <v>-15210.000163237939</v>
      </c>
      <c r="F12" s="6" t="s">
        <v>77</v>
      </c>
      <c r="G12" s="22" t="str">
        <f t="shared" si="4"/>
        <v>16172.324</v>
      </c>
      <c r="H12" s="18">
        <f t="shared" si="5"/>
        <v>-3621.5</v>
      </c>
      <c r="I12" s="54" t="s">
        <v>87</v>
      </c>
      <c r="J12" s="55" t="s">
        <v>88</v>
      </c>
      <c r="K12" s="54">
        <v>-3621.5</v>
      </c>
      <c r="L12" s="54" t="s">
        <v>89</v>
      </c>
      <c r="M12" s="55" t="s">
        <v>84</v>
      </c>
      <c r="N12" s="55"/>
      <c r="O12" s="56" t="s">
        <v>85</v>
      </c>
      <c r="P12" s="56" t="s">
        <v>86</v>
      </c>
    </row>
    <row r="13" spans="1:16" ht="12.75" customHeight="1" thickBot="1" x14ac:dyDescent="0.25">
      <c r="A13" s="18" t="str">
        <f t="shared" si="0"/>
        <v> AN 187.191 </v>
      </c>
      <c r="B13" s="6" t="str">
        <f t="shared" si="1"/>
        <v>I</v>
      </c>
      <c r="C13" s="18">
        <f t="shared" si="2"/>
        <v>16871.391</v>
      </c>
      <c r="D13" s="22" t="str">
        <f t="shared" si="3"/>
        <v>vis</v>
      </c>
      <c r="E13" s="53">
        <f>VLOOKUP(C13,Active!C$21:E$973,3,FALSE)</f>
        <v>-14867.005703411933</v>
      </c>
      <c r="F13" s="6" t="s">
        <v>77</v>
      </c>
      <c r="G13" s="22" t="str">
        <f t="shared" si="4"/>
        <v>16871.391</v>
      </c>
      <c r="H13" s="18">
        <f t="shared" si="5"/>
        <v>-2928</v>
      </c>
      <c r="I13" s="54" t="s">
        <v>93</v>
      </c>
      <c r="J13" s="55" t="s">
        <v>94</v>
      </c>
      <c r="K13" s="54">
        <v>-2928</v>
      </c>
      <c r="L13" s="54" t="s">
        <v>95</v>
      </c>
      <c r="M13" s="55" t="s">
        <v>84</v>
      </c>
      <c r="N13" s="55"/>
      <c r="O13" s="56" t="s">
        <v>85</v>
      </c>
      <c r="P13" s="56" t="s">
        <v>86</v>
      </c>
    </row>
    <row r="14" spans="1:16" ht="12.75" customHeight="1" thickBot="1" x14ac:dyDescent="0.25">
      <c r="A14" s="18" t="str">
        <f t="shared" si="0"/>
        <v> AN 187.191 </v>
      </c>
      <c r="B14" s="6" t="str">
        <f t="shared" si="1"/>
        <v>II</v>
      </c>
      <c r="C14" s="18">
        <f t="shared" si="2"/>
        <v>17198.512999999999</v>
      </c>
      <c r="D14" s="22" t="str">
        <f t="shared" si="3"/>
        <v>vis</v>
      </c>
      <c r="E14" s="53">
        <f>VLOOKUP(C14,Active!C$21:E$973,3,FALSE)</f>
        <v>-14706.504587371262</v>
      </c>
      <c r="F14" s="6" t="s">
        <v>77</v>
      </c>
      <c r="G14" s="22" t="str">
        <f t="shared" si="4"/>
        <v>17198.513</v>
      </c>
      <c r="H14" s="18">
        <f t="shared" si="5"/>
        <v>-2603.5</v>
      </c>
      <c r="I14" s="54" t="s">
        <v>96</v>
      </c>
      <c r="J14" s="55" t="s">
        <v>97</v>
      </c>
      <c r="K14" s="54">
        <v>-2603.5</v>
      </c>
      <c r="L14" s="54" t="s">
        <v>98</v>
      </c>
      <c r="M14" s="55" t="s">
        <v>84</v>
      </c>
      <c r="N14" s="55"/>
      <c r="O14" s="56" t="s">
        <v>85</v>
      </c>
      <c r="P14" s="56" t="s">
        <v>86</v>
      </c>
    </row>
    <row r="15" spans="1:16" ht="12.75" customHeight="1" thickBot="1" x14ac:dyDescent="0.25">
      <c r="A15" s="18" t="str">
        <f t="shared" si="0"/>
        <v> AN 187.191 </v>
      </c>
      <c r="B15" s="6" t="str">
        <f t="shared" si="1"/>
        <v>I</v>
      </c>
      <c r="C15" s="18">
        <f t="shared" si="2"/>
        <v>17235.242999999999</v>
      </c>
      <c r="D15" s="22" t="str">
        <f t="shared" si="3"/>
        <v>vis</v>
      </c>
      <c r="E15" s="53">
        <f>VLOOKUP(C15,Active!C$21:E$973,3,FALSE)</f>
        <v>-14688.483158081353</v>
      </c>
      <c r="F15" s="6" t="s">
        <v>77</v>
      </c>
      <c r="G15" s="22" t="str">
        <f t="shared" si="4"/>
        <v>17235.243</v>
      </c>
      <c r="H15" s="18">
        <f t="shared" si="5"/>
        <v>-2567</v>
      </c>
      <c r="I15" s="54" t="s">
        <v>99</v>
      </c>
      <c r="J15" s="55" t="s">
        <v>100</v>
      </c>
      <c r="K15" s="54">
        <v>-2567</v>
      </c>
      <c r="L15" s="54" t="s">
        <v>101</v>
      </c>
      <c r="M15" s="55" t="s">
        <v>84</v>
      </c>
      <c r="N15" s="55"/>
      <c r="O15" s="56" t="s">
        <v>85</v>
      </c>
      <c r="P15" s="56" t="s">
        <v>86</v>
      </c>
    </row>
    <row r="16" spans="1:16" ht="12.75" customHeight="1" thickBot="1" x14ac:dyDescent="0.25">
      <c r="A16" s="18" t="str">
        <f t="shared" si="0"/>
        <v> AN 187.191 </v>
      </c>
      <c r="B16" s="6" t="str">
        <f t="shared" si="1"/>
        <v>I</v>
      </c>
      <c r="C16" s="18">
        <f t="shared" si="2"/>
        <v>17242.342000000001</v>
      </c>
      <c r="D16" s="22" t="str">
        <f t="shared" si="3"/>
        <v>vis</v>
      </c>
      <c r="E16" s="53">
        <f>VLOOKUP(C16,Active!C$21:E$973,3,FALSE)</f>
        <v>-14685.000061796869</v>
      </c>
      <c r="F16" s="6" t="s">
        <v>77</v>
      </c>
      <c r="G16" s="22" t="str">
        <f t="shared" si="4"/>
        <v>17242.342</v>
      </c>
      <c r="H16" s="18">
        <f t="shared" si="5"/>
        <v>-2560</v>
      </c>
      <c r="I16" s="54" t="s">
        <v>102</v>
      </c>
      <c r="J16" s="55" t="s">
        <v>103</v>
      </c>
      <c r="K16" s="54">
        <v>-2560</v>
      </c>
      <c r="L16" s="54" t="s">
        <v>104</v>
      </c>
      <c r="M16" s="55" t="s">
        <v>84</v>
      </c>
      <c r="N16" s="55"/>
      <c r="O16" s="56" t="s">
        <v>85</v>
      </c>
      <c r="P16" s="56" t="s">
        <v>86</v>
      </c>
    </row>
    <row r="17" spans="1:16" ht="12.75" customHeight="1" thickBot="1" x14ac:dyDescent="0.25">
      <c r="A17" s="18" t="str">
        <f t="shared" si="0"/>
        <v> AN 187.191 </v>
      </c>
      <c r="B17" s="6" t="str">
        <f t="shared" si="1"/>
        <v>II</v>
      </c>
      <c r="C17" s="18">
        <f t="shared" si="2"/>
        <v>17297.387999999999</v>
      </c>
      <c r="D17" s="22" t="str">
        <f t="shared" si="3"/>
        <v>vis</v>
      </c>
      <c r="E17" s="53">
        <f>VLOOKUP(C17,Active!C$21:E$973,3,FALSE)</f>
        <v>-14657.991959518286</v>
      </c>
      <c r="F17" s="6" t="s">
        <v>77</v>
      </c>
      <c r="G17" s="22" t="str">
        <f t="shared" si="4"/>
        <v>17297.388</v>
      </c>
      <c r="H17" s="18">
        <f t="shared" si="5"/>
        <v>-2505.5</v>
      </c>
      <c r="I17" s="54" t="s">
        <v>105</v>
      </c>
      <c r="J17" s="55" t="s">
        <v>106</v>
      </c>
      <c r="K17" s="54">
        <v>-2505.5</v>
      </c>
      <c r="L17" s="54" t="s">
        <v>107</v>
      </c>
      <c r="M17" s="55" t="s">
        <v>84</v>
      </c>
      <c r="N17" s="55"/>
      <c r="O17" s="56" t="s">
        <v>85</v>
      </c>
      <c r="P17" s="56" t="s">
        <v>86</v>
      </c>
    </row>
    <row r="18" spans="1:16" ht="12.75" customHeight="1" thickBot="1" x14ac:dyDescent="0.25">
      <c r="A18" s="18" t="str">
        <f t="shared" si="0"/>
        <v> AN 187.191 </v>
      </c>
      <c r="B18" s="6" t="str">
        <f t="shared" si="1"/>
        <v>I</v>
      </c>
      <c r="C18" s="18">
        <f t="shared" si="2"/>
        <v>17614.304</v>
      </c>
      <c r="D18" s="22" t="str">
        <f t="shared" si="3"/>
        <v>vis</v>
      </c>
      <c r="E18" s="53">
        <f>VLOOKUP(C18,Active!C$21:E$973,3,FALSE)</f>
        <v>-14502.49837702874</v>
      </c>
      <c r="F18" s="6" t="s">
        <v>77</v>
      </c>
      <c r="G18" s="22" t="str">
        <f t="shared" si="4"/>
        <v>17614.304</v>
      </c>
      <c r="H18" s="18">
        <f t="shared" si="5"/>
        <v>-2191</v>
      </c>
      <c r="I18" s="54" t="s">
        <v>108</v>
      </c>
      <c r="J18" s="55" t="s">
        <v>109</v>
      </c>
      <c r="K18" s="54">
        <v>-2191</v>
      </c>
      <c r="L18" s="54" t="s">
        <v>110</v>
      </c>
      <c r="M18" s="55" t="s">
        <v>84</v>
      </c>
      <c r="N18" s="55"/>
      <c r="O18" s="56" t="s">
        <v>85</v>
      </c>
      <c r="P18" s="56" t="s">
        <v>86</v>
      </c>
    </row>
    <row r="19" spans="1:16" ht="12.75" customHeight="1" thickBot="1" x14ac:dyDescent="0.25">
      <c r="A19" s="18" t="str">
        <f t="shared" si="0"/>
        <v> AN 187.191 </v>
      </c>
      <c r="B19" s="6" t="str">
        <f t="shared" si="1"/>
        <v>II</v>
      </c>
      <c r="C19" s="18">
        <f t="shared" si="2"/>
        <v>17668.333999999999</v>
      </c>
      <c r="D19" s="22" t="str">
        <f t="shared" si="3"/>
        <v>vis</v>
      </c>
      <c r="E19" s="53">
        <f>VLOOKUP(C19,Active!C$21:E$973,3,FALSE)</f>
        <v>-14475.988771133456</v>
      </c>
      <c r="F19" s="6" t="s">
        <v>77</v>
      </c>
      <c r="G19" s="22" t="str">
        <f t="shared" si="4"/>
        <v>17668.334</v>
      </c>
      <c r="H19" s="18">
        <f t="shared" si="5"/>
        <v>-2137.5</v>
      </c>
      <c r="I19" s="54" t="s">
        <v>111</v>
      </c>
      <c r="J19" s="55" t="s">
        <v>112</v>
      </c>
      <c r="K19" s="54">
        <v>-2137.5</v>
      </c>
      <c r="L19" s="54" t="s">
        <v>113</v>
      </c>
      <c r="M19" s="55" t="s">
        <v>84</v>
      </c>
      <c r="N19" s="55"/>
      <c r="O19" s="56" t="s">
        <v>85</v>
      </c>
      <c r="P19" s="56" t="s">
        <v>86</v>
      </c>
    </row>
    <row r="20" spans="1:16" ht="12.75" customHeight="1" thickBot="1" x14ac:dyDescent="0.25">
      <c r="A20" s="18" t="str">
        <f t="shared" si="0"/>
        <v> AN 187.191 </v>
      </c>
      <c r="B20" s="6" t="str">
        <f t="shared" si="1"/>
        <v>II</v>
      </c>
      <c r="C20" s="18">
        <f t="shared" si="2"/>
        <v>17670.352999999999</v>
      </c>
      <c r="D20" s="22" t="str">
        <f t="shared" si="3"/>
        <v>vis</v>
      </c>
      <c r="E20" s="53">
        <f>VLOOKUP(C20,Active!C$21:E$973,3,FALSE)</f>
        <v>-14474.998156765465</v>
      </c>
      <c r="F20" s="6" t="s">
        <v>77</v>
      </c>
      <c r="G20" s="22" t="str">
        <f t="shared" si="4"/>
        <v>17670.353</v>
      </c>
      <c r="H20" s="18">
        <f t="shared" si="5"/>
        <v>-2135.5</v>
      </c>
      <c r="I20" s="54" t="s">
        <v>114</v>
      </c>
      <c r="J20" s="55" t="s">
        <v>115</v>
      </c>
      <c r="K20" s="54">
        <v>-2135.5</v>
      </c>
      <c r="L20" s="54" t="s">
        <v>116</v>
      </c>
      <c r="M20" s="55" t="s">
        <v>84</v>
      </c>
      <c r="N20" s="55"/>
      <c r="O20" s="56" t="s">
        <v>85</v>
      </c>
      <c r="P20" s="56" t="s">
        <v>86</v>
      </c>
    </row>
    <row r="21" spans="1:16" ht="12.75" customHeight="1" thickBot="1" x14ac:dyDescent="0.25">
      <c r="A21" s="18" t="str">
        <f t="shared" si="0"/>
        <v> AN 187.191 </v>
      </c>
      <c r="B21" s="6" t="str">
        <f t="shared" si="1"/>
        <v>I</v>
      </c>
      <c r="C21" s="18">
        <f t="shared" si="2"/>
        <v>18264.456999999999</v>
      </c>
      <c r="D21" s="22" t="str">
        <f t="shared" si="3"/>
        <v>vis</v>
      </c>
      <c r="E21" s="53">
        <f>VLOOKUP(C21,Active!C$21:E$973,3,FALSE)</f>
        <v>-14183.503377923851</v>
      </c>
      <c r="F21" s="6" t="s">
        <v>77</v>
      </c>
      <c r="G21" s="22" t="str">
        <f t="shared" si="4"/>
        <v>18264.457</v>
      </c>
      <c r="H21" s="18">
        <f t="shared" si="5"/>
        <v>-1546</v>
      </c>
      <c r="I21" s="54" t="s">
        <v>120</v>
      </c>
      <c r="J21" s="55" t="s">
        <v>121</v>
      </c>
      <c r="K21" s="54">
        <v>-1546</v>
      </c>
      <c r="L21" s="54" t="s">
        <v>119</v>
      </c>
      <c r="M21" s="55" t="s">
        <v>84</v>
      </c>
      <c r="N21" s="55"/>
      <c r="O21" s="56" t="s">
        <v>85</v>
      </c>
      <c r="P21" s="56" t="s">
        <v>86</v>
      </c>
    </row>
    <row r="22" spans="1:16" ht="12.75" customHeight="1" thickBot="1" x14ac:dyDescent="0.25">
      <c r="A22" s="18" t="str">
        <f t="shared" si="0"/>
        <v> AN 187.191 </v>
      </c>
      <c r="B22" s="6" t="str">
        <f t="shared" si="1"/>
        <v>I</v>
      </c>
      <c r="C22" s="18">
        <f t="shared" si="2"/>
        <v>18361.296999999999</v>
      </c>
      <c r="D22" s="22" t="str">
        <f t="shared" si="3"/>
        <v>vis</v>
      </c>
      <c r="E22" s="53">
        <f>VLOOKUP(C22,Active!C$21:E$973,3,FALSE)</f>
        <v>-14135.989214775611</v>
      </c>
      <c r="F22" s="6" t="s">
        <v>77</v>
      </c>
      <c r="G22" s="22" t="str">
        <f t="shared" si="4"/>
        <v>18361.297</v>
      </c>
      <c r="H22" s="18">
        <f t="shared" si="5"/>
        <v>-1450</v>
      </c>
      <c r="I22" s="54" t="s">
        <v>125</v>
      </c>
      <c r="J22" s="55" t="s">
        <v>126</v>
      </c>
      <c r="K22" s="54">
        <v>-1450</v>
      </c>
      <c r="L22" s="54" t="s">
        <v>127</v>
      </c>
      <c r="M22" s="55" t="s">
        <v>84</v>
      </c>
      <c r="N22" s="55"/>
      <c r="O22" s="56" t="s">
        <v>85</v>
      </c>
      <c r="P22" s="56" t="s">
        <v>86</v>
      </c>
    </row>
    <row r="23" spans="1:16" ht="12.75" customHeight="1" thickBot="1" x14ac:dyDescent="0.25">
      <c r="A23" s="18" t="str">
        <f t="shared" si="0"/>
        <v> AN 187.191 </v>
      </c>
      <c r="B23" s="6" t="str">
        <f t="shared" si="1"/>
        <v>I</v>
      </c>
      <c r="C23" s="18">
        <f t="shared" si="2"/>
        <v>19013.445</v>
      </c>
      <c r="D23" s="22" t="str">
        <f t="shared" si="3"/>
        <v>vis</v>
      </c>
      <c r="E23" s="53">
        <f>VLOOKUP(C23,Active!C$21:E$973,3,FALSE)</f>
        <v>-13816.015376807847</v>
      </c>
      <c r="F23" s="6" t="s">
        <v>77</v>
      </c>
      <c r="G23" s="22" t="str">
        <f t="shared" si="4"/>
        <v>19013.445</v>
      </c>
      <c r="H23" s="18">
        <f t="shared" si="5"/>
        <v>-803</v>
      </c>
      <c r="I23" s="54" t="s">
        <v>128</v>
      </c>
      <c r="J23" s="55" t="s">
        <v>129</v>
      </c>
      <c r="K23" s="54">
        <v>-803</v>
      </c>
      <c r="L23" s="54" t="s">
        <v>130</v>
      </c>
      <c r="M23" s="55" t="s">
        <v>84</v>
      </c>
      <c r="N23" s="55"/>
      <c r="O23" s="56" t="s">
        <v>85</v>
      </c>
      <c r="P23" s="56" t="s">
        <v>86</v>
      </c>
    </row>
    <row r="24" spans="1:16" ht="12.75" customHeight="1" thickBot="1" x14ac:dyDescent="0.25">
      <c r="A24" s="18" t="str">
        <f t="shared" si="0"/>
        <v> AN 187.191 </v>
      </c>
      <c r="B24" s="6" t="str">
        <f t="shared" si="1"/>
        <v>II</v>
      </c>
      <c r="C24" s="18">
        <f t="shared" si="2"/>
        <v>19058.274000000001</v>
      </c>
      <c r="D24" s="22" t="str">
        <f t="shared" si="3"/>
        <v>vis</v>
      </c>
      <c r="E24" s="53">
        <f>VLOOKUP(C24,Active!C$21:E$973,3,FALSE)</f>
        <v>-13794.0202051869</v>
      </c>
      <c r="F24" s="6" t="s">
        <v>77</v>
      </c>
      <c r="G24" s="22" t="str">
        <f t="shared" si="4"/>
        <v>19058.274</v>
      </c>
      <c r="H24" s="18">
        <f t="shared" si="5"/>
        <v>-758.5</v>
      </c>
      <c r="I24" s="54" t="s">
        <v>131</v>
      </c>
      <c r="J24" s="55" t="s">
        <v>132</v>
      </c>
      <c r="K24" s="54">
        <v>-758.5</v>
      </c>
      <c r="L24" s="54" t="s">
        <v>133</v>
      </c>
      <c r="M24" s="55" t="s">
        <v>84</v>
      </c>
      <c r="N24" s="55"/>
      <c r="O24" s="56" t="s">
        <v>85</v>
      </c>
      <c r="P24" s="56" t="s">
        <v>86</v>
      </c>
    </row>
    <row r="25" spans="1:16" ht="12.75" customHeight="1" thickBot="1" x14ac:dyDescent="0.25">
      <c r="A25" s="18" t="str">
        <f t="shared" si="0"/>
        <v> AJ 64.261 </v>
      </c>
      <c r="B25" s="6" t="str">
        <f t="shared" si="1"/>
        <v>I</v>
      </c>
      <c r="C25" s="18">
        <f t="shared" si="2"/>
        <v>35428.548000000003</v>
      </c>
      <c r="D25" s="22" t="str">
        <f t="shared" si="3"/>
        <v>vis</v>
      </c>
      <c r="E25" s="53">
        <f>VLOOKUP(C25,Active!C$21:E$973,3,FALSE)</f>
        <v>-5762.0099860895452</v>
      </c>
      <c r="F25" s="6" t="s">
        <v>77</v>
      </c>
      <c r="G25" s="22" t="str">
        <f t="shared" si="4"/>
        <v>35428.548</v>
      </c>
      <c r="H25" s="18">
        <f t="shared" si="5"/>
        <v>15481</v>
      </c>
      <c r="I25" s="54" t="s">
        <v>163</v>
      </c>
      <c r="J25" s="55" t="s">
        <v>164</v>
      </c>
      <c r="K25" s="54">
        <v>15481</v>
      </c>
      <c r="L25" s="54" t="s">
        <v>165</v>
      </c>
      <c r="M25" s="55" t="s">
        <v>80</v>
      </c>
      <c r="N25" s="55"/>
      <c r="O25" s="56" t="s">
        <v>166</v>
      </c>
      <c r="P25" s="56" t="s">
        <v>167</v>
      </c>
    </row>
    <row r="26" spans="1:16" ht="12.75" customHeight="1" thickBot="1" x14ac:dyDescent="0.25">
      <c r="A26" s="18" t="str">
        <f t="shared" si="0"/>
        <v> AJ 64.261 </v>
      </c>
      <c r="B26" s="6" t="str">
        <f t="shared" si="1"/>
        <v>I</v>
      </c>
      <c r="C26" s="18">
        <f t="shared" si="2"/>
        <v>35432.622000000003</v>
      </c>
      <c r="D26" s="22" t="str">
        <f t="shared" si="3"/>
        <v>vis</v>
      </c>
      <c r="E26" s="53">
        <f>VLOOKUP(C26,Active!C$21:E$973,3,FALSE)</f>
        <v>-5760.0110940958866</v>
      </c>
      <c r="F26" s="6" t="s">
        <v>77</v>
      </c>
      <c r="G26" s="22" t="str">
        <f t="shared" si="4"/>
        <v>35432.622</v>
      </c>
      <c r="H26" s="18">
        <f t="shared" si="5"/>
        <v>15485</v>
      </c>
      <c r="I26" s="54" t="s">
        <v>168</v>
      </c>
      <c r="J26" s="55" t="s">
        <v>169</v>
      </c>
      <c r="K26" s="54">
        <v>15485</v>
      </c>
      <c r="L26" s="54" t="s">
        <v>170</v>
      </c>
      <c r="M26" s="55" t="s">
        <v>80</v>
      </c>
      <c r="N26" s="55"/>
      <c r="O26" s="56" t="s">
        <v>166</v>
      </c>
      <c r="P26" s="56" t="s">
        <v>167</v>
      </c>
    </row>
    <row r="27" spans="1:16" ht="12.75" customHeight="1" thickBot="1" x14ac:dyDescent="0.25">
      <c r="A27" s="18" t="str">
        <f t="shared" si="0"/>
        <v> AJ 64.261 </v>
      </c>
      <c r="B27" s="6" t="str">
        <f t="shared" si="1"/>
        <v>II</v>
      </c>
      <c r="C27" s="18">
        <f t="shared" si="2"/>
        <v>35483.614000000001</v>
      </c>
      <c r="D27" s="22" t="str">
        <f t="shared" si="3"/>
        <v>vis</v>
      </c>
      <c r="E27" s="53">
        <f>VLOOKUP(C27,Active!C$21:E$973,3,FALSE)</f>
        <v>-5734.9920708900318</v>
      </c>
      <c r="F27" s="6" t="s">
        <v>77</v>
      </c>
      <c r="G27" s="22" t="str">
        <f t="shared" si="4"/>
        <v>35483.614</v>
      </c>
      <c r="H27" s="18">
        <f t="shared" si="5"/>
        <v>15535.5</v>
      </c>
      <c r="I27" s="54" t="s">
        <v>171</v>
      </c>
      <c r="J27" s="55" t="s">
        <v>172</v>
      </c>
      <c r="K27" s="54">
        <v>15535.5</v>
      </c>
      <c r="L27" s="54" t="s">
        <v>173</v>
      </c>
      <c r="M27" s="55" t="s">
        <v>80</v>
      </c>
      <c r="N27" s="55"/>
      <c r="O27" s="56" t="s">
        <v>166</v>
      </c>
      <c r="P27" s="56" t="s">
        <v>167</v>
      </c>
    </row>
    <row r="28" spans="1:16" ht="12.75" customHeight="1" thickBot="1" x14ac:dyDescent="0.25">
      <c r="A28" s="18" t="str">
        <f t="shared" si="0"/>
        <v> AJ 64.261 </v>
      </c>
      <c r="B28" s="6" t="str">
        <f t="shared" si="1"/>
        <v>I</v>
      </c>
      <c r="C28" s="18">
        <f t="shared" si="2"/>
        <v>35808.68</v>
      </c>
      <c r="D28" s="22" t="str">
        <f t="shared" si="3"/>
        <v>vis</v>
      </c>
      <c r="E28" s="53">
        <f>VLOOKUP(C28,Active!C$21:E$973,3,FALSE)</f>
        <v>-5575.4997231210764</v>
      </c>
      <c r="F28" s="6" t="s">
        <v>77</v>
      </c>
      <c r="G28" s="22" t="str">
        <f t="shared" si="4"/>
        <v>35808.680</v>
      </c>
      <c r="H28" s="18">
        <f t="shared" si="5"/>
        <v>15858</v>
      </c>
      <c r="I28" s="54" t="s">
        <v>184</v>
      </c>
      <c r="J28" s="55" t="s">
        <v>185</v>
      </c>
      <c r="K28" s="54">
        <v>15858</v>
      </c>
      <c r="L28" s="54" t="s">
        <v>186</v>
      </c>
      <c r="M28" s="55" t="s">
        <v>80</v>
      </c>
      <c r="N28" s="55"/>
      <c r="O28" s="56" t="s">
        <v>166</v>
      </c>
      <c r="P28" s="56" t="s">
        <v>167</v>
      </c>
    </row>
    <row r="29" spans="1:16" ht="12.75" customHeight="1" thickBot="1" x14ac:dyDescent="0.25">
      <c r="A29" s="18" t="str">
        <f t="shared" si="0"/>
        <v> AJ 64.261 </v>
      </c>
      <c r="B29" s="6" t="str">
        <f t="shared" si="1"/>
        <v>I</v>
      </c>
      <c r="C29" s="18">
        <f t="shared" si="2"/>
        <v>35910.572999999997</v>
      </c>
      <c r="D29" s="22" t="str">
        <f t="shared" si="3"/>
        <v>vis</v>
      </c>
      <c r="E29" s="53">
        <f>VLOOKUP(C29,Active!C$21:E$973,3,FALSE)</f>
        <v>-5525.506325499603</v>
      </c>
      <c r="F29" s="6" t="s">
        <v>77</v>
      </c>
      <c r="G29" s="22" t="str">
        <f t="shared" si="4"/>
        <v>35910.573</v>
      </c>
      <c r="H29" s="18">
        <f t="shared" si="5"/>
        <v>15959</v>
      </c>
      <c r="I29" s="54" t="s">
        <v>204</v>
      </c>
      <c r="J29" s="55" t="s">
        <v>205</v>
      </c>
      <c r="K29" s="54">
        <v>15959</v>
      </c>
      <c r="L29" s="54" t="s">
        <v>206</v>
      </c>
      <c r="M29" s="55" t="s">
        <v>80</v>
      </c>
      <c r="N29" s="55"/>
      <c r="O29" s="56" t="s">
        <v>166</v>
      </c>
      <c r="P29" s="56" t="s">
        <v>167</v>
      </c>
    </row>
    <row r="30" spans="1:16" ht="12.75" customHeight="1" thickBot="1" x14ac:dyDescent="0.25">
      <c r="A30" s="18" t="str">
        <f t="shared" si="0"/>
        <v> AJ 64.261 </v>
      </c>
      <c r="B30" s="6" t="str">
        <f t="shared" si="1"/>
        <v>I</v>
      </c>
      <c r="C30" s="18">
        <f t="shared" si="2"/>
        <v>36287.614999999998</v>
      </c>
      <c r="D30" s="22" t="str">
        <f t="shared" si="3"/>
        <v>vis</v>
      </c>
      <c r="E30" s="53">
        <f>VLOOKUP(C30,Active!C$21:E$973,3,FALSE)</f>
        <v>-5340.5121588149823</v>
      </c>
      <c r="F30" s="6" t="s">
        <v>77</v>
      </c>
      <c r="G30" s="22" t="str">
        <f t="shared" si="4"/>
        <v>36287.615</v>
      </c>
      <c r="H30" s="18">
        <f t="shared" si="5"/>
        <v>16333</v>
      </c>
      <c r="I30" s="54" t="s">
        <v>216</v>
      </c>
      <c r="J30" s="55" t="s">
        <v>217</v>
      </c>
      <c r="K30" s="54">
        <v>16333</v>
      </c>
      <c r="L30" s="54" t="s">
        <v>218</v>
      </c>
      <c r="M30" s="55" t="s">
        <v>80</v>
      </c>
      <c r="N30" s="55"/>
      <c r="O30" s="56" t="s">
        <v>166</v>
      </c>
      <c r="P30" s="56" t="s">
        <v>167</v>
      </c>
    </row>
    <row r="31" spans="1:16" ht="12.75" customHeight="1" thickBot="1" x14ac:dyDescent="0.25">
      <c r="A31" s="18" t="str">
        <f t="shared" si="0"/>
        <v> AJ 64.261 </v>
      </c>
      <c r="B31" s="6" t="str">
        <f t="shared" si="1"/>
        <v>I</v>
      </c>
      <c r="C31" s="18">
        <f t="shared" si="2"/>
        <v>36558.671999999999</v>
      </c>
      <c r="D31" s="22" t="str">
        <f t="shared" si="3"/>
        <v>vis</v>
      </c>
      <c r="E31" s="53">
        <f>VLOOKUP(C31,Active!C$21:E$973,3,FALSE)</f>
        <v>-5207.5191133743328</v>
      </c>
      <c r="F31" s="6" t="s">
        <v>77</v>
      </c>
      <c r="G31" s="22" t="str">
        <f t="shared" si="4"/>
        <v>36558.672</v>
      </c>
      <c r="H31" s="18">
        <f t="shared" si="5"/>
        <v>16602</v>
      </c>
      <c r="I31" s="54" t="s">
        <v>224</v>
      </c>
      <c r="J31" s="55" t="s">
        <v>225</v>
      </c>
      <c r="K31" s="54">
        <v>16602</v>
      </c>
      <c r="L31" s="54" t="s">
        <v>226</v>
      </c>
      <c r="M31" s="55" t="s">
        <v>80</v>
      </c>
      <c r="N31" s="55"/>
      <c r="O31" s="56" t="s">
        <v>166</v>
      </c>
      <c r="P31" s="56" t="s">
        <v>167</v>
      </c>
    </row>
    <row r="32" spans="1:16" ht="12.75" customHeight="1" thickBot="1" x14ac:dyDescent="0.25">
      <c r="A32" s="18" t="str">
        <f t="shared" si="0"/>
        <v> AJ 64.261 </v>
      </c>
      <c r="B32" s="6" t="str">
        <f t="shared" si="1"/>
        <v>I</v>
      </c>
      <c r="C32" s="18">
        <f t="shared" si="2"/>
        <v>36561.741000000002</v>
      </c>
      <c r="D32" s="22" t="str">
        <f t="shared" si="3"/>
        <v>vis</v>
      </c>
      <c r="E32" s="53">
        <f>VLOOKUP(C32,Active!C$21:E$973,3,FALSE)</f>
        <v>-5206.0133206574592</v>
      </c>
      <c r="F32" s="6" t="s">
        <v>77</v>
      </c>
      <c r="G32" s="22" t="str">
        <f t="shared" si="4"/>
        <v>36561.741</v>
      </c>
      <c r="H32" s="18">
        <f t="shared" si="5"/>
        <v>16605</v>
      </c>
      <c r="I32" s="54" t="s">
        <v>227</v>
      </c>
      <c r="J32" s="55" t="s">
        <v>228</v>
      </c>
      <c r="K32" s="54">
        <v>16605</v>
      </c>
      <c r="L32" s="54" t="s">
        <v>229</v>
      </c>
      <c r="M32" s="55" t="s">
        <v>80</v>
      </c>
      <c r="N32" s="55"/>
      <c r="O32" s="56" t="s">
        <v>166</v>
      </c>
      <c r="P32" s="56" t="s">
        <v>167</v>
      </c>
    </row>
    <row r="33" spans="1:16" ht="12.75" customHeight="1" thickBot="1" x14ac:dyDescent="0.25">
      <c r="A33" s="18" t="str">
        <f t="shared" si="0"/>
        <v>IBVS 3409 </v>
      </c>
      <c r="B33" s="6" t="str">
        <f t="shared" si="1"/>
        <v>I</v>
      </c>
      <c r="C33" s="18">
        <f t="shared" si="2"/>
        <v>46794.214399999997</v>
      </c>
      <c r="D33" s="22" t="str">
        <f t="shared" si="3"/>
        <v>vis</v>
      </c>
      <c r="E33" s="53">
        <f>VLOOKUP(C33,Active!C$21:E$973,3,FALSE)</f>
        <v>-185.49070048373417</v>
      </c>
      <c r="F33" s="6" t="s">
        <v>77</v>
      </c>
      <c r="G33" s="22" t="str">
        <f t="shared" si="4"/>
        <v>46794.2144</v>
      </c>
      <c r="H33" s="18">
        <f t="shared" si="5"/>
        <v>26756</v>
      </c>
      <c r="I33" s="54" t="s">
        <v>308</v>
      </c>
      <c r="J33" s="55" t="s">
        <v>309</v>
      </c>
      <c r="K33" s="54">
        <v>26756</v>
      </c>
      <c r="L33" s="54" t="s">
        <v>310</v>
      </c>
      <c r="M33" s="55" t="s">
        <v>311</v>
      </c>
      <c r="N33" s="55" t="s">
        <v>312</v>
      </c>
      <c r="O33" s="56" t="s">
        <v>313</v>
      </c>
      <c r="P33" s="57" t="s">
        <v>314</v>
      </c>
    </row>
    <row r="34" spans="1:16" ht="12.75" customHeight="1" thickBot="1" x14ac:dyDescent="0.25">
      <c r="A34" s="18" t="str">
        <f t="shared" si="0"/>
        <v>IBVS 3409 </v>
      </c>
      <c r="B34" s="6" t="str">
        <f t="shared" si="1"/>
        <v>I</v>
      </c>
      <c r="C34" s="18">
        <f t="shared" si="2"/>
        <v>47172.286099999998</v>
      </c>
      <c r="D34" s="22" t="str">
        <f t="shared" si="3"/>
        <v>vis</v>
      </c>
      <c r="E34" s="53">
        <f>VLOOKUP(C34,Active!C$21:E$973,3,FALSE)</f>
        <v>8.6844350223745648E-3</v>
      </c>
      <c r="F34" s="6" t="s">
        <v>77</v>
      </c>
      <c r="G34" s="22" t="str">
        <f t="shared" si="4"/>
        <v>47172.2861</v>
      </c>
      <c r="H34" s="18">
        <f t="shared" si="5"/>
        <v>27131</v>
      </c>
      <c r="I34" s="54" t="s">
        <v>315</v>
      </c>
      <c r="J34" s="55" t="s">
        <v>316</v>
      </c>
      <c r="K34" s="54">
        <v>27131</v>
      </c>
      <c r="L34" s="54" t="s">
        <v>317</v>
      </c>
      <c r="M34" s="55" t="s">
        <v>311</v>
      </c>
      <c r="N34" s="55" t="s">
        <v>312</v>
      </c>
      <c r="O34" s="56" t="s">
        <v>313</v>
      </c>
      <c r="P34" s="57" t="s">
        <v>314</v>
      </c>
    </row>
    <row r="35" spans="1:16" ht="12.75" customHeight="1" thickBot="1" x14ac:dyDescent="0.25">
      <c r="A35" s="18" t="str">
        <f t="shared" si="0"/>
        <v>IBVS 3409 </v>
      </c>
      <c r="B35" s="6" t="str">
        <f t="shared" si="1"/>
        <v>I</v>
      </c>
      <c r="C35" s="18">
        <f t="shared" si="2"/>
        <v>47173.291700000002</v>
      </c>
      <c r="D35" s="22" t="str">
        <f t="shared" si="3"/>
        <v>vis</v>
      </c>
      <c r="E35" s="53">
        <f>VLOOKUP(C35,Active!C$21:E$973,3,FALSE)</f>
        <v>0.50207809943854975</v>
      </c>
      <c r="F35" s="6" t="s">
        <v>77</v>
      </c>
      <c r="G35" s="22" t="str">
        <f t="shared" si="4"/>
        <v>47173.2917</v>
      </c>
      <c r="H35" s="18">
        <f t="shared" si="5"/>
        <v>27132</v>
      </c>
      <c r="I35" s="54" t="s">
        <v>318</v>
      </c>
      <c r="J35" s="55" t="s">
        <v>319</v>
      </c>
      <c r="K35" s="54">
        <v>27132</v>
      </c>
      <c r="L35" s="54" t="s">
        <v>320</v>
      </c>
      <c r="M35" s="55" t="s">
        <v>311</v>
      </c>
      <c r="N35" s="55" t="s">
        <v>312</v>
      </c>
      <c r="O35" s="56" t="s">
        <v>313</v>
      </c>
      <c r="P35" s="57" t="s">
        <v>314</v>
      </c>
    </row>
    <row r="36" spans="1:16" ht="12.75" customHeight="1" thickBot="1" x14ac:dyDescent="0.25">
      <c r="A36" s="18" t="str">
        <f t="shared" si="0"/>
        <v>BAVM 68 </v>
      </c>
      <c r="B36" s="6" t="str">
        <f t="shared" si="1"/>
        <v>I</v>
      </c>
      <c r="C36" s="18">
        <f t="shared" si="2"/>
        <v>49422.394</v>
      </c>
      <c r="D36" s="22" t="str">
        <f t="shared" si="3"/>
        <v>vis</v>
      </c>
      <c r="E36" s="53">
        <f>VLOOKUP(C36,Active!C$21:E$973,3,FALSE)</f>
        <v>1104.0152298887947</v>
      </c>
      <c r="F36" s="6" t="s">
        <v>77</v>
      </c>
      <c r="G36" s="22" t="str">
        <f t="shared" si="4"/>
        <v>49422.3940</v>
      </c>
      <c r="H36" s="18">
        <f t="shared" si="5"/>
        <v>29363</v>
      </c>
      <c r="I36" s="54" t="s">
        <v>326</v>
      </c>
      <c r="J36" s="55" t="s">
        <v>327</v>
      </c>
      <c r="K36" s="54">
        <v>29363</v>
      </c>
      <c r="L36" s="54" t="s">
        <v>328</v>
      </c>
      <c r="M36" s="55" t="s">
        <v>311</v>
      </c>
      <c r="N36" s="55" t="s">
        <v>329</v>
      </c>
      <c r="O36" s="56" t="s">
        <v>330</v>
      </c>
      <c r="P36" s="57" t="s">
        <v>331</v>
      </c>
    </row>
    <row r="37" spans="1:16" ht="12.75" customHeight="1" thickBot="1" x14ac:dyDescent="0.25">
      <c r="A37" s="18" t="str">
        <f t="shared" si="0"/>
        <v> BBS 120 </v>
      </c>
      <c r="B37" s="6" t="str">
        <f t="shared" si="1"/>
        <v>II</v>
      </c>
      <c r="C37" s="18">
        <f t="shared" si="2"/>
        <v>51236.33</v>
      </c>
      <c r="D37" s="22" t="str">
        <f t="shared" si="3"/>
        <v>vis</v>
      </c>
      <c r="E37" s="53">
        <f>VLOOKUP(C37,Active!C$21:E$973,3,FALSE)</f>
        <v>1994.0157569898431</v>
      </c>
      <c r="F37" s="6" t="s">
        <v>77</v>
      </c>
      <c r="G37" s="22" t="str">
        <f t="shared" si="4"/>
        <v>51236.3300</v>
      </c>
      <c r="H37" s="18">
        <f t="shared" si="5"/>
        <v>31162.5</v>
      </c>
      <c r="I37" s="54" t="s">
        <v>332</v>
      </c>
      <c r="J37" s="55" t="s">
        <v>333</v>
      </c>
      <c r="K37" s="54">
        <v>31162.5</v>
      </c>
      <c r="L37" s="54" t="s">
        <v>334</v>
      </c>
      <c r="M37" s="55" t="s">
        <v>311</v>
      </c>
      <c r="N37" s="55" t="s">
        <v>312</v>
      </c>
      <c r="O37" s="56" t="s">
        <v>335</v>
      </c>
      <c r="P37" s="56" t="s">
        <v>336</v>
      </c>
    </row>
    <row r="38" spans="1:16" ht="12.75" customHeight="1" thickBot="1" x14ac:dyDescent="0.25">
      <c r="A38" s="18" t="str">
        <f t="shared" si="0"/>
        <v>IBVS 5493 </v>
      </c>
      <c r="B38" s="6" t="str">
        <f t="shared" si="1"/>
        <v>I</v>
      </c>
      <c r="C38" s="18">
        <f t="shared" si="2"/>
        <v>52974.859199999999</v>
      </c>
      <c r="D38" s="22" t="str">
        <f t="shared" si="3"/>
        <v>vis</v>
      </c>
      <c r="E38" s="53">
        <f>VLOOKUP(C38,Active!C$21:E$973,3,FALSE)</f>
        <v>2847.0182357876402</v>
      </c>
      <c r="F38" s="6" t="s">
        <v>77</v>
      </c>
      <c r="G38" s="22" t="str">
        <f t="shared" si="4"/>
        <v>52974.8592</v>
      </c>
      <c r="H38" s="18">
        <f t="shared" si="5"/>
        <v>32887</v>
      </c>
      <c r="I38" s="54" t="s">
        <v>337</v>
      </c>
      <c r="J38" s="55" t="s">
        <v>338</v>
      </c>
      <c r="K38" s="54">
        <v>32887</v>
      </c>
      <c r="L38" s="54" t="s">
        <v>339</v>
      </c>
      <c r="M38" s="55" t="s">
        <v>311</v>
      </c>
      <c r="N38" s="55" t="s">
        <v>312</v>
      </c>
      <c r="O38" s="56" t="s">
        <v>340</v>
      </c>
      <c r="P38" s="57" t="s">
        <v>341</v>
      </c>
    </row>
    <row r="39" spans="1:16" ht="12.75" customHeight="1" thickBot="1" x14ac:dyDescent="0.25">
      <c r="A39" s="18" t="str">
        <f t="shared" si="0"/>
        <v> BBS 130 </v>
      </c>
      <c r="B39" s="6" t="str">
        <f t="shared" si="1"/>
        <v>I</v>
      </c>
      <c r="C39" s="18">
        <f t="shared" si="2"/>
        <v>53052.305</v>
      </c>
      <c r="D39" s="22" t="str">
        <f t="shared" si="3"/>
        <v>vis</v>
      </c>
      <c r="E39" s="53">
        <f>VLOOKUP(C39,Active!C$21:E$973,3,FALSE)</f>
        <v>2885.0167113798129</v>
      </c>
      <c r="F39" s="6" t="s">
        <v>77</v>
      </c>
      <c r="G39" s="22" t="str">
        <f t="shared" si="4"/>
        <v>53052.305</v>
      </c>
      <c r="H39" s="18">
        <f t="shared" si="5"/>
        <v>32964</v>
      </c>
      <c r="I39" s="54" t="s">
        <v>342</v>
      </c>
      <c r="J39" s="55" t="s">
        <v>343</v>
      </c>
      <c r="K39" s="54">
        <v>32964</v>
      </c>
      <c r="L39" s="54" t="s">
        <v>344</v>
      </c>
      <c r="M39" s="55" t="s">
        <v>311</v>
      </c>
      <c r="N39" s="55" t="s">
        <v>312</v>
      </c>
      <c r="O39" s="56" t="s">
        <v>335</v>
      </c>
      <c r="P39" s="56" t="s">
        <v>345</v>
      </c>
    </row>
    <row r="40" spans="1:16" ht="12.75" customHeight="1" thickBot="1" x14ac:dyDescent="0.25">
      <c r="A40" s="18" t="str">
        <f t="shared" si="0"/>
        <v>IBVS 5672 </v>
      </c>
      <c r="B40" s="6" t="str">
        <f t="shared" si="1"/>
        <v>II</v>
      </c>
      <c r="C40" s="18">
        <f t="shared" si="2"/>
        <v>53671.900300000001</v>
      </c>
      <c r="D40" s="22" t="str">
        <f t="shared" si="3"/>
        <v>vis</v>
      </c>
      <c r="E40" s="53">
        <f>VLOOKUP(C40,Active!C$21:E$973,3,FALSE)</f>
        <v>3189.0186957879355</v>
      </c>
      <c r="F40" s="6" t="s">
        <v>77</v>
      </c>
      <c r="G40" s="22" t="str">
        <f t="shared" si="4"/>
        <v>53671.9003</v>
      </c>
      <c r="H40" s="18">
        <f t="shared" si="5"/>
        <v>33578.5</v>
      </c>
      <c r="I40" s="54" t="s">
        <v>346</v>
      </c>
      <c r="J40" s="55" t="s">
        <v>347</v>
      </c>
      <c r="K40" s="54">
        <v>33578.5</v>
      </c>
      <c r="L40" s="54" t="s">
        <v>348</v>
      </c>
      <c r="M40" s="55" t="s">
        <v>311</v>
      </c>
      <c r="N40" s="55" t="s">
        <v>312</v>
      </c>
      <c r="O40" s="56" t="s">
        <v>349</v>
      </c>
      <c r="P40" s="57" t="s">
        <v>350</v>
      </c>
    </row>
    <row r="41" spans="1:16" ht="12.75" customHeight="1" thickBot="1" x14ac:dyDescent="0.25">
      <c r="A41" s="18" t="str">
        <f t="shared" si="0"/>
        <v>BAVM 201 </v>
      </c>
      <c r="B41" s="6" t="str">
        <f t="shared" si="1"/>
        <v>I</v>
      </c>
      <c r="C41" s="18">
        <f t="shared" si="2"/>
        <v>54500.400300000001</v>
      </c>
      <c r="D41" s="22" t="str">
        <f t="shared" si="3"/>
        <v>vis</v>
      </c>
      <c r="E41" s="53">
        <f>VLOOKUP(C41,Active!C$21:E$973,3,FALSE)</f>
        <v>3595.5189453575003</v>
      </c>
      <c r="F41" s="6" t="s">
        <v>77</v>
      </c>
      <c r="G41" s="22" t="str">
        <f t="shared" si="4"/>
        <v>54500.4003</v>
      </c>
      <c r="H41" s="18">
        <f t="shared" si="5"/>
        <v>34400</v>
      </c>
      <c r="I41" s="54" t="s">
        <v>363</v>
      </c>
      <c r="J41" s="55" t="s">
        <v>364</v>
      </c>
      <c r="K41" s="54">
        <v>34400</v>
      </c>
      <c r="L41" s="54" t="s">
        <v>365</v>
      </c>
      <c r="M41" s="55" t="s">
        <v>359</v>
      </c>
      <c r="N41" s="55" t="s">
        <v>366</v>
      </c>
      <c r="O41" s="56" t="s">
        <v>367</v>
      </c>
      <c r="P41" s="57" t="s">
        <v>368</v>
      </c>
    </row>
    <row r="42" spans="1:16" ht="12.75" customHeight="1" thickBot="1" x14ac:dyDescent="0.25">
      <c r="A42" s="18" t="str">
        <f t="shared" si="0"/>
        <v>IBVS 5871 </v>
      </c>
      <c r="B42" s="6" t="str">
        <f t="shared" si="1"/>
        <v>I</v>
      </c>
      <c r="C42" s="18">
        <f t="shared" si="2"/>
        <v>54792.874600000003</v>
      </c>
      <c r="D42" s="22" t="str">
        <f t="shared" si="3"/>
        <v>vis</v>
      </c>
      <c r="E42" s="53">
        <f>VLOOKUP(C42,Active!C$21:E$973,3,FALSE)</f>
        <v>3739.0203043709998</v>
      </c>
      <c r="F42" s="6" t="s">
        <v>77</v>
      </c>
      <c r="G42" s="22" t="str">
        <f t="shared" si="4"/>
        <v>54792.8746</v>
      </c>
      <c r="H42" s="18">
        <f t="shared" si="5"/>
        <v>34690</v>
      </c>
      <c r="I42" s="54" t="s">
        <v>369</v>
      </c>
      <c r="J42" s="55" t="s">
        <v>370</v>
      </c>
      <c r="K42" s="54" t="s">
        <v>371</v>
      </c>
      <c r="L42" s="54" t="s">
        <v>372</v>
      </c>
      <c r="M42" s="55" t="s">
        <v>359</v>
      </c>
      <c r="N42" s="55" t="s">
        <v>77</v>
      </c>
      <c r="O42" s="56" t="s">
        <v>335</v>
      </c>
      <c r="P42" s="57" t="s">
        <v>373</v>
      </c>
    </row>
    <row r="43" spans="1:16" ht="12.75" customHeight="1" thickBot="1" x14ac:dyDescent="0.25">
      <c r="A43" s="18" t="str">
        <f t="shared" ref="A43:A74" si="6">P43</f>
        <v>BAVM 209 </v>
      </c>
      <c r="B43" s="6" t="str">
        <f t="shared" ref="B43:B74" si="7">IF(H43=INT(H43),"I","II")</f>
        <v>II</v>
      </c>
      <c r="C43" s="18">
        <f t="shared" ref="C43:C74" si="8">1*G43</f>
        <v>54829.560400000002</v>
      </c>
      <c r="D43" s="22" t="str">
        <f t="shared" ref="D43:D74" si="9">VLOOKUP(F43,I$1:J$5,2,FALSE)</f>
        <v>vis</v>
      </c>
      <c r="E43" s="53">
        <f>VLOOKUP(C43,Active!C$21:E$973,3,FALSE)</f>
        <v>3757.0200471056514</v>
      </c>
      <c r="F43" s="6" t="s">
        <v>77</v>
      </c>
      <c r="G43" s="22" t="str">
        <f t="shared" ref="G43:G74" si="10">MID(I43,3,LEN(I43)-3)</f>
        <v>54829.5604</v>
      </c>
      <c r="H43" s="18">
        <f t="shared" ref="H43:H74" si="11">1*K43</f>
        <v>34726.5</v>
      </c>
      <c r="I43" s="54" t="s">
        <v>374</v>
      </c>
      <c r="J43" s="55" t="s">
        <v>375</v>
      </c>
      <c r="K43" s="54" t="s">
        <v>376</v>
      </c>
      <c r="L43" s="54" t="s">
        <v>377</v>
      </c>
      <c r="M43" s="55" t="s">
        <v>359</v>
      </c>
      <c r="N43" s="55" t="s">
        <v>77</v>
      </c>
      <c r="O43" s="56" t="s">
        <v>367</v>
      </c>
      <c r="P43" s="57" t="s">
        <v>378</v>
      </c>
    </row>
    <row r="44" spans="1:16" ht="12.75" customHeight="1" thickBot="1" x14ac:dyDescent="0.25">
      <c r="A44" s="18" t="str">
        <f t="shared" si="6"/>
        <v>IBVS 5960 </v>
      </c>
      <c r="B44" s="6" t="str">
        <f t="shared" si="7"/>
        <v>I</v>
      </c>
      <c r="C44" s="18">
        <f t="shared" si="8"/>
        <v>55539.851199999997</v>
      </c>
      <c r="D44" s="22" t="str">
        <f t="shared" si="9"/>
        <v>vis</v>
      </c>
      <c r="E44" s="53">
        <f>VLOOKUP(C44,Active!C$21:E$973,3,FALSE)</f>
        <v>4105.5214200289638</v>
      </c>
      <c r="F44" s="6" t="s">
        <v>77</v>
      </c>
      <c r="G44" s="22" t="str">
        <f t="shared" si="10"/>
        <v>55539.8512</v>
      </c>
      <c r="H44" s="18">
        <f t="shared" si="11"/>
        <v>35431</v>
      </c>
      <c r="I44" s="54" t="s">
        <v>379</v>
      </c>
      <c r="J44" s="55" t="s">
        <v>380</v>
      </c>
      <c r="K44" s="54" t="s">
        <v>381</v>
      </c>
      <c r="L44" s="54" t="s">
        <v>382</v>
      </c>
      <c r="M44" s="55" t="s">
        <v>359</v>
      </c>
      <c r="N44" s="55" t="s">
        <v>77</v>
      </c>
      <c r="O44" s="56" t="s">
        <v>335</v>
      </c>
      <c r="P44" s="57" t="s">
        <v>383</v>
      </c>
    </row>
    <row r="45" spans="1:16" ht="12.75" customHeight="1" thickBot="1" x14ac:dyDescent="0.25">
      <c r="A45" s="18" t="str">
        <f t="shared" si="6"/>
        <v>IBVS 6029 </v>
      </c>
      <c r="B45" s="6" t="str">
        <f t="shared" si="7"/>
        <v>II</v>
      </c>
      <c r="C45" s="18">
        <f t="shared" si="8"/>
        <v>55955.627999999997</v>
      </c>
      <c r="D45" s="22" t="str">
        <f t="shared" si="9"/>
        <v>vis</v>
      </c>
      <c r="E45" s="53">
        <f>VLOOKUP(C45,Active!C$21:E$973,3,FALSE)</f>
        <v>4309.5206631976234</v>
      </c>
      <c r="F45" s="6" t="s">
        <v>77</v>
      </c>
      <c r="G45" s="22" t="str">
        <f t="shared" si="10"/>
        <v>55955.628</v>
      </c>
      <c r="H45" s="18">
        <f t="shared" si="11"/>
        <v>35843.5</v>
      </c>
      <c r="I45" s="54" t="s">
        <v>384</v>
      </c>
      <c r="J45" s="55" t="s">
        <v>385</v>
      </c>
      <c r="K45" s="54" t="s">
        <v>386</v>
      </c>
      <c r="L45" s="54" t="s">
        <v>387</v>
      </c>
      <c r="M45" s="55" t="s">
        <v>359</v>
      </c>
      <c r="N45" s="55" t="s">
        <v>77</v>
      </c>
      <c r="O45" s="56" t="s">
        <v>335</v>
      </c>
      <c r="P45" s="57" t="s">
        <v>388</v>
      </c>
    </row>
    <row r="46" spans="1:16" ht="12.75" customHeight="1" thickBot="1" x14ac:dyDescent="0.25">
      <c r="A46" s="18" t="str">
        <f t="shared" si="6"/>
        <v> AN 187.191 </v>
      </c>
      <c r="B46" s="6" t="str">
        <f t="shared" si="7"/>
        <v>I</v>
      </c>
      <c r="C46" s="18">
        <f t="shared" si="8"/>
        <v>16500.396000000001</v>
      </c>
      <c r="D46" s="22" t="str">
        <f t="shared" si="9"/>
        <v>vis</v>
      </c>
      <c r="E46" s="53">
        <f>VLOOKUP(C46,Active!C$21:E$973,3,FALSE)</f>
        <v>-15049.032933453043</v>
      </c>
      <c r="F46" s="6" t="s">
        <v>77</v>
      </c>
      <c r="G46" s="22" t="str">
        <f t="shared" si="10"/>
        <v>16500.396</v>
      </c>
      <c r="H46" s="18">
        <f t="shared" si="11"/>
        <v>-3296</v>
      </c>
      <c r="I46" s="54" t="s">
        <v>90</v>
      </c>
      <c r="J46" s="55" t="s">
        <v>91</v>
      </c>
      <c r="K46" s="54">
        <v>-3296</v>
      </c>
      <c r="L46" s="54" t="s">
        <v>92</v>
      </c>
      <c r="M46" s="55" t="s">
        <v>84</v>
      </c>
      <c r="N46" s="55"/>
      <c r="O46" s="56" t="s">
        <v>85</v>
      </c>
      <c r="P46" s="56" t="s">
        <v>86</v>
      </c>
    </row>
    <row r="47" spans="1:16" ht="12.75" customHeight="1" thickBot="1" x14ac:dyDescent="0.25">
      <c r="A47" s="18" t="str">
        <f t="shared" si="6"/>
        <v> AN 187.191 </v>
      </c>
      <c r="B47" s="6" t="str">
        <f t="shared" si="7"/>
        <v>II</v>
      </c>
      <c r="C47" s="18">
        <f t="shared" si="8"/>
        <v>17944.400000000001</v>
      </c>
      <c r="D47" s="22" t="str">
        <f t="shared" si="9"/>
        <v>vis</v>
      </c>
      <c r="E47" s="53">
        <f>VLOOKUP(C47,Active!C$21:E$973,3,FALSE)</f>
        <v>-14340.538079645619</v>
      </c>
      <c r="F47" s="6" t="s">
        <v>77</v>
      </c>
      <c r="G47" s="22" t="str">
        <f t="shared" si="10"/>
        <v>17944.400</v>
      </c>
      <c r="H47" s="18">
        <f t="shared" si="11"/>
        <v>-1863.5</v>
      </c>
      <c r="I47" s="54" t="s">
        <v>117</v>
      </c>
      <c r="J47" s="55" t="s">
        <v>118</v>
      </c>
      <c r="K47" s="54">
        <v>-1863.5</v>
      </c>
      <c r="L47" s="54" t="s">
        <v>119</v>
      </c>
      <c r="M47" s="55" t="s">
        <v>84</v>
      </c>
      <c r="N47" s="55"/>
      <c r="O47" s="56" t="s">
        <v>85</v>
      </c>
      <c r="P47" s="56" t="s">
        <v>86</v>
      </c>
    </row>
    <row r="48" spans="1:16" ht="12.75" customHeight="1" thickBot="1" x14ac:dyDescent="0.25">
      <c r="A48" s="18" t="str">
        <f t="shared" si="6"/>
        <v> AN 187.191 </v>
      </c>
      <c r="B48" s="6" t="str">
        <f t="shared" si="7"/>
        <v>I</v>
      </c>
      <c r="C48" s="18">
        <f t="shared" si="8"/>
        <v>18273.539000000001</v>
      </c>
      <c r="D48" s="22" t="str">
        <f t="shared" si="9"/>
        <v>vis</v>
      </c>
      <c r="E48" s="53">
        <f>VLOOKUP(C48,Active!C$21:E$973,3,FALSE)</f>
        <v>-14179.047330529051</v>
      </c>
      <c r="F48" s="6" t="s">
        <v>77</v>
      </c>
      <c r="G48" s="22" t="str">
        <f t="shared" si="10"/>
        <v>18273.539</v>
      </c>
      <c r="H48" s="18">
        <f t="shared" si="11"/>
        <v>-1537</v>
      </c>
      <c r="I48" s="54" t="s">
        <v>122</v>
      </c>
      <c r="J48" s="55" t="s">
        <v>123</v>
      </c>
      <c r="K48" s="54">
        <v>-1537</v>
      </c>
      <c r="L48" s="54" t="s">
        <v>124</v>
      </c>
      <c r="M48" s="55" t="s">
        <v>84</v>
      </c>
      <c r="N48" s="55"/>
      <c r="O48" s="56" t="s">
        <v>85</v>
      </c>
      <c r="P48" s="56" t="s">
        <v>86</v>
      </c>
    </row>
    <row r="49" spans="1:16" ht="12.75" customHeight="1" thickBot="1" x14ac:dyDescent="0.25">
      <c r="A49" s="18" t="str">
        <f t="shared" si="6"/>
        <v> AN 187.191 </v>
      </c>
      <c r="B49" s="6" t="str">
        <f t="shared" si="7"/>
        <v>II</v>
      </c>
      <c r="C49" s="18">
        <f t="shared" si="8"/>
        <v>19068.522000000001</v>
      </c>
      <c r="D49" s="22" t="str">
        <f t="shared" si="9"/>
        <v>vis</v>
      </c>
      <c r="E49" s="53">
        <f>VLOOKUP(C49,Active!C$21:E$973,3,FALSE)</f>
        <v>-13788.992064501819</v>
      </c>
      <c r="F49" s="6" t="s">
        <v>77</v>
      </c>
      <c r="G49" s="22" t="str">
        <f t="shared" si="10"/>
        <v>19068.522</v>
      </c>
      <c r="H49" s="18">
        <f t="shared" si="11"/>
        <v>-748.5</v>
      </c>
      <c r="I49" s="54" t="s">
        <v>134</v>
      </c>
      <c r="J49" s="55" t="s">
        <v>135</v>
      </c>
      <c r="K49" s="54">
        <v>-748.5</v>
      </c>
      <c r="L49" s="54" t="s">
        <v>116</v>
      </c>
      <c r="M49" s="55" t="s">
        <v>84</v>
      </c>
      <c r="N49" s="55"/>
      <c r="O49" s="56" t="s">
        <v>85</v>
      </c>
      <c r="P49" s="56" t="s">
        <v>86</v>
      </c>
    </row>
    <row r="50" spans="1:16" ht="12.75" customHeight="1" thickBot="1" x14ac:dyDescent="0.25">
      <c r="A50" s="18" t="str">
        <f t="shared" si="6"/>
        <v> MVS 642 </v>
      </c>
      <c r="B50" s="6" t="str">
        <f t="shared" si="7"/>
        <v>I</v>
      </c>
      <c r="C50" s="18">
        <f t="shared" si="8"/>
        <v>33657.406999999999</v>
      </c>
      <c r="D50" s="22" t="str">
        <f t="shared" si="9"/>
        <v>vis</v>
      </c>
      <c r="E50" s="53">
        <f>VLOOKUP(C50,Active!C$21:E$973,3,FALSE)</f>
        <v>-6631.0133156283382</v>
      </c>
      <c r="F50" s="6" t="s">
        <v>77</v>
      </c>
      <c r="G50" s="22" t="str">
        <f t="shared" si="10"/>
        <v>33657.407</v>
      </c>
      <c r="H50" s="18">
        <f t="shared" si="11"/>
        <v>13724</v>
      </c>
      <c r="I50" s="54" t="s">
        <v>136</v>
      </c>
      <c r="J50" s="55" t="s">
        <v>137</v>
      </c>
      <c r="K50" s="54">
        <v>13724</v>
      </c>
      <c r="L50" s="54" t="s">
        <v>138</v>
      </c>
      <c r="M50" s="55" t="s">
        <v>139</v>
      </c>
      <c r="N50" s="55"/>
      <c r="O50" s="56" t="s">
        <v>140</v>
      </c>
      <c r="P50" s="56" t="s">
        <v>141</v>
      </c>
    </row>
    <row r="51" spans="1:16" ht="12.75" customHeight="1" thickBot="1" x14ac:dyDescent="0.25">
      <c r="A51" s="18" t="str">
        <f t="shared" si="6"/>
        <v> MVS 642 </v>
      </c>
      <c r="B51" s="6" t="str">
        <f t="shared" si="7"/>
        <v>II</v>
      </c>
      <c r="C51" s="18">
        <f t="shared" si="8"/>
        <v>33702.317999999999</v>
      </c>
      <c r="D51" s="22" t="str">
        <f t="shared" si="9"/>
        <v>vis</v>
      </c>
      <c r="E51" s="53">
        <f>VLOOKUP(C51,Active!C$21:E$973,3,FALSE)</f>
        <v>-6608.9779110315749</v>
      </c>
      <c r="F51" s="6" t="s">
        <v>77</v>
      </c>
      <c r="G51" s="22" t="str">
        <f t="shared" si="10"/>
        <v>33702.318</v>
      </c>
      <c r="H51" s="18">
        <f t="shared" si="11"/>
        <v>13768.5</v>
      </c>
      <c r="I51" s="54" t="s">
        <v>142</v>
      </c>
      <c r="J51" s="55" t="s">
        <v>143</v>
      </c>
      <c r="K51" s="54">
        <v>13768.5</v>
      </c>
      <c r="L51" s="54" t="s">
        <v>110</v>
      </c>
      <c r="M51" s="55" t="s">
        <v>139</v>
      </c>
      <c r="N51" s="55"/>
      <c r="O51" s="56" t="s">
        <v>140</v>
      </c>
      <c r="P51" s="56" t="s">
        <v>141</v>
      </c>
    </row>
    <row r="52" spans="1:16" ht="12.75" customHeight="1" thickBot="1" x14ac:dyDescent="0.25">
      <c r="A52" s="18" t="str">
        <f t="shared" si="6"/>
        <v> SCA 7.159 </v>
      </c>
      <c r="B52" s="6" t="str">
        <f t="shared" si="7"/>
        <v>I</v>
      </c>
      <c r="C52" s="18">
        <f t="shared" si="8"/>
        <v>34668.453999999998</v>
      </c>
      <c r="D52" s="22" t="str">
        <f t="shared" si="9"/>
        <v>vis</v>
      </c>
      <c r="E52" s="53">
        <f>VLOOKUP(C52,Active!C$21:E$973,3,FALSE)</f>
        <v>-6134.9471021985746</v>
      </c>
      <c r="F52" s="6" t="s">
        <v>77</v>
      </c>
      <c r="G52" s="22" t="str">
        <f t="shared" si="10"/>
        <v>34668.454</v>
      </c>
      <c r="H52" s="18">
        <f t="shared" si="11"/>
        <v>14727</v>
      </c>
      <c r="I52" s="54" t="s">
        <v>144</v>
      </c>
      <c r="J52" s="55" t="s">
        <v>145</v>
      </c>
      <c r="K52" s="54">
        <v>14727</v>
      </c>
      <c r="L52" s="54" t="s">
        <v>146</v>
      </c>
      <c r="M52" s="55" t="s">
        <v>80</v>
      </c>
      <c r="N52" s="55"/>
      <c r="O52" s="56" t="s">
        <v>147</v>
      </c>
      <c r="P52" s="56" t="s">
        <v>148</v>
      </c>
    </row>
    <row r="53" spans="1:16" ht="12.75" customHeight="1" thickBot="1" x14ac:dyDescent="0.25">
      <c r="A53" s="18" t="str">
        <f t="shared" si="6"/>
        <v> MVS 642 </v>
      </c>
      <c r="B53" s="6" t="str">
        <f t="shared" si="7"/>
        <v>I</v>
      </c>
      <c r="C53" s="18">
        <f t="shared" si="8"/>
        <v>34778.417000000001</v>
      </c>
      <c r="D53" s="22" t="str">
        <f t="shared" si="9"/>
        <v>vis</v>
      </c>
      <c r="E53" s="53">
        <f>VLOOKUP(C53,Active!C$21:E$973,3,FALSE)</f>
        <v>-6080.9941909814115</v>
      </c>
      <c r="F53" s="6" t="s">
        <v>77</v>
      </c>
      <c r="G53" s="22" t="str">
        <f t="shared" si="10"/>
        <v>34778.417</v>
      </c>
      <c r="H53" s="18">
        <f t="shared" si="11"/>
        <v>14836</v>
      </c>
      <c r="I53" s="54" t="s">
        <v>149</v>
      </c>
      <c r="J53" s="55" t="s">
        <v>150</v>
      </c>
      <c r="K53" s="54">
        <v>14836</v>
      </c>
      <c r="L53" s="54" t="s">
        <v>151</v>
      </c>
      <c r="M53" s="55" t="s">
        <v>139</v>
      </c>
      <c r="N53" s="55"/>
      <c r="O53" s="56" t="s">
        <v>140</v>
      </c>
      <c r="P53" s="56" t="s">
        <v>141</v>
      </c>
    </row>
    <row r="54" spans="1:16" ht="12.75" customHeight="1" thickBot="1" x14ac:dyDescent="0.25">
      <c r="A54" s="18" t="str">
        <f t="shared" si="6"/>
        <v> MVS 642 </v>
      </c>
      <c r="B54" s="6" t="str">
        <f t="shared" si="7"/>
        <v>I</v>
      </c>
      <c r="C54" s="18">
        <f t="shared" si="8"/>
        <v>34779.42</v>
      </c>
      <c r="D54" s="22" t="str">
        <f t="shared" si="9"/>
        <v>vis</v>
      </c>
      <c r="E54" s="53">
        <f>VLOOKUP(C54,Active!C$21:E$973,3,FALSE)</f>
        <v>-6080.50207299672</v>
      </c>
      <c r="F54" s="6" t="s">
        <v>77</v>
      </c>
      <c r="G54" s="22" t="str">
        <f t="shared" si="10"/>
        <v>34779.420</v>
      </c>
      <c r="H54" s="18">
        <f t="shared" si="11"/>
        <v>14837</v>
      </c>
      <c r="I54" s="54" t="s">
        <v>152</v>
      </c>
      <c r="J54" s="55" t="s">
        <v>153</v>
      </c>
      <c r="K54" s="54">
        <v>14837</v>
      </c>
      <c r="L54" s="54" t="s">
        <v>154</v>
      </c>
      <c r="M54" s="55" t="s">
        <v>139</v>
      </c>
      <c r="N54" s="55"/>
      <c r="O54" s="56" t="s">
        <v>140</v>
      </c>
      <c r="P54" s="56" t="s">
        <v>141</v>
      </c>
    </row>
    <row r="55" spans="1:16" ht="12.75" customHeight="1" thickBot="1" x14ac:dyDescent="0.25">
      <c r="A55" s="18" t="str">
        <f t="shared" si="6"/>
        <v> MVS 642 </v>
      </c>
      <c r="B55" s="6" t="str">
        <f t="shared" si="7"/>
        <v>I</v>
      </c>
      <c r="C55" s="18">
        <f t="shared" si="8"/>
        <v>34780.451999999997</v>
      </c>
      <c r="D55" s="22" t="str">
        <f t="shared" si="9"/>
        <v>vis</v>
      </c>
      <c r="E55" s="53">
        <f>VLOOKUP(C55,Active!C$21:E$973,3,FALSE)</f>
        <v>-6079.9957262766775</v>
      </c>
      <c r="F55" s="6" t="s">
        <v>77</v>
      </c>
      <c r="G55" s="22" t="str">
        <f t="shared" si="10"/>
        <v>34780.452</v>
      </c>
      <c r="H55" s="18">
        <f t="shared" si="11"/>
        <v>14838</v>
      </c>
      <c r="I55" s="54" t="s">
        <v>155</v>
      </c>
      <c r="J55" s="55" t="s">
        <v>156</v>
      </c>
      <c r="K55" s="54">
        <v>14838</v>
      </c>
      <c r="L55" s="54" t="s">
        <v>95</v>
      </c>
      <c r="M55" s="55" t="s">
        <v>139</v>
      </c>
      <c r="N55" s="55"/>
      <c r="O55" s="56" t="s">
        <v>140</v>
      </c>
      <c r="P55" s="56" t="s">
        <v>141</v>
      </c>
    </row>
    <row r="56" spans="1:16" ht="12.75" customHeight="1" thickBot="1" x14ac:dyDescent="0.25">
      <c r="A56" s="18" t="str">
        <f t="shared" si="6"/>
        <v> MVS 642 </v>
      </c>
      <c r="B56" s="6" t="str">
        <f t="shared" si="7"/>
        <v>II</v>
      </c>
      <c r="C56" s="18">
        <f t="shared" si="8"/>
        <v>35372.565999999999</v>
      </c>
      <c r="D56" s="22" t="str">
        <f t="shared" si="9"/>
        <v>vis</v>
      </c>
      <c r="E56" s="53">
        <f>VLOOKUP(C56,Active!C$21:E$973,3,FALSE)</f>
        <v>-5789.4773330677044</v>
      </c>
      <c r="F56" s="6" t="s">
        <v>77</v>
      </c>
      <c r="G56" s="22" t="str">
        <f t="shared" si="10"/>
        <v>35372.566</v>
      </c>
      <c r="H56" s="18">
        <f t="shared" si="11"/>
        <v>15425.5</v>
      </c>
      <c r="I56" s="54" t="s">
        <v>157</v>
      </c>
      <c r="J56" s="55" t="s">
        <v>158</v>
      </c>
      <c r="K56" s="54">
        <v>15425.5</v>
      </c>
      <c r="L56" s="54" t="s">
        <v>159</v>
      </c>
      <c r="M56" s="55" t="s">
        <v>139</v>
      </c>
      <c r="N56" s="55"/>
      <c r="O56" s="56" t="s">
        <v>140</v>
      </c>
      <c r="P56" s="56" t="s">
        <v>141</v>
      </c>
    </row>
    <row r="57" spans="1:16" ht="12.75" customHeight="1" thickBot="1" x14ac:dyDescent="0.25">
      <c r="A57" s="18" t="str">
        <f t="shared" si="6"/>
        <v> MVS 642 </v>
      </c>
      <c r="B57" s="6" t="str">
        <f t="shared" si="7"/>
        <v>II</v>
      </c>
      <c r="C57" s="18">
        <f t="shared" si="8"/>
        <v>35373.569000000003</v>
      </c>
      <c r="D57" s="22" t="str">
        <f t="shared" si="9"/>
        <v>vis</v>
      </c>
      <c r="E57" s="53">
        <f>VLOOKUP(C57,Active!C$21:E$973,3,FALSE)</f>
        <v>-5788.9852150830093</v>
      </c>
      <c r="F57" s="6" t="s">
        <v>77</v>
      </c>
      <c r="G57" s="22" t="str">
        <f t="shared" si="10"/>
        <v>35373.569</v>
      </c>
      <c r="H57" s="18">
        <f t="shared" si="11"/>
        <v>15426.5</v>
      </c>
      <c r="I57" s="54" t="s">
        <v>160</v>
      </c>
      <c r="J57" s="55" t="s">
        <v>161</v>
      </c>
      <c r="K57" s="54">
        <v>15426.5</v>
      </c>
      <c r="L57" s="54" t="s">
        <v>162</v>
      </c>
      <c r="M57" s="55" t="s">
        <v>139</v>
      </c>
      <c r="N57" s="55"/>
      <c r="O57" s="56" t="s">
        <v>140</v>
      </c>
      <c r="P57" s="56" t="s">
        <v>141</v>
      </c>
    </row>
    <row r="58" spans="1:16" ht="12.75" customHeight="1" thickBot="1" x14ac:dyDescent="0.25">
      <c r="A58" s="18" t="str">
        <f t="shared" si="6"/>
        <v> SCA 7.159 </v>
      </c>
      <c r="B58" s="6" t="str">
        <f t="shared" si="7"/>
        <v>I</v>
      </c>
      <c r="C58" s="18">
        <f t="shared" si="8"/>
        <v>35511.186999999998</v>
      </c>
      <c r="D58" s="22" t="str">
        <f t="shared" si="9"/>
        <v>vis</v>
      </c>
      <c r="E58" s="53">
        <f>VLOOKUP(C58,Active!C$21:E$973,3,FALSE)</f>
        <v>-5721.4634874484136</v>
      </c>
      <c r="F58" s="6" t="s">
        <v>77</v>
      </c>
      <c r="G58" s="22" t="str">
        <f t="shared" si="10"/>
        <v>35511.187</v>
      </c>
      <c r="H58" s="18">
        <f t="shared" si="11"/>
        <v>15563</v>
      </c>
      <c r="I58" s="54" t="s">
        <v>174</v>
      </c>
      <c r="J58" s="55" t="s">
        <v>175</v>
      </c>
      <c r="K58" s="54">
        <v>15563</v>
      </c>
      <c r="L58" s="54" t="s">
        <v>79</v>
      </c>
      <c r="M58" s="55" t="s">
        <v>80</v>
      </c>
      <c r="N58" s="55"/>
      <c r="O58" s="56" t="s">
        <v>147</v>
      </c>
      <c r="P58" s="56" t="s">
        <v>148</v>
      </c>
    </row>
    <row r="59" spans="1:16" ht="12.75" customHeight="1" thickBot="1" x14ac:dyDescent="0.25">
      <c r="A59" s="18" t="str">
        <f t="shared" si="6"/>
        <v> SCA 7.159 </v>
      </c>
      <c r="B59" s="6" t="str">
        <f t="shared" si="7"/>
        <v>I</v>
      </c>
      <c r="C59" s="18">
        <f t="shared" si="8"/>
        <v>35512.197999999997</v>
      </c>
      <c r="D59" s="22" t="str">
        <f t="shared" si="9"/>
        <v>vis</v>
      </c>
      <c r="E59" s="53">
        <f>VLOOKUP(C59,Active!C$21:E$973,3,FALSE)</f>
        <v>-5720.9674442953492</v>
      </c>
      <c r="F59" s="6" t="s">
        <v>77</v>
      </c>
      <c r="G59" s="22" t="str">
        <f t="shared" si="10"/>
        <v>35512.198</v>
      </c>
      <c r="H59" s="18">
        <f t="shared" si="11"/>
        <v>15564</v>
      </c>
      <c r="I59" s="54" t="s">
        <v>176</v>
      </c>
      <c r="J59" s="55" t="s">
        <v>177</v>
      </c>
      <c r="K59" s="54">
        <v>15564</v>
      </c>
      <c r="L59" s="54" t="s">
        <v>178</v>
      </c>
      <c r="M59" s="55" t="s">
        <v>80</v>
      </c>
      <c r="N59" s="55"/>
      <c r="O59" s="56" t="s">
        <v>147</v>
      </c>
      <c r="P59" s="56" t="s">
        <v>148</v>
      </c>
    </row>
    <row r="60" spans="1:16" ht="12.75" customHeight="1" thickBot="1" x14ac:dyDescent="0.25">
      <c r="A60" s="18" t="str">
        <f t="shared" si="6"/>
        <v> SCA 7.159 </v>
      </c>
      <c r="B60" s="6" t="str">
        <f t="shared" si="7"/>
        <v>I</v>
      </c>
      <c r="C60" s="18">
        <f t="shared" si="8"/>
        <v>35513.205999999998</v>
      </c>
      <c r="D60" s="22" t="str">
        <f t="shared" si="9"/>
        <v>vis</v>
      </c>
      <c r="E60" s="53">
        <f>VLOOKUP(C60,Active!C$21:E$973,3,FALSE)</f>
        <v>-5720.4728730804227</v>
      </c>
      <c r="F60" s="6" t="s">
        <v>77</v>
      </c>
      <c r="G60" s="22" t="str">
        <f t="shared" si="10"/>
        <v>35513.206</v>
      </c>
      <c r="H60" s="18">
        <f t="shared" si="11"/>
        <v>15565</v>
      </c>
      <c r="I60" s="54" t="s">
        <v>179</v>
      </c>
      <c r="J60" s="55" t="s">
        <v>180</v>
      </c>
      <c r="K60" s="54">
        <v>15565</v>
      </c>
      <c r="L60" s="54" t="s">
        <v>178</v>
      </c>
      <c r="M60" s="55" t="s">
        <v>80</v>
      </c>
      <c r="N60" s="55"/>
      <c r="O60" s="56" t="s">
        <v>147</v>
      </c>
      <c r="P60" s="56" t="s">
        <v>148</v>
      </c>
    </row>
    <row r="61" spans="1:16" ht="12.75" customHeight="1" thickBot="1" x14ac:dyDescent="0.25">
      <c r="A61" s="18" t="str">
        <f t="shared" si="6"/>
        <v> SCA 7.159 </v>
      </c>
      <c r="B61" s="6" t="str">
        <f t="shared" si="7"/>
        <v>I</v>
      </c>
      <c r="C61" s="18">
        <f t="shared" si="8"/>
        <v>35527.317000000003</v>
      </c>
      <c r="D61" s="22" t="str">
        <f t="shared" si="9"/>
        <v>vis</v>
      </c>
      <c r="E61" s="53">
        <f>VLOOKUP(C61,Active!C$21:E$973,3,FALSE)</f>
        <v>-5713.5493667175042</v>
      </c>
      <c r="F61" s="6" t="s">
        <v>77</v>
      </c>
      <c r="G61" s="22" t="str">
        <f t="shared" si="10"/>
        <v>35527.317</v>
      </c>
      <c r="H61" s="18">
        <f t="shared" si="11"/>
        <v>15579</v>
      </c>
      <c r="I61" s="54" t="s">
        <v>181</v>
      </c>
      <c r="J61" s="55" t="s">
        <v>182</v>
      </c>
      <c r="K61" s="54">
        <v>15579</v>
      </c>
      <c r="L61" s="54" t="s">
        <v>183</v>
      </c>
      <c r="M61" s="55" t="s">
        <v>80</v>
      </c>
      <c r="N61" s="55"/>
      <c r="O61" s="56" t="s">
        <v>147</v>
      </c>
      <c r="P61" s="56" t="s">
        <v>148</v>
      </c>
    </row>
    <row r="62" spans="1:16" ht="12.75" customHeight="1" thickBot="1" x14ac:dyDescent="0.25">
      <c r="A62" s="18" t="str">
        <f t="shared" si="6"/>
        <v> MVS 2.126 </v>
      </c>
      <c r="B62" s="6" t="str">
        <f t="shared" si="7"/>
        <v>II</v>
      </c>
      <c r="C62" s="18">
        <f t="shared" si="8"/>
        <v>35848.512999999999</v>
      </c>
      <c r="D62" s="22" t="str">
        <f t="shared" si="9"/>
        <v>vis</v>
      </c>
      <c r="E62" s="53">
        <f>VLOOKUP(C62,Active!C$21:E$973,3,FALSE)</f>
        <v>-5555.9558191487113</v>
      </c>
      <c r="F62" s="6" t="s">
        <v>77</v>
      </c>
      <c r="G62" s="22" t="str">
        <f t="shared" si="10"/>
        <v>35848.513</v>
      </c>
      <c r="H62" s="18">
        <f t="shared" si="11"/>
        <v>15897.5</v>
      </c>
      <c r="I62" s="54" t="s">
        <v>187</v>
      </c>
      <c r="J62" s="55" t="s">
        <v>188</v>
      </c>
      <c r="K62" s="54">
        <v>15897.5</v>
      </c>
      <c r="L62" s="54" t="s">
        <v>189</v>
      </c>
      <c r="M62" s="55" t="s">
        <v>139</v>
      </c>
      <c r="N62" s="55"/>
      <c r="O62" s="56" t="s">
        <v>190</v>
      </c>
      <c r="P62" s="56" t="s">
        <v>191</v>
      </c>
    </row>
    <row r="63" spans="1:16" ht="12.75" customHeight="1" thickBot="1" x14ac:dyDescent="0.25">
      <c r="A63" s="18" t="str">
        <f t="shared" si="6"/>
        <v> SCA 7.159 </v>
      </c>
      <c r="B63" s="6" t="str">
        <f t="shared" si="7"/>
        <v>II</v>
      </c>
      <c r="C63" s="18">
        <f t="shared" si="8"/>
        <v>35856.474000000002</v>
      </c>
      <c r="D63" s="22" t="str">
        <f t="shared" si="9"/>
        <v>vis</v>
      </c>
      <c r="E63" s="53">
        <f>VLOOKUP(C63,Active!C$21:E$973,3,FALSE)</f>
        <v>-5552.0497859720981</v>
      </c>
      <c r="F63" s="6" t="s">
        <v>77</v>
      </c>
      <c r="G63" s="22" t="str">
        <f t="shared" si="10"/>
        <v>35856.474</v>
      </c>
      <c r="H63" s="18">
        <f t="shared" si="11"/>
        <v>15905.5</v>
      </c>
      <c r="I63" s="54" t="s">
        <v>192</v>
      </c>
      <c r="J63" s="55" t="s">
        <v>193</v>
      </c>
      <c r="K63" s="54">
        <v>15905.5</v>
      </c>
      <c r="L63" s="54" t="s">
        <v>194</v>
      </c>
      <c r="M63" s="55" t="s">
        <v>80</v>
      </c>
      <c r="N63" s="55"/>
      <c r="O63" s="56" t="s">
        <v>147</v>
      </c>
      <c r="P63" s="56" t="s">
        <v>148</v>
      </c>
    </row>
    <row r="64" spans="1:16" ht="12.75" customHeight="1" thickBot="1" x14ac:dyDescent="0.25">
      <c r="A64" s="18" t="str">
        <f t="shared" si="6"/>
        <v> MVS 2.126 </v>
      </c>
      <c r="B64" s="6" t="str">
        <f t="shared" si="7"/>
        <v>I</v>
      </c>
      <c r="C64" s="18">
        <f t="shared" si="8"/>
        <v>35899.339</v>
      </c>
      <c r="D64" s="22" t="str">
        <f t="shared" si="9"/>
        <v>vis</v>
      </c>
      <c r="E64" s="53">
        <f>VLOOKUP(C64,Active!C$21:E$973,3,FALSE)</f>
        <v>-5531.0182431865833</v>
      </c>
      <c r="F64" s="6" t="s">
        <v>77</v>
      </c>
      <c r="G64" s="22" t="str">
        <f t="shared" si="10"/>
        <v>35899.339</v>
      </c>
      <c r="H64" s="18">
        <f t="shared" si="11"/>
        <v>15948</v>
      </c>
      <c r="I64" s="54" t="s">
        <v>195</v>
      </c>
      <c r="J64" s="55" t="s">
        <v>196</v>
      </c>
      <c r="K64" s="54">
        <v>15948</v>
      </c>
      <c r="L64" s="54" t="s">
        <v>197</v>
      </c>
      <c r="M64" s="55" t="s">
        <v>139</v>
      </c>
      <c r="N64" s="55"/>
      <c r="O64" s="56" t="s">
        <v>190</v>
      </c>
      <c r="P64" s="56" t="s">
        <v>191</v>
      </c>
    </row>
    <row r="65" spans="1:16" ht="12.75" customHeight="1" thickBot="1" x14ac:dyDescent="0.25">
      <c r="A65" s="18" t="str">
        <f t="shared" si="6"/>
        <v> MVS 642 </v>
      </c>
      <c r="B65" s="6" t="str">
        <f t="shared" si="7"/>
        <v>I</v>
      </c>
      <c r="C65" s="18">
        <f t="shared" si="8"/>
        <v>35899.421999999999</v>
      </c>
      <c r="D65" s="22" t="str">
        <f t="shared" si="9"/>
        <v>vis</v>
      </c>
      <c r="E65" s="53">
        <f>VLOOKUP(C65,Active!C$21:E$973,3,FALSE)</f>
        <v>-5530.9775195647198</v>
      </c>
      <c r="F65" s="6" t="s">
        <v>77</v>
      </c>
      <c r="G65" s="22" t="str">
        <f t="shared" si="10"/>
        <v>35899.422</v>
      </c>
      <c r="H65" s="18">
        <f t="shared" si="11"/>
        <v>15948</v>
      </c>
      <c r="I65" s="54" t="s">
        <v>198</v>
      </c>
      <c r="J65" s="55" t="s">
        <v>199</v>
      </c>
      <c r="K65" s="54">
        <v>15948</v>
      </c>
      <c r="L65" s="54" t="s">
        <v>200</v>
      </c>
      <c r="M65" s="55" t="s">
        <v>139</v>
      </c>
      <c r="N65" s="55"/>
      <c r="O65" s="56" t="s">
        <v>140</v>
      </c>
      <c r="P65" s="56" t="s">
        <v>141</v>
      </c>
    </row>
    <row r="66" spans="1:16" ht="12.75" customHeight="1" thickBot="1" x14ac:dyDescent="0.25">
      <c r="A66" s="18" t="str">
        <f t="shared" si="6"/>
        <v> MVS 642 </v>
      </c>
      <c r="B66" s="6" t="str">
        <f t="shared" si="7"/>
        <v>I</v>
      </c>
      <c r="C66" s="18">
        <f t="shared" si="8"/>
        <v>35903.468000000001</v>
      </c>
      <c r="D66" s="22" t="str">
        <f t="shared" si="9"/>
        <v>vis</v>
      </c>
      <c r="E66" s="53">
        <f>VLOOKUP(C66,Active!C$21:E$973,3,FALSE)</f>
        <v>-5528.9923656603642</v>
      </c>
      <c r="F66" s="6" t="s">
        <v>77</v>
      </c>
      <c r="G66" s="22" t="str">
        <f t="shared" si="10"/>
        <v>35903.468</v>
      </c>
      <c r="H66" s="18">
        <f t="shared" si="11"/>
        <v>15952</v>
      </c>
      <c r="I66" s="54" t="s">
        <v>201</v>
      </c>
      <c r="J66" s="55" t="s">
        <v>202</v>
      </c>
      <c r="K66" s="54">
        <v>15952</v>
      </c>
      <c r="L66" s="54" t="s">
        <v>203</v>
      </c>
      <c r="M66" s="55" t="s">
        <v>139</v>
      </c>
      <c r="N66" s="55"/>
      <c r="O66" s="56" t="s">
        <v>140</v>
      </c>
      <c r="P66" s="56" t="s">
        <v>141</v>
      </c>
    </row>
    <row r="67" spans="1:16" ht="12.75" customHeight="1" thickBot="1" x14ac:dyDescent="0.25">
      <c r="A67" s="18" t="str">
        <f t="shared" si="6"/>
        <v> MVS 2.126 </v>
      </c>
      <c r="B67" s="6" t="str">
        <f t="shared" si="7"/>
        <v>II</v>
      </c>
      <c r="C67" s="18">
        <f t="shared" si="8"/>
        <v>36229.463000000003</v>
      </c>
      <c r="D67" s="22" t="str">
        <f t="shared" si="9"/>
        <v>vis</v>
      </c>
      <c r="E67" s="53">
        <f>VLOOKUP(C67,Active!C$21:E$973,3,FALSE)</f>
        <v>-5369.0442077141579</v>
      </c>
      <c r="F67" s="6" t="s">
        <v>77</v>
      </c>
      <c r="G67" s="22" t="str">
        <f t="shared" si="10"/>
        <v>36229.463</v>
      </c>
      <c r="H67" s="18">
        <f t="shared" si="11"/>
        <v>16275.5</v>
      </c>
      <c r="I67" s="54" t="s">
        <v>207</v>
      </c>
      <c r="J67" s="55" t="s">
        <v>208</v>
      </c>
      <c r="K67" s="54">
        <v>16275.5</v>
      </c>
      <c r="L67" s="54" t="s">
        <v>209</v>
      </c>
      <c r="M67" s="55" t="s">
        <v>139</v>
      </c>
      <c r="N67" s="55"/>
      <c r="O67" s="56" t="s">
        <v>190</v>
      </c>
      <c r="P67" s="56" t="s">
        <v>191</v>
      </c>
    </row>
    <row r="68" spans="1:16" ht="12.75" customHeight="1" thickBot="1" x14ac:dyDescent="0.25">
      <c r="A68" s="18" t="str">
        <f t="shared" si="6"/>
        <v> MVS 2.126 </v>
      </c>
      <c r="B68" s="6" t="str">
        <f t="shared" si="7"/>
        <v>I</v>
      </c>
      <c r="C68" s="18">
        <f t="shared" si="8"/>
        <v>36274.31</v>
      </c>
      <c r="D68" s="22" t="str">
        <f t="shared" si="9"/>
        <v>vis</v>
      </c>
      <c r="E68" s="53">
        <f>VLOOKUP(C68,Active!C$21:E$973,3,FALSE)</f>
        <v>-5347.040204464377</v>
      </c>
      <c r="F68" s="6" t="s">
        <v>77</v>
      </c>
      <c r="G68" s="22" t="str">
        <f t="shared" si="10"/>
        <v>36274.310</v>
      </c>
      <c r="H68" s="18">
        <f t="shared" si="11"/>
        <v>16320</v>
      </c>
      <c r="I68" s="54" t="s">
        <v>210</v>
      </c>
      <c r="J68" s="55" t="s">
        <v>211</v>
      </c>
      <c r="K68" s="54">
        <v>16320</v>
      </c>
      <c r="L68" s="54" t="s">
        <v>212</v>
      </c>
      <c r="M68" s="55" t="s">
        <v>139</v>
      </c>
      <c r="N68" s="55"/>
      <c r="O68" s="56" t="s">
        <v>190</v>
      </c>
      <c r="P68" s="56" t="s">
        <v>191</v>
      </c>
    </row>
    <row r="69" spans="1:16" ht="12.75" customHeight="1" thickBot="1" x14ac:dyDescent="0.25">
      <c r="A69" s="18" t="str">
        <f t="shared" si="6"/>
        <v> SCA 7.159 </v>
      </c>
      <c r="B69" s="6" t="str">
        <f t="shared" si="7"/>
        <v>I</v>
      </c>
      <c r="C69" s="18">
        <f t="shared" si="8"/>
        <v>36276.31</v>
      </c>
      <c r="D69" s="22" t="str">
        <f t="shared" si="9"/>
        <v>vis</v>
      </c>
      <c r="E69" s="53">
        <f>VLOOKUP(C69,Active!C$21:E$973,3,FALSE)</f>
        <v>-5346.0589123712698</v>
      </c>
      <c r="F69" s="6" t="s">
        <v>77</v>
      </c>
      <c r="G69" s="22" t="str">
        <f t="shared" si="10"/>
        <v>36276.310</v>
      </c>
      <c r="H69" s="18">
        <f t="shared" si="11"/>
        <v>16322</v>
      </c>
      <c r="I69" s="54" t="s">
        <v>213</v>
      </c>
      <c r="J69" s="55" t="s">
        <v>214</v>
      </c>
      <c r="K69" s="54">
        <v>16322</v>
      </c>
      <c r="L69" s="54" t="s">
        <v>215</v>
      </c>
      <c r="M69" s="55" t="s">
        <v>80</v>
      </c>
      <c r="N69" s="55"/>
      <c r="O69" s="56" t="s">
        <v>147</v>
      </c>
      <c r="P69" s="56" t="s">
        <v>148</v>
      </c>
    </row>
    <row r="70" spans="1:16" ht="12.75" customHeight="1" thickBot="1" x14ac:dyDescent="0.25">
      <c r="A70" s="18" t="str">
        <f t="shared" si="6"/>
        <v> HABZ 95 </v>
      </c>
      <c r="B70" s="6" t="str">
        <f t="shared" si="7"/>
        <v>I</v>
      </c>
      <c r="C70" s="18">
        <f t="shared" si="8"/>
        <v>36541.398999999998</v>
      </c>
      <c r="D70" s="22" t="str">
        <f t="shared" si="9"/>
        <v>vis</v>
      </c>
      <c r="E70" s="53">
        <f>VLOOKUP(C70,Active!C$21:E$973,3,FALSE)</f>
        <v>-5215.9940425364521</v>
      </c>
      <c r="F70" s="6" t="s">
        <v>77</v>
      </c>
      <c r="G70" s="22" t="str">
        <f t="shared" si="10"/>
        <v>36541.399</v>
      </c>
      <c r="H70" s="18">
        <f t="shared" si="11"/>
        <v>16585</v>
      </c>
      <c r="I70" s="54" t="s">
        <v>219</v>
      </c>
      <c r="J70" s="55" t="s">
        <v>220</v>
      </c>
      <c r="K70" s="54">
        <v>16585</v>
      </c>
      <c r="L70" s="54" t="s">
        <v>221</v>
      </c>
      <c r="M70" s="55" t="s">
        <v>139</v>
      </c>
      <c r="N70" s="55"/>
      <c r="O70" s="56" t="s">
        <v>222</v>
      </c>
      <c r="P70" s="56" t="s">
        <v>223</v>
      </c>
    </row>
    <row r="71" spans="1:16" ht="12.75" customHeight="1" thickBot="1" x14ac:dyDescent="0.25">
      <c r="A71" s="18" t="str">
        <f t="shared" si="6"/>
        <v> MVS 2.126 </v>
      </c>
      <c r="B71" s="6" t="str">
        <f t="shared" si="7"/>
        <v>I</v>
      </c>
      <c r="C71" s="18">
        <f t="shared" si="8"/>
        <v>36637.353999999999</v>
      </c>
      <c r="D71" s="22" t="str">
        <f t="shared" si="9"/>
        <v>vis</v>
      </c>
      <c r="E71" s="53">
        <f>VLOOKUP(C71,Active!C$21:E$973,3,FALSE)</f>
        <v>-5168.9141011394113</v>
      </c>
      <c r="F71" s="6" t="s">
        <v>77</v>
      </c>
      <c r="G71" s="22" t="str">
        <f t="shared" si="10"/>
        <v>36637.354</v>
      </c>
      <c r="H71" s="18">
        <f t="shared" si="11"/>
        <v>16680</v>
      </c>
      <c r="I71" s="54" t="s">
        <v>230</v>
      </c>
      <c r="J71" s="55" t="s">
        <v>231</v>
      </c>
      <c r="K71" s="54">
        <v>16680</v>
      </c>
      <c r="L71" s="54" t="s">
        <v>232</v>
      </c>
      <c r="M71" s="55" t="s">
        <v>139</v>
      </c>
      <c r="N71" s="55"/>
      <c r="O71" s="56" t="s">
        <v>190</v>
      </c>
      <c r="P71" s="56" t="s">
        <v>191</v>
      </c>
    </row>
    <row r="72" spans="1:16" ht="12.75" customHeight="1" thickBot="1" x14ac:dyDescent="0.25">
      <c r="A72" s="18" t="str">
        <f t="shared" si="6"/>
        <v> SCA 7.159 </v>
      </c>
      <c r="B72" s="6" t="str">
        <f t="shared" si="7"/>
        <v>I</v>
      </c>
      <c r="C72" s="18">
        <f t="shared" si="8"/>
        <v>36814.6</v>
      </c>
      <c r="D72" s="22" t="str">
        <f t="shared" si="9"/>
        <v>vis</v>
      </c>
      <c r="E72" s="53">
        <f>VLOOKUP(C72,Active!C$21:E$973,3,FALSE)</f>
        <v>-5081.949051971992</v>
      </c>
      <c r="F72" s="6" t="s">
        <v>77</v>
      </c>
      <c r="G72" s="22" t="str">
        <f t="shared" si="10"/>
        <v>36814.600</v>
      </c>
      <c r="H72" s="18">
        <f t="shared" si="11"/>
        <v>16856</v>
      </c>
      <c r="I72" s="54" t="s">
        <v>233</v>
      </c>
      <c r="J72" s="55" t="s">
        <v>234</v>
      </c>
      <c r="K72" s="54">
        <v>16856</v>
      </c>
      <c r="L72" s="54" t="s">
        <v>183</v>
      </c>
      <c r="M72" s="55" t="s">
        <v>80</v>
      </c>
      <c r="N72" s="55"/>
      <c r="O72" s="56" t="s">
        <v>147</v>
      </c>
      <c r="P72" s="56" t="s">
        <v>148</v>
      </c>
    </row>
    <row r="73" spans="1:16" ht="12.75" customHeight="1" thickBot="1" x14ac:dyDescent="0.25">
      <c r="A73" s="18" t="str">
        <f t="shared" si="6"/>
        <v> SCA 7.159 </v>
      </c>
      <c r="B73" s="6" t="str">
        <f t="shared" si="7"/>
        <v>I</v>
      </c>
      <c r="C73" s="18">
        <f t="shared" si="8"/>
        <v>36816.616000000002</v>
      </c>
      <c r="D73" s="22" t="str">
        <f t="shared" si="9"/>
        <v>vis</v>
      </c>
      <c r="E73" s="53">
        <f>VLOOKUP(C73,Active!C$21:E$973,3,FALSE)</f>
        <v>-5080.959909542139</v>
      </c>
      <c r="F73" s="6" t="s">
        <v>77</v>
      </c>
      <c r="G73" s="22" t="str">
        <f t="shared" si="10"/>
        <v>36816.616</v>
      </c>
      <c r="H73" s="18">
        <f t="shared" si="11"/>
        <v>16858</v>
      </c>
      <c r="I73" s="54" t="s">
        <v>235</v>
      </c>
      <c r="J73" s="55" t="s">
        <v>236</v>
      </c>
      <c r="K73" s="54">
        <v>16858</v>
      </c>
      <c r="L73" s="54" t="s">
        <v>183</v>
      </c>
      <c r="M73" s="55" t="s">
        <v>80</v>
      </c>
      <c r="N73" s="55"/>
      <c r="O73" s="56" t="s">
        <v>147</v>
      </c>
      <c r="P73" s="56" t="s">
        <v>148</v>
      </c>
    </row>
    <row r="74" spans="1:16" ht="12.75" customHeight="1" thickBot="1" x14ac:dyDescent="0.25">
      <c r="A74" s="18" t="str">
        <f t="shared" si="6"/>
        <v> MVS 2.126 </v>
      </c>
      <c r="B74" s="6" t="str">
        <f t="shared" si="7"/>
        <v>I</v>
      </c>
      <c r="C74" s="18">
        <f t="shared" si="8"/>
        <v>36824.614000000001</v>
      </c>
      <c r="D74" s="22" t="str">
        <f t="shared" si="9"/>
        <v>vis</v>
      </c>
      <c r="E74" s="53">
        <f>VLOOKUP(C74,Active!C$21:E$973,3,FALSE)</f>
        <v>-5077.0357224618047</v>
      </c>
      <c r="F74" s="6" t="s">
        <v>77</v>
      </c>
      <c r="G74" s="22" t="str">
        <f t="shared" si="10"/>
        <v>36824.614</v>
      </c>
      <c r="H74" s="18">
        <f t="shared" si="11"/>
        <v>16866</v>
      </c>
      <c r="I74" s="54" t="s">
        <v>237</v>
      </c>
      <c r="J74" s="55" t="s">
        <v>238</v>
      </c>
      <c r="K74" s="54">
        <v>16866</v>
      </c>
      <c r="L74" s="54" t="s">
        <v>239</v>
      </c>
      <c r="M74" s="55" t="s">
        <v>139</v>
      </c>
      <c r="N74" s="55"/>
      <c r="O74" s="56" t="s">
        <v>190</v>
      </c>
      <c r="P74" s="56" t="s">
        <v>191</v>
      </c>
    </row>
    <row r="75" spans="1:16" ht="12.75" customHeight="1" thickBot="1" x14ac:dyDescent="0.25">
      <c r="A75" s="18" t="str">
        <f t="shared" ref="A75:A103" si="12">P75</f>
        <v> SCA 7.159 </v>
      </c>
      <c r="B75" s="6" t="str">
        <f t="shared" ref="B75:B103" si="13">IF(H75=INT(H75),"I","II")</f>
        <v>II</v>
      </c>
      <c r="C75" s="18">
        <f t="shared" ref="C75:C103" si="14">1*G75</f>
        <v>36855.464</v>
      </c>
      <c r="D75" s="22" t="str">
        <f t="shared" ref="D75:D103" si="15">VLOOKUP(F75,I$1:J$5,2,FALSE)</f>
        <v>vis</v>
      </c>
      <c r="E75" s="53">
        <f>VLOOKUP(C75,Active!C$21:E$973,3,FALSE)</f>
        <v>-5061.8992919256298</v>
      </c>
      <c r="F75" s="6" t="s">
        <v>77</v>
      </c>
      <c r="G75" s="22" t="str">
        <f t="shared" ref="G75:G103" si="16">MID(I75,3,LEN(I75)-3)</f>
        <v>36855.464</v>
      </c>
      <c r="H75" s="18">
        <f t="shared" ref="H75:H103" si="17">1*K75</f>
        <v>16896.5</v>
      </c>
      <c r="I75" s="54" t="s">
        <v>240</v>
      </c>
      <c r="J75" s="55" t="s">
        <v>241</v>
      </c>
      <c r="K75" s="54">
        <v>16896.5</v>
      </c>
      <c r="L75" s="54" t="s">
        <v>209</v>
      </c>
      <c r="M75" s="55" t="s">
        <v>80</v>
      </c>
      <c r="N75" s="55"/>
      <c r="O75" s="56" t="s">
        <v>147</v>
      </c>
      <c r="P75" s="56" t="s">
        <v>148</v>
      </c>
    </row>
    <row r="76" spans="1:16" ht="12.75" customHeight="1" thickBot="1" x14ac:dyDescent="0.25">
      <c r="A76" s="18" t="str">
        <f t="shared" si="12"/>
        <v> HABZ 95 </v>
      </c>
      <c r="B76" s="6" t="str">
        <f t="shared" si="13"/>
        <v>II</v>
      </c>
      <c r="C76" s="18">
        <f t="shared" si="14"/>
        <v>36868.476999999999</v>
      </c>
      <c r="D76" s="22" t="str">
        <f t="shared" si="15"/>
        <v>vis</v>
      </c>
      <c r="E76" s="53">
        <f>VLOOKUP(C76,Active!C$21:E$973,3,FALSE)</f>
        <v>-5055.5145149218297</v>
      </c>
      <c r="F76" s="6" t="s">
        <v>77</v>
      </c>
      <c r="G76" s="22" t="str">
        <f t="shared" si="16"/>
        <v>36868.477</v>
      </c>
      <c r="H76" s="18">
        <f t="shared" si="17"/>
        <v>16909.5</v>
      </c>
      <c r="I76" s="54" t="s">
        <v>242</v>
      </c>
      <c r="J76" s="55" t="s">
        <v>243</v>
      </c>
      <c r="K76" s="54">
        <v>16909.5</v>
      </c>
      <c r="L76" s="54" t="s">
        <v>244</v>
      </c>
      <c r="M76" s="55" t="s">
        <v>139</v>
      </c>
      <c r="N76" s="55"/>
      <c r="O76" s="56" t="s">
        <v>222</v>
      </c>
      <c r="P76" s="56" t="s">
        <v>223</v>
      </c>
    </row>
    <row r="77" spans="1:16" ht="12.75" customHeight="1" thickBot="1" x14ac:dyDescent="0.25">
      <c r="A77" s="18" t="str">
        <f t="shared" si="12"/>
        <v> SCA 7.159 </v>
      </c>
      <c r="B77" s="6" t="str">
        <f t="shared" si="13"/>
        <v>II</v>
      </c>
      <c r="C77" s="18">
        <f t="shared" si="14"/>
        <v>36966.339999999997</v>
      </c>
      <c r="D77" s="22" t="str">
        <f t="shared" si="15"/>
        <v>vis</v>
      </c>
      <c r="E77" s="53">
        <f>VLOOKUP(C77,Active!C$21:E$973,3,FALSE)</f>
        <v>-5007.4984208679671</v>
      </c>
      <c r="F77" s="6" t="s">
        <v>77</v>
      </c>
      <c r="G77" s="22" t="str">
        <f t="shared" si="16"/>
        <v>36966.340</v>
      </c>
      <c r="H77" s="18">
        <f t="shared" si="17"/>
        <v>17006.5</v>
      </c>
      <c r="I77" s="54" t="s">
        <v>245</v>
      </c>
      <c r="J77" s="55" t="s">
        <v>246</v>
      </c>
      <c r="K77" s="54">
        <v>17006.5</v>
      </c>
      <c r="L77" s="54" t="s">
        <v>194</v>
      </c>
      <c r="M77" s="55" t="s">
        <v>80</v>
      </c>
      <c r="N77" s="55"/>
      <c r="O77" s="56" t="s">
        <v>147</v>
      </c>
      <c r="P77" s="56" t="s">
        <v>148</v>
      </c>
    </row>
    <row r="78" spans="1:16" ht="12.75" customHeight="1" thickBot="1" x14ac:dyDescent="0.25">
      <c r="A78" s="18" t="str">
        <f t="shared" si="12"/>
        <v> HABZ 95 </v>
      </c>
      <c r="B78" s="6" t="str">
        <f t="shared" si="13"/>
        <v>II</v>
      </c>
      <c r="C78" s="18">
        <f t="shared" si="14"/>
        <v>36966.366000000002</v>
      </c>
      <c r="D78" s="22" t="str">
        <f t="shared" si="15"/>
        <v>vis</v>
      </c>
      <c r="E78" s="53">
        <f>VLOOKUP(C78,Active!C$21:E$973,3,FALSE)</f>
        <v>-5007.485664070754</v>
      </c>
      <c r="F78" s="6" t="s">
        <v>77</v>
      </c>
      <c r="G78" s="22" t="str">
        <f t="shared" si="16"/>
        <v>36966.366</v>
      </c>
      <c r="H78" s="18">
        <f t="shared" si="17"/>
        <v>17006.5</v>
      </c>
      <c r="I78" s="54" t="s">
        <v>247</v>
      </c>
      <c r="J78" s="55" t="s">
        <v>248</v>
      </c>
      <c r="K78" s="54">
        <v>17006.5</v>
      </c>
      <c r="L78" s="54" t="s">
        <v>249</v>
      </c>
      <c r="M78" s="55" t="s">
        <v>139</v>
      </c>
      <c r="N78" s="55"/>
      <c r="O78" s="56" t="s">
        <v>222</v>
      </c>
      <c r="P78" s="56" t="s">
        <v>223</v>
      </c>
    </row>
    <row r="79" spans="1:16" ht="12.75" customHeight="1" thickBot="1" x14ac:dyDescent="0.25">
      <c r="A79" s="18" t="str">
        <f t="shared" si="12"/>
        <v> SCA 7.159 </v>
      </c>
      <c r="B79" s="6" t="str">
        <f t="shared" si="13"/>
        <v>II</v>
      </c>
      <c r="C79" s="18">
        <f t="shared" si="14"/>
        <v>36968.355000000003</v>
      </c>
      <c r="D79" s="22" t="str">
        <f t="shared" si="15"/>
        <v>vis</v>
      </c>
      <c r="E79" s="53">
        <f>VLOOKUP(C79,Active!C$21:E$973,3,FALSE)</f>
        <v>-5006.5097690841585</v>
      </c>
      <c r="F79" s="6" t="s">
        <v>77</v>
      </c>
      <c r="G79" s="22" t="str">
        <f t="shared" si="16"/>
        <v>36968.355</v>
      </c>
      <c r="H79" s="18">
        <f t="shared" si="17"/>
        <v>17008.5</v>
      </c>
      <c r="I79" s="54" t="s">
        <v>250</v>
      </c>
      <c r="J79" s="55" t="s">
        <v>251</v>
      </c>
      <c r="K79" s="54">
        <v>17008.5</v>
      </c>
      <c r="L79" s="54" t="s">
        <v>138</v>
      </c>
      <c r="M79" s="55" t="s">
        <v>80</v>
      </c>
      <c r="N79" s="55"/>
      <c r="O79" s="56" t="s">
        <v>147</v>
      </c>
      <c r="P79" s="56" t="s">
        <v>148</v>
      </c>
    </row>
    <row r="80" spans="1:16" ht="12.75" customHeight="1" thickBot="1" x14ac:dyDescent="0.25">
      <c r="A80" s="18" t="str">
        <f t="shared" si="12"/>
        <v> SCA 7.159 </v>
      </c>
      <c r="B80" s="6" t="str">
        <f t="shared" si="13"/>
        <v>II</v>
      </c>
      <c r="C80" s="18">
        <f t="shared" si="14"/>
        <v>36969.364999999998</v>
      </c>
      <c r="D80" s="22" t="str">
        <f t="shared" si="15"/>
        <v>vis</v>
      </c>
      <c r="E80" s="53">
        <f>VLOOKUP(C80,Active!C$21:E$973,3,FALSE)</f>
        <v>-5006.0142165771422</v>
      </c>
      <c r="F80" s="6" t="s">
        <v>77</v>
      </c>
      <c r="G80" s="22" t="str">
        <f t="shared" si="16"/>
        <v>36969.365</v>
      </c>
      <c r="H80" s="18">
        <f t="shared" si="17"/>
        <v>17009.5</v>
      </c>
      <c r="I80" s="54" t="s">
        <v>252</v>
      </c>
      <c r="J80" s="55" t="s">
        <v>253</v>
      </c>
      <c r="K80" s="54">
        <v>17009.5</v>
      </c>
      <c r="L80" s="54" t="s">
        <v>254</v>
      </c>
      <c r="M80" s="55" t="s">
        <v>80</v>
      </c>
      <c r="N80" s="55"/>
      <c r="O80" s="56" t="s">
        <v>147</v>
      </c>
      <c r="P80" s="56" t="s">
        <v>148</v>
      </c>
    </row>
    <row r="81" spans="1:16" ht="12.75" customHeight="1" thickBot="1" x14ac:dyDescent="0.25">
      <c r="A81" s="18" t="str">
        <f t="shared" si="12"/>
        <v> SCA 7.159 </v>
      </c>
      <c r="B81" s="6" t="str">
        <f t="shared" si="13"/>
        <v>II</v>
      </c>
      <c r="C81" s="18">
        <f t="shared" si="14"/>
        <v>36970.370000000003</v>
      </c>
      <c r="D81" s="22" t="str">
        <f t="shared" si="15"/>
        <v>vis</v>
      </c>
      <c r="E81" s="53">
        <f>VLOOKUP(C81,Active!C$21:E$973,3,FALSE)</f>
        <v>-5005.5211173003536</v>
      </c>
      <c r="F81" s="6" t="s">
        <v>77</v>
      </c>
      <c r="G81" s="22" t="str">
        <f t="shared" si="16"/>
        <v>36970.370</v>
      </c>
      <c r="H81" s="18">
        <f t="shared" si="17"/>
        <v>17010.5</v>
      </c>
      <c r="I81" s="54" t="s">
        <v>255</v>
      </c>
      <c r="J81" s="55" t="s">
        <v>256</v>
      </c>
      <c r="K81" s="54">
        <v>17010.5</v>
      </c>
      <c r="L81" s="54" t="s">
        <v>212</v>
      </c>
      <c r="M81" s="55" t="s">
        <v>80</v>
      </c>
      <c r="N81" s="55"/>
      <c r="O81" s="56" t="s">
        <v>147</v>
      </c>
      <c r="P81" s="56" t="s">
        <v>148</v>
      </c>
    </row>
    <row r="82" spans="1:16" ht="12.75" customHeight="1" thickBot="1" x14ac:dyDescent="0.25">
      <c r="A82" s="18" t="str">
        <f t="shared" si="12"/>
        <v> MVS 2.126 </v>
      </c>
      <c r="B82" s="6" t="str">
        <f t="shared" si="13"/>
        <v>I</v>
      </c>
      <c r="C82" s="18">
        <f t="shared" si="14"/>
        <v>37016.343999999997</v>
      </c>
      <c r="D82" s="22" t="str">
        <f t="shared" si="15"/>
        <v>vis</v>
      </c>
      <c r="E82" s="53">
        <f>VLOOKUP(C82,Active!C$21:E$973,3,FALSE)</f>
        <v>-4982.964155956106</v>
      </c>
      <c r="F82" s="6" t="s">
        <v>77</v>
      </c>
      <c r="G82" s="22" t="str">
        <f t="shared" si="16"/>
        <v>37016.344</v>
      </c>
      <c r="H82" s="18">
        <f t="shared" si="17"/>
        <v>17056</v>
      </c>
      <c r="I82" s="54" t="s">
        <v>257</v>
      </c>
      <c r="J82" s="55" t="s">
        <v>258</v>
      </c>
      <c r="K82" s="54">
        <v>17056</v>
      </c>
      <c r="L82" s="54" t="s">
        <v>200</v>
      </c>
      <c r="M82" s="55" t="s">
        <v>139</v>
      </c>
      <c r="N82" s="55"/>
      <c r="O82" s="56" t="s">
        <v>190</v>
      </c>
      <c r="P82" s="56" t="s">
        <v>191</v>
      </c>
    </row>
    <row r="83" spans="1:16" ht="12.75" customHeight="1" thickBot="1" x14ac:dyDescent="0.25">
      <c r="A83" s="18" t="str">
        <f t="shared" si="12"/>
        <v> SCA 7.159 </v>
      </c>
      <c r="B83" s="6" t="str">
        <f t="shared" si="13"/>
        <v>II</v>
      </c>
      <c r="C83" s="18">
        <f t="shared" si="14"/>
        <v>37248.591999999997</v>
      </c>
      <c r="D83" s="22" t="str">
        <f t="shared" si="15"/>
        <v>vis</v>
      </c>
      <c r="E83" s="53">
        <f>VLOOKUP(C83,Active!C$21:E$973,3,FALSE)</f>
        <v>-4869.012592936152</v>
      </c>
      <c r="F83" s="6" t="s">
        <v>77</v>
      </c>
      <c r="G83" s="22" t="str">
        <f t="shared" si="16"/>
        <v>37248.592</v>
      </c>
      <c r="H83" s="18">
        <f t="shared" si="17"/>
        <v>17286.5</v>
      </c>
      <c r="I83" s="54" t="s">
        <v>259</v>
      </c>
      <c r="J83" s="55" t="s">
        <v>260</v>
      </c>
      <c r="K83" s="54">
        <v>17286.5</v>
      </c>
      <c r="L83" s="54" t="s">
        <v>261</v>
      </c>
      <c r="M83" s="55" t="s">
        <v>80</v>
      </c>
      <c r="N83" s="55"/>
      <c r="O83" s="56" t="s">
        <v>147</v>
      </c>
      <c r="P83" s="56" t="s">
        <v>148</v>
      </c>
    </row>
    <row r="84" spans="1:16" ht="12.75" customHeight="1" thickBot="1" x14ac:dyDescent="0.25">
      <c r="A84" s="18" t="str">
        <f t="shared" si="12"/>
        <v> SCA 7.159 </v>
      </c>
      <c r="B84" s="6" t="str">
        <f t="shared" si="13"/>
        <v>II</v>
      </c>
      <c r="C84" s="18">
        <f t="shared" si="14"/>
        <v>37261.697999999997</v>
      </c>
      <c r="D84" s="22" t="str">
        <f t="shared" si="15"/>
        <v>vis</v>
      </c>
      <c r="E84" s="53">
        <f>VLOOKUP(C84,Active!C$21:E$973,3,FALSE)</f>
        <v>-4862.5821858500221</v>
      </c>
      <c r="F84" s="6" t="s">
        <v>77</v>
      </c>
      <c r="G84" s="22" t="str">
        <f t="shared" si="16"/>
        <v>37261.698</v>
      </c>
      <c r="H84" s="18">
        <f t="shared" si="17"/>
        <v>17299.5</v>
      </c>
      <c r="I84" s="54" t="s">
        <v>262</v>
      </c>
      <c r="J84" s="55" t="s">
        <v>263</v>
      </c>
      <c r="K84" s="54">
        <v>17299.5</v>
      </c>
      <c r="L84" s="54" t="s">
        <v>138</v>
      </c>
      <c r="M84" s="55" t="s">
        <v>80</v>
      </c>
      <c r="N84" s="55"/>
      <c r="O84" s="56" t="s">
        <v>147</v>
      </c>
      <c r="P84" s="56" t="s">
        <v>148</v>
      </c>
    </row>
    <row r="85" spans="1:16" ht="12.75" customHeight="1" thickBot="1" x14ac:dyDescent="0.25">
      <c r="A85" s="18" t="str">
        <f t="shared" si="12"/>
        <v> SCA 7.159 </v>
      </c>
      <c r="B85" s="6" t="str">
        <f t="shared" si="13"/>
        <v>I</v>
      </c>
      <c r="C85" s="18">
        <f t="shared" si="14"/>
        <v>37289.392999999996</v>
      </c>
      <c r="D85" s="22" t="str">
        <f t="shared" si="15"/>
        <v>vis</v>
      </c>
      <c r="E85" s="53">
        <f>VLOOKUP(C85,Active!C$21:E$973,3,FALSE)</f>
        <v>-4848.9937435907232</v>
      </c>
      <c r="F85" s="6" t="s">
        <v>77</v>
      </c>
      <c r="G85" s="22" t="str">
        <f t="shared" si="16"/>
        <v>37289.393</v>
      </c>
      <c r="H85" s="18">
        <f t="shared" si="17"/>
        <v>17327</v>
      </c>
      <c r="I85" s="54" t="s">
        <v>264</v>
      </c>
      <c r="J85" s="55" t="s">
        <v>265</v>
      </c>
      <c r="K85" s="54">
        <v>17327</v>
      </c>
      <c r="L85" s="54" t="s">
        <v>183</v>
      </c>
      <c r="M85" s="55" t="s">
        <v>80</v>
      </c>
      <c r="N85" s="55"/>
      <c r="O85" s="56" t="s">
        <v>147</v>
      </c>
      <c r="P85" s="56" t="s">
        <v>148</v>
      </c>
    </row>
    <row r="86" spans="1:16" ht="12.75" customHeight="1" thickBot="1" x14ac:dyDescent="0.25">
      <c r="A86" s="18" t="str">
        <f t="shared" si="12"/>
        <v> SCA 7.159 </v>
      </c>
      <c r="B86" s="6" t="str">
        <f t="shared" si="13"/>
        <v>I</v>
      </c>
      <c r="C86" s="18">
        <f t="shared" si="14"/>
        <v>37293.421999999999</v>
      </c>
      <c r="D86" s="22" t="str">
        <f t="shared" si="15"/>
        <v>vis</v>
      </c>
      <c r="E86" s="53">
        <f>VLOOKUP(C86,Active!C$21:E$973,3,FALSE)</f>
        <v>-4847.0169306691578</v>
      </c>
      <c r="F86" s="6" t="s">
        <v>77</v>
      </c>
      <c r="G86" s="22" t="str">
        <f t="shared" si="16"/>
        <v>37293.422</v>
      </c>
      <c r="H86" s="18">
        <f t="shared" si="17"/>
        <v>17331</v>
      </c>
      <c r="I86" s="54" t="s">
        <v>266</v>
      </c>
      <c r="J86" s="55" t="s">
        <v>267</v>
      </c>
      <c r="K86" s="54">
        <v>17331</v>
      </c>
      <c r="L86" s="54" t="s">
        <v>268</v>
      </c>
      <c r="M86" s="55" t="s">
        <v>80</v>
      </c>
      <c r="N86" s="55"/>
      <c r="O86" s="56" t="s">
        <v>147</v>
      </c>
      <c r="P86" s="56" t="s">
        <v>148</v>
      </c>
    </row>
    <row r="87" spans="1:16" ht="12.75" customHeight="1" thickBot="1" x14ac:dyDescent="0.25">
      <c r="A87" s="18" t="str">
        <f t="shared" si="12"/>
        <v> SCA 7.159 </v>
      </c>
      <c r="B87" s="6" t="str">
        <f t="shared" si="13"/>
        <v>I</v>
      </c>
      <c r="C87" s="18">
        <f t="shared" si="14"/>
        <v>37303.504000000001</v>
      </c>
      <c r="D87" s="22" t="str">
        <f t="shared" si="15"/>
        <v>vis</v>
      </c>
      <c r="E87" s="53">
        <f>VLOOKUP(C87,Active!C$21:E$973,3,FALSE)</f>
        <v>-4842.0702372278047</v>
      </c>
      <c r="F87" s="6" t="s">
        <v>77</v>
      </c>
      <c r="G87" s="22" t="str">
        <f t="shared" si="16"/>
        <v>37303.504</v>
      </c>
      <c r="H87" s="18">
        <f t="shared" si="17"/>
        <v>17341</v>
      </c>
      <c r="I87" s="54" t="s">
        <v>269</v>
      </c>
      <c r="J87" s="55" t="s">
        <v>270</v>
      </c>
      <c r="K87" s="54">
        <v>17341</v>
      </c>
      <c r="L87" s="54" t="s">
        <v>79</v>
      </c>
      <c r="M87" s="55" t="s">
        <v>80</v>
      </c>
      <c r="N87" s="55"/>
      <c r="O87" s="56" t="s">
        <v>147</v>
      </c>
      <c r="P87" s="56" t="s">
        <v>148</v>
      </c>
    </row>
    <row r="88" spans="1:16" ht="12.75" customHeight="1" thickBot="1" x14ac:dyDescent="0.25">
      <c r="A88" s="18" t="str">
        <f t="shared" si="12"/>
        <v> HABZ 95 </v>
      </c>
      <c r="B88" s="6" t="str">
        <f t="shared" si="13"/>
        <v>II</v>
      </c>
      <c r="C88" s="18">
        <f t="shared" si="14"/>
        <v>37346.406999999999</v>
      </c>
      <c r="D88" s="22" t="str">
        <f t="shared" si="15"/>
        <v>vis</v>
      </c>
      <c r="E88" s="53">
        <f>VLOOKUP(C88,Active!C$21:E$973,3,FALSE)</f>
        <v>-4821.0200498925215</v>
      </c>
      <c r="F88" s="6" t="s">
        <v>77</v>
      </c>
      <c r="G88" s="22" t="str">
        <f t="shared" si="16"/>
        <v>37346.407</v>
      </c>
      <c r="H88" s="18">
        <f t="shared" si="17"/>
        <v>17383.5</v>
      </c>
      <c r="I88" s="54" t="s">
        <v>271</v>
      </c>
      <c r="J88" s="55" t="s">
        <v>272</v>
      </c>
      <c r="K88" s="54">
        <v>17383.5</v>
      </c>
      <c r="L88" s="54" t="s">
        <v>273</v>
      </c>
      <c r="M88" s="55" t="s">
        <v>139</v>
      </c>
      <c r="N88" s="55"/>
      <c r="O88" s="56" t="s">
        <v>222</v>
      </c>
      <c r="P88" s="56" t="s">
        <v>223</v>
      </c>
    </row>
    <row r="89" spans="1:16" ht="12.75" customHeight="1" thickBot="1" x14ac:dyDescent="0.25">
      <c r="A89" s="18" t="str">
        <f t="shared" si="12"/>
        <v> MVS 642 </v>
      </c>
      <c r="B89" s="6" t="str">
        <f t="shared" si="13"/>
        <v>II</v>
      </c>
      <c r="C89" s="18">
        <f t="shared" si="14"/>
        <v>37347.413999999997</v>
      </c>
      <c r="D89" s="22" t="str">
        <f t="shared" si="15"/>
        <v>vis</v>
      </c>
      <c r="E89" s="53">
        <f>VLOOKUP(C89,Active!C$21:E$973,3,FALSE)</f>
        <v>-4820.525969323643</v>
      </c>
      <c r="F89" s="6" t="s">
        <v>77</v>
      </c>
      <c r="G89" s="22" t="str">
        <f t="shared" si="16"/>
        <v>37347.414</v>
      </c>
      <c r="H89" s="18">
        <f t="shared" si="17"/>
        <v>17384.5</v>
      </c>
      <c r="I89" s="54" t="s">
        <v>274</v>
      </c>
      <c r="J89" s="55" t="s">
        <v>275</v>
      </c>
      <c r="K89" s="54">
        <v>17384.5</v>
      </c>
      <c r="L89" s="54" t="s">
        <v>276</v>
      </c>
      <c r="M89" s="55" t="s">
        <v>139</v>
      </c>
      <c r="N89" s="55"/>
      <c r="O89" s="56" t="s">
        <v>140</v>
      </c>
      <c r="P89" s="56" t="s">
        <v>141</v>
      </c>
    </row>
    <row r="90" spans="1:16" ht="12.75" customHeight="1" thickBot="1" x14ac:dyDescent="0.25">
      <c r="A90" s="18" t="str">
        <f t="shared" si="12"/>
        <v> MVS 642 </v>
      </c>
      <c r="B90" s="6" t="str">
        <f t="shared" si="13"/>
        <v>II</v>
      </c>
      <c r="C90" s="18">
        <f t="shared" si="14"/>
        <v>37348.447999999997</v>
      </c>
      <c r="D90" s="22" t="str">
        <f t="shared" si="15"/>
        <v>vis</v>
      </c>
      <c r="E90" s="53">
        <f>VLOOKUP(C90,Active!C$21:E$973,3,FALSE)</f>
        <v>-4820.0186413115071</v>
      </c>
      <c r="F90" s="6" t="s">
        <v>77</v>
      </c>
      <c r="G90" s="22" t="str">
        <f t="shared" si="16"/>
        <v>37348.448</v>
      </c>
      <c r="H90" s="18">
        <f t="shared" si="17"/>
        <v>17385.5</v>
      </c>
      <c r="I90" s="54" t="s">
        <v>277</v>
      </c>
      <c r="J90" s="55" t="s">
        <v>278</v>
      </c>
      <c r="K90" s="54">
        <v>17385.5</v>
      </c>
      <c r="L90" s="54" t="s">
        <v>279</v>
      </c>
      <c r="M90" s="55" t="s">
        <v>139</v>
      </c>
      <c r="N90" s="55"/>
      <c r="O90" s="56" t="s">
        <v>140</v>
      </c>
      <c r="P90" s="56" t="s">
        <v>141</v>
      </c>
    </row>
    <row r="91" spans="1:16" ht="12.75" customHeight="1" thickBot="1" x14ac:dyDescent="0.25">
      <c r="A91" s="18" t="str">
        <f t="shared" si="12"/>
        <v> HABZ 95 </v>
      </c>
      <c r="B91" s="6" t="str">
        <f t="shared" si="13"/>
        <v>II</v>
      </c>
      <c r="C91" s="18">
        <f t="shared" si="14"/>
        <v>38085.303</v>
      </c>
      <c r="D91" s="22" t="str">
        <f t="shared" si="15"/>
        <v>pg</v>
      </c>
      <c r="E91" s="53">
        <f>VLOOKUP(C91,Active!C$21:E$973,3,FALSE)</f>
        <v>-4458.4836486783352</v>
      </c>
      <c r="F91" s="6" t="str">
        <f>LEFT(M91,1)</f>
        <v>P</v>
      </c>
      <c r="G91" s="22" t="str">
        <f t="shared" si="16"/>
        <v>38085.303</v>
      </c>
      <c r="H91" s="18">
        <f t="shared" si="17"/>
        <v>18116.5</v>
      </c>
      <c r="I91" s="54" t="s">
        <v>280</v>
      </c>
      <c r="J91" s="55" t="s">
        <v>281</v>
      </c>
      <c r="K91" s="54">
        <v>18116.5</v>
      </c>
      <c r="L91" s="54" t="s">
        <v>282</v>
      </c>
      <c r="M91" s="55" t="s">
        <v>139</v>
      </c>
      <c r="N91" s="55"/>
      <c r="O91" s="56" t="s">
        <v>222</v>
      </c>
      <c r="P91" s="56" t="s">
        <v>223</v>
      </c>
    </row>
    <row r="92" spans="1:16" ht="12.75" customHeight="1" thickBot="1" x14ac:dyDescent="0.25">
      <c r="A92" s="18" t="str">
        <f t="shared" si="12"/>
        <v> HABZ 95 </v>
      </c>
      <c r="B92" s="6" t="str">
        <f t="shared" si="13"/>
        <v>I</v>
      </c>
      <c r="C92" s="18">
        <f t="shared" si="14"/>
        <v>38406.294000000002</v>
      </c>
      <c r="D92" s="22" t="str">
        <f t="shared" si="15"/>
        <v>pg</v>
      </c>
      <c r="E92" s="53">
        <f>VLOOKUP(C92,Active!C$21:E$973,3,FALSE)</f>
        <v>-4300.9906835490829</v>
      </c>
      <c r="F92" s="6" t="str">
        <f>LEFT(M92,1)</f>
        <v>P</v>
      </c>
      <c r="G92" s="22" t="str">
        <f t="shared" si="16"/>
        <v>38406.294</v>
      </c>
      <c r="H92" s="18">
        <f t="shared" si="17"/>
        <v>18435</v>
      </c>
      <c r="I92" s="54" t="s">
        <v>283</v>
      </c>
      <c r="J92" s="55" t="s">
        <v>284</v>
      </c>
      <c r="K92" s="54">
        <v>18435</v>
      </c>
      <c r="L92" s="54" t="s">
        <v>285</v>
      </c>
      <c r="M92" s="55" t="s">
        <v>139</v>
      </c>
      <c r="N92" s="55"/>
      <c r="O92" s="56" t="s">
        <v>222</v>
      </c>
      <c r="P92" s="56" t="s">
        <v>223</v>
      </c>
    </row>
    <row r="93" spans="1:16" ht="12.75" customHeight="1" thickBot="1" x14ac:dyDescent="0.25">
      <c r="A93" s="18" t="str">
        <f t="shared" si="12"/>
        <v> HABZ 95 </v>
      </c>
      <c r="B93" s="6" t="str">
        <f t="shared" si="13"/>
        <v>I</v>
      </c>
      <c r="C93" s="18">
        <f t="shared" si="14"/>
        <v>38407.281000000003</v>
      </c>
      <c r="D93" s="22" t="str">
        <f t="shared" si="15"/>
        <v>pg</v>
      </c>
      <c r="E93" s="53">
        <f>VLOOKUP(C93,Active!C$21:E$973,3,FALSE)</f>
        <v>-4300.5064159011345</v>
      </c>
      <c r="F93" s="6" t="str">
        <f>LEFT(M93,1)</f>
        <v>P</v>
      </c>
      <c r="G93" s="22" t="str">
        <f t="shared" si="16"/>
        <v>38407.281</v>
      </c>
      <c r="H93" s="18">
        <f t="shared" si="17"/>
        <v>18436</v>
      </c>
      <c r="I93" s="54" t="s">
        <v>286</v>
      </c>
      <c r="J93" s="55" t="s">
        <v>287</v>
      </c>
      <c r="K93" s="54">
        <v>18436</v>
      </c>
      <c r="L93" s="54" t="s">
        <v>288</v>
      </c>
      <c r="M93" s="55" t="s">
        <v>139</v>
      </c>
      <c r="N93" s="55"/>
      <c r="O93" s="56" t="s">
        <v>222</v>
      </c>
      <c r="P93" s="56" t="s">
        <v>223</v>
      </c>
    </row>
    <row r="94" spans="1:16" ht="12.75" customHeight="1" thickBot="1" x14ac:dyDescent="0.25">
      <c r="A94" s="18" t="str">
        <f t="shared" si="12"/>
        <v> HABZ 95 </v>
      </c>
      <c r="B94" s="6" t="str">
        <f t="shared" si="13"/>
        <v>I</v>
      </c>
      <c r="C94" s="18">
        <f t="shared" si="14"/>
        <v>38412.373</v>
      </c>
      <c r="D94" s="22" t="str">
        <f t="shared" si="15"/>
        <v>pg</v>
      </c>
      <c r="E94" s="53">
        <f>VLOOKUP(C94,Active!C$21:E$973,3,FALSE)</f>
        <v>-4298.0080462320857</v>
      </c>
      <c r="F94" s="6" t="str">
        <f>LEFT(M94,1)</f>
        <v>P</v>
      </c>
      <c r="G94" s="22" t="str">
        <f t="shared" si="16"/>
        <v>38412.373</v>
      </c>
      <c r="H94" s="18">
        <f t="shared" si="17"/>
        <v>18441</v>
      </c>
      <c r="I94" s="54" t="s">
        <v>289</v>
      </c>
      <c r="J94" s="55" t="s">
        <v>290</v>
      </c>
      <c r="K94" s="54">
        <v>18441</v>
      </c>
      <c r="L94" s="54" t="s">
        <v>215</v>
      </c>
      <c r="M94" s="55" t="s">
        <v>139</v>
      </c>
      <c r="N94" s="55"/>
      <c r="O94" s="56" t="s">
        <v>222</v>
      </c>
      <c r="P94" s="56" t="s">
        <v>223</v>
      </c>
    </row>
    <row r="95" spans="1:16" ht="12.75" customHeight="1" thickBot="1" x14ac:dyDescent="0.25">
      <c r="A95" s="18" t="str">
        <f t="shared" si="12"/>
        <v> HABZ 95 </v>
      </c>
      <c r="B95" s="6" t="str">
        <f t="shared" si="13"/>
        <v>I</v>
      </c>
      <c r="C95" s="18">
        <f t="shared" si="14"/>
        <v>39528.269999999997</v>
      </c>
      <c r="D95" s="22" t="str">
        <f t="shared" si="15"/>
        <v>pg</v>
      </c>
      <c r="E95" s="53">
        <f>VLOOKUP(C95,Active!C$21:E$973,3,FALSE)</f>
        <v>-3750.4975948211895</v>
      </c>
      <c r="F95" s="6" t="str">
        <f>LEFT(M95,1)</f>
        <v>P</v>
      </c>
      <c r="G95" s="22" t="str">
        <f t="shared" si="16"/>
        <v>39528.270</v>
      </c>
      <c r="H95" s="18">
        <f t="shared" si="17"/>
        <v>19548</v>
      </c>
      <c r="I95" s="54" t="s">
        <v>291</v>
      </c>
      <c r="J95" s="55" t="s">
        <v>292</v>
      </c>
      <c r="K95" s="54">
        <v>19548</v>
      </c>
      <c r="L95" s="54" t="s">
        <v>293</v>
      </c>
      <c r="M95" s="55" t="s">
        <v>139</v>
      </c>
      <c r="N95" s="55"/>
      <c r="O95" s="56" t="s">
        <v>222</v>
      </c>
      <c r="P95" s="56" t="s">
        <v>223</v>
      </c>
    </row>
    <row r="96" spans="1:16" ht="12.75" customHeight="1" thickBot="1" x14ac:dyDescent="0.25">
      <c r="A96" s="18" t="str">
        <f t="shared" si="12"/>
        <v> HABZ 95 </v>
      </c>
      <c r="B96" s="6" t="str">
        <f t="shared" si="13"/>
        <v>I</v>
      </c>
      <c r="C96" s="18">
        <f t="shared" si="14"/>
        <v>39535.379000000001</v>
      </c>
      <c r="D96" s="22" t="str">
        <f t="shared" si="15"/>
        <v>vis</v>
      </c>
      <c r="E96" s="53">
        <f>VLOOKUP(C96,Active!C$21:E$973,3,FALSE)</f>
        <v>-3747.0095920762387</v>
      </c>
      <c r="F96" s="6" t="s">
        <v>77</v>
      </c>
      <c r="G96" s="22" t="str">
        <f t="shared" si="16"/>
        <v>39535.379</v>
      </c>
      <c r="H96" s="18">
        <f t="shared" si="17"/>
        <v>19555</v>
      </c>
      <c r="I96" s="54" t="s">
        <v>294</v>
      </c>
      <c r="J96" s="55" t="s">
        <v>295</v>
      </c>
      <c r="K96" s="54">
        <v>19555</v>
      </c>
      <c r="L96" s="54" t="s">
        <v>296</v>
      </c>
      <c r="M96" s="55" t="s">
        <v>139</v>
      </c>
      <c r="N96" s="55"/>
      <c r="O96" s="56" t="s">
        <v>222</v>
      </c>
      <c r="P96" s="56" t="s">
        <v>223</v>
      </c>
    </row>
    <row r="97" spans="1:16" ht="12.75" customHeight="1" thickBot="1" x14ac:dyDescent="0.25">
      <c r="A97" s="18" t="str">
        <f t="shared" si="12"/>
        <v> HABZ 95 </v>
      </c>
      <c r="B97" s="6" t="str">
        <f t="shared" si="13"/>
        <v>I</v>
      </c>
      <c r="C97" s="18">
        <f t="shared" si="14"/>
        <v>39536.394</v>
      </c>
      <c r="D97" s="22" t="str">
        <f t="shared" si="15"/>
        <v>vis</v>
      </c>
      <c r="E97" s="53">
        <f>VLOOKUP(C97,Active!C$21:E$973,3,FALSE)</f>
        <v>-3746.5115863389874</v>
      </c>
      <c r="F97" s="6" t="s">
        <v>77</v>
      </c>
      <c r="G97" s="22" t="str">
        <f t="shared" si="16"/>
        <v>39536.394</v>
      </c>
      <c r="H97" s="18">
        <f t="shared" si="17"/>
        <v>19556</v>
      </c>
      <c r="I97" s="54" t="s">
        <v>297</v>
      </c>
      <c r="J97" s="55" t="s">
        <v>298</v>
      </c>
      <c r="K97" s="54">
        <v>19556</v>
      </c>
      <c r="L97" s="54" t="s">
        <v>299</v>
      </c>
      <c r="M97" s="55" t="s">
        <v>139</v>
      </c>
      <c r="N97" s="55"/>
      <c r="O97" s="56" t="s">
        <v>222</v>
      </c>
      <c r="P97" s="56" t="s">
        <v>223</v>
      </c>
    </row>
    <row r="98" spans="1:16" ht="12.75" customHeight="1" thickBot="1" x14ac:dyDescent="0.25">
      <c r="A98" s="18" t="str">
        <f t="shared" si="12"/>
        <v> HABZ 95 </v>
      </c>
      <c r="B98" s="6" t="str">
        <f t="shared" si="13"/>
        <v>II</v>
      </c>
      <c r="C98" s="18">
        <f t="shared" si="14"/>
        <v>39852.364999999998</v>
      </c>
      <c r="D98" s="22" t="str">
        <f t="shared" si="15"/>
        <v>vis</v>
      </c>
      <c r="E98" s="53">
        <f>VLOOKUP(C98,Active!C$21:E$973,3,FALSE)</f>
        <v>-3591.4816643634363</v>
      </c>
      <c r="F98" s="6" t="s">
        <v>77</v>
      </c>
      <c r="G98" s="22" t="str">
        <f t="shared" si="16"/>
        <v>39852.365</v>
      </c>
      <c r="H98" s="18">
        <f t="shared" si="17"/>
        <v>19869.5</v>
      </c>
      <c r="I98" s="54" t="s">
        <v>300</v>
      </c>
      <c r="J98" s="55" t="s">
        <v>301</v>
      </c>
      <c r="K98" s="54">
        <v>19869.5</v>
      </c>
      <c r="L98" s="54" t="s">
        <v>79</v>
      </c>
      <c r="M98" s="55" t="s">
        <v>139</v>
      </c>
      <c r="N98" s="55"/>
      <c r="O98" s="56" t="s">
        <v>222</v>
      </c>
      <c r="P98" s="56" t="s">
        <v>223</v>
      </c>
    </row>
    <row r="99" spans="1:16" ht="12.75" customHeight="1" thickBot="1" x14ac:dyDescent="0.25">
      <c r="A99" s="18" t="str">
        <f t="shared" si="12"/>
        <v> HABZ 95 </v>
      </c>
      <c r="B99" s="6" t="str">
        <f t="shared" si="13"/>
        <v>II</v>
      </c>
      <c r="C99" s="18">
        <f t="shared" si="14"/>
        <v>40982.498</v>
      </c>
      <c r="D99" s="22" t="str">
        <f t="shared" si="15"/>
        <v>vis</v>
      </c>
      <c r="E99" s="53">
        <f>VLOOKUP(C99,Active!C$21:E$973,3,FALSE)</f>
        <v>-3036.9863758338024</v>
      </c>
      <c r="F99" s="6" t="s">
        <v>77</v>
      </c>
      <c r="G99" s="22" t="str">
        <f t="shared" si="16"/>
        <v>40982.498</v>
      </c>
      <c r="H99" s="18">
        <f t="shared" si="17"/>
        <v>20990.5</v>
      </c>
      <c r="I99" s="54" t="s">
        <v>302</v>
      </c>
      <c r="J99" s="55" t="s">
        <v>303</v>
      </c>
      <c r="K99" s="54">
        <v>20990.5</v>
      </c>
      <c r="L99" s="54" t="s">
        <v>304</v>
      </c>
      <c r="M99" s="55" t="s">
        <v>139</v>
      </c>
      <c r="N99" s="55"/>
      <c r="O99" s="56" t="s">
        <v>222</v>
      </c>
      <c r="P99" s="56" t="s">
        <v>223</v>
      </c>
    </row>
    <row r="100" spans="1:16" ht="12.75" customHeight="1" thickBot="1" x14ac:dyDescent="0.25">
      <c r="A100" s="18" t="str">
        <f t="shared" si="12"/>
        <v> HABZ 95 </v>
      </c>
      <c r="B100" s="6" t="str">
        <f t="shared" si="13"/>
        <v>II</v>
      </c>
      <c r="C100" s="18">
        <f t="shared" si="14"/>
        <v>41351.394999999997</v>
      </c>
      <c r="D100" s="22" t="str">
        <f t="shared" si="15"/>
        <v>vis</v>
      </c>
      <c r="E100" s="53">
        <f>VLOOKUP(C100,Active!C$21:E$973,3,FALSE)</f>
        <v>-2855.9885211983619</v>
      </c>
      <c r="F100" s="6" t="s">
        <v>77</v>
      </c>
      <c r="G100" s="22" t="str">
        <f t="shared" si="16"/>
        <v>41351.395</v>
      </c>
      <c r="H100" s="18">
        <f t="shared" si="17"/>
        <v>21356.5</v>
      </c>
      <c r="I100" s="54" t="s">
        <v>305</v>
      </c>
      <c r="J100" s="55" t="s">
        <v>306</v>
      </c>
      <c r="K100" s="54">
        <v>21356.5</v>
      </c>
      <c r="L100" s="54" t="s">
        <v>307</v>
      </c>
      <c r="M100" s="55" t="s">
        <v>139</v>
      </c>
      <c r="N100" s="55"/>
      <c r="O100" s="56" t="s">
        <v>222</v>
      </c>
      <c r="P100" s="56" t="s">
        <v>223</v>
      </c>
    </row>
    <row r="101" spans="1:16" ht="12.75" customHeight="1" thickBot="1" x14ac:dyDescent="0.25">
      <c r="A101" s="18" t="str">
        <f t="shared" si="12"/>
        <v> VSSC 72.26 </v>
      </c>
      <c r="B101" s="6" t="str">
        <f t="shared" si="13"/>
        <v>I</v>
      </c>
      <c r="C101" s="18">
        <f t="shared" si="14"/>
        <v>47456.578000000001</v>
      </c>
      <c r="D101" s="22" t="str">
        <f t="shared" si="15"/>
        <v>vis</v>
      </c>
      <c r="E101" s="53">
        <f>VLOOKUP(C101,Active!C$21:E$973,3,FALSE)</f>
        <v>139.49538123720379</v>
      </c>
      <c r="F101" s="6" t="s">
        <v>77</v>
      </c>
      <c r="G101" s="22" t="str">
        <f t="shared" si="16"/>
        <v>47456.578</v>
      </c>
      <c r="H101" s="18">
        <f t="shared" si="17"/>
        <v>27413</v>
      </c>
      <c r="I101" s="54" t="s">
        <v>321</v>
      </c>
      <c r="J101" s="55" t="s">
        <v>322</v>
      </c>
      <c r="K101" s="54">
        <v>27413</v>
      </c>
      <c r="L101" s="54" t="s">
        <v>323</v>
      </c>
      <c r="M101" s="55" t="s">
        <v>84</v>
      </c>
      <c r="N101" s="55"/>
      <c r="O101" s="56" t="s">
        <v>324</v>
      </c>
      <c r="P101" s="56" t="s">
        <v>325</v>
      </c>
    </row>
    <row r="102" spans="1:16" ht="12.75" customHeight="1" thickBot="1" x14ac:dyDescent="0.25">
      <c r="A102" s="18" t="str">
        <f t="shared" si="12"/>
        <v>VSB 44 </v>
      </c>
      <c r="B102" s="6" t="str">
        <f t="shared" si="13"/>
        <v>I</v>
      </c>
      <c r="C102" s="18">
        <f t="shared" si="14"/>
        <v>53735.090900000003</v>
      </c>
      <c r="D102" s="22" t="str">
        <f t="shared" si="15"/>
        <v>vis</v>
      </c>
      <c r="E102" s="53">
        <f>VLOOKUP(C102,Active!C$21:E$973,3,FALSE)</f>
        <v>3220.022913857279</v>
      </c>
      <c r="F102" s="6" t="s">
        <v>77</v>
      </c>
      <c r="G102" s="22" t="str">
        <f t="shared" si="16"/>
        <v>53735.0909</v>
      </c>
      <c r="H102" s="18">
        <f t="shared" si="17"/>
        <v>33641</v>
      </c>
      <c r="I102" s="54" t="s">
        <v>351</v>
      </c>
      <c r="J102" s="55" t="s">
        <v>352</v>
      </c>
      <c r="K102" s="54">
        <v>33641</v>
      </c>
      <c r="L102" s="54" t="s">
        <v>353</v>
      </c>
      <c r="M102" s="55" t="s">
        <v>311</v>
      </c>
      <c r="N102" s="55" t="s">
        <v>312</v>
      </c>
      <c r="O102" s="56" t="s">
        <v>354</v>
      </c>
      <c r="P102" s="57" t="s">
        <v>355</v>
      </c>
    </row>
    <row r="103" spans="1:16" ht="12.75" customHeight="1" thickBot="1" x14ac:dyDescent="0.25">
      <c r="A103" s="18" t="str">
        <f t="shared" si="12"/>
        <v>VSB 46 </v>
      </c>
      <c r="B103" s="6" t="str">
        <f t="shared" si="13"/>
        <v>II</v>
      </c>
      <c r="C103" s="18">
        <f t="shared" si="14"/>
        <v>54161.053899999999</v>
      </c>
      <c r="D103" s="22" t="str">
        <f t="shared" si="15"/>
        <v>vis</v>
      </c>
      <c r="E103" s="53">
        <f>VLOOKUP(C103,Active!C$21:E$973,3,FALSE)</f>
        <v>3429.0199757853406</v>
      </c>
      <c r="F103" s="6" t="s">
        <v>77</v>
      </c>
      <c r="G103" s="22" t="str">
        <f t="shared" si="16"/>
        <v>54161.0539</v>
      </c>
      <c r="H103" s="18">
        <f t="shared" si="17"/>
        <v>34063.5</v>
      </c>
      <c r="I103" s="54" t="s">
        <v>356</v>
      </c>
      <c r="J103" s="55" t="s">
        <v>357</v>
      </c>
      <c r="K103" s="54">
        <v>34063.5</v>
      </c>
      <c r="L103" s="54" t="s">
        <v>358</v>
      </c>
      <c r="M103" s="55" t="s">
        <v>359</v>
      </c>
      <c r="N103" s="55" t="s">
        <v>360</v>
      </c>
      <c r="O103" s="56" t="s">
        <v>361</v>
      </c>
      <c r="P103" s="57" t="s">
        <v>362</v>
      </c>
    </row>
    <row r="104" spans="1:16" x14ac:dyDescent="0.2">
      <c r="B104" s="6"/>
      <c r="F104" s="6"/>
    </row>
    <row r="105" spans="1:16" x14ac:dyDescent="0.2">
      <c r="B105" s="6"/>
      <c r="F105" s="6"/>
    </row>
    <row r="106" spans="1:16" x14ac:dyDescent="0.2">
      <c r="B106" s="6"/>
      <c r="F106" s="6"/>
    </row>
    <row r="107" spans="1:16" x14ac:dyDescent="0.2">
      <c r="B107" s="6"/>
      <c r="F107" s="6"/>
    </row>
    <row r="108" spans="1:16" x14ac:dyDescent="0.2">
      <c r="B108" s="6"/>
      <c r="F108" s="6"/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</sheetData>
  <phoneticPr fontId="0" type="noConversion"/>
  <hyperlinks>
    <hyperlink ref="P33" r:id="rId1" display="http://www.konkoly.hu/cgi-bin/IBVS?3409"/>
    <hyperlink ref="P34" r:id="rId2" display="http://www.konkoly.hu/cgi-bin/IBVS?3409"/>
    <hyperlink ref="P35" r:id="rId3" display="http://www.konkoly.hu/cgi-bin/IBVS?3409"/>
    <hyperlink ref="P36" r:id="rId4" display="http://www.bav-astro.de/sfs/BAVM_link.php?BAVMnr=68"/>
    <hyperlink ref="P38" r:id="rId5" display="http://www.konkoly.hu/cgi-bin/IBVS?5493"/>
    <hyperlink ref="P40" r:id="rId6" display="http://www.konkoly.hu/cgi-bin/IBVS?5672"/>
    <hyperlink ref="P102" r:id="rId7" display="http://vsolj.cetus-net.org/no44.pdf"/>
    <hyperlink ref="P103" r:id="rId8" display="http://vsolj.cetus-net.org/no46.pdf"/>
    <hyperlink ref="P41" r:id="rId9" display="http://www.bav-astro.de/sfs/BAVM_link.php?BAVMnr=201"/>
    <hyperlink ref="P42" r:id="rId10" display="http://www.konkoly.hu/cgi-bin/IBVS?5871"/>
    <hyperlink ref="P43" r:id="rId11" display="http://www.bav-astro.de/sfs/BAVM_link.php?BAVMnr=209"/>
    <hyperlink ref="P44" r:id="rId12" display="http://www.konkoly.hu/cgi-bin/IBVS?5960"/>
    <hyperlink ref="P45" r:id="rId13" display="http://www.konkoly.hu/cgi-bin/IBVS?602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C28" sqref="C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  <c r="C1" s="11" t="s">
        <v>36</v>
      </c>
    </row>
    <row r="2" spans="1:4" x14ac:dyDescent="0.2">
      <c r="A2" t="s">
        <v>28</v>
      </c>
    </row>
    <row r="3" spans="1:4" x14ac:dyDescent="0.2">
      <c r="D3" s="11" t="s">
        <v>33</v>
      </c>
    </row>
    <row r="4" spans="1:4" x14ac:dyDescent="0.2">
      <c r="A4" s="8" t="s">
        <v>1</v>
      </c>
      <c r="C4" s="3">
        <v>45254</v>
      </c>
      <c r="D4" s="4">
        <v>368.3</v>
      </c>
    </row>
    <row r="6" spans="1:4" x14ac:dyDescent="0.2">
      <c r="A6" s="8" t="s">
        <v>2</v>
      </c>
    </row>
    <row r="7" spans="1:4" x14ac:dyDescent="0.2">
      <c r="A7" t="s">
        <v>3</v>
      </c>
      <c r="C7">
        <v>47172.268400000001</v>
      </c>
    </row>
    <row r="8" spans="1:4" x14ac:dyDescent="0.2">
      <c r="A8" t="s">
        <v>4</v>
      </c>
      <c r="C8">
        <v>2.0380963004785024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17</v>
      </c>
      <c r="C11">
        <f>INTERCEPT(G21:G44,F21:F44)</f>
        <v>-2.5801361731028816E-2</v>
      </c>
      <c r="D11" s="6"/>
    </row>
    <row r="12" spans="1:4" x14ac:dyDescent="0.2">
      <c r="A12" t="s">
        <v>18</v>
      </c>
      <c r="C12">
        <f>SLOPE(G21:G44,F21:F44)</f>
        <v>3.0821454578520661E-5</v>
      </c>
      <c r="D12" s="6"/>
    </row>
    <row r="13" spans="1:4" x14ac:dyDescent="0.2">
      <c r="A13" t="s">
        <v>22</v>
      </c>
      <c r="C13" s="6" t="s">
        <v>15</v>
      </c>
      <c r="D13" s="6"/>
    </row>
    <row r="14" spans="1:4" x14ac:dyDescent="0.2">
      <c r="A14" t="s">
        <v>27</v>
      </c>
    </row>
    <row r="15" spans="1:4" x14ac:dyDescent="0.2">
      <c r="A15" s="5" t="s">
        <v>19</v>
      </c>
      <c r="C15">
        <f>+C7+C11</f>
        <v>47172.242598638273</v>
      </c>
    </row>
    <row r="16" spans="1:4" x14ac:dyDescent="0.2">
      <c r="A16" s="8" t="s">
        <v>5</v>
      </c>
      <c r="C16">
        <f>+C8+C12</f>
        <v>2.0381271219330808</v>
      </c>
    </row>
    <row r="17" spans="1:17" ht="13.5" thickBot="1" x14ac:dyDescent="0.25"/>
    <row r="18" spans="1:17" x14ac:dyDescent="0.2">
      <c r="A18" s="8" t="s">
        <v>6</v>
      </c>
      <c r="C18" s="3">
        <f>+C15</f>
        <v>47172.242598638273</v>
      </c>
      <c r="D18" s="4">
        <f>+C16</f>
        <v>2.0381271219330808</v>
      </c>
    </row>
    <row r="19" spans="1:17" ht="13.5" thickTop="1" x14ac:dyDescent="0.2"/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35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17" x14ac:dyDescent="0.2">
      <c r="A21" t="s">
        <v>34</v>
      </c>
      <c r="C21">
        <v>14307.473</v>
      </c>
      <c r="D21" s="6"/>
      <c r="E21">
        <f t="shared" ref="E21:E47" si="0">+(C21-C$7)/C$8</f>
        <v>-16125.241673950361</v>
      </c>
      <c r="F21">
        <f t="shared" ref="F21:F47" si="1">ROUND(2*E21,0)/2</f>
        <v>-16125</v>
      </c>
      <c r="G21">
        <f t="shared" ref="G21:G47" si="2">+C21-(C$7+F21*C$8)</f>
        <v>-0.49255478414670506</v>
      </c>
      <c r="I21">
        <f>+G21</f>
        <v>-0.49255478414670506</v>
      </c>
      <c r="O21">
        <f t="shared" ref="O21:O47" si="3">+C$11+C$12*F21</f>
        <v>-0.52279731680967445</v>
      </c>
      <c r="Q21" s="2">
        <f t="shared" ref="Q21:Q47" si="4">+C21-15018.5</f>
        <v>-711.02700000000004</v>
      </c>
    </row>
    <row r="22" spans="1:17" x14ac:dyDescent="0.2">
      <c r="A22" t="s">
        <v>34</v>
      </c>
      <c r="C22">
        <v>16172.324000000001</v>
      </c>
      <c r="D22" s="6"/>
      <c r="E22">
        <f t="shared" si="0"/>
        <v>-15210.245164922708</v>
      </c>
      <c r="F22">
        <f t="shared" si="1"/>
        <v>-15210</v>
      </c>
      <c r="G22">
        <f t="shared" si="2"/>
        <v>-0.49966972197944415</v>
      </c>
      <c r="I22">
        <f t="shared" ref="I22:I47" si="5">G22</f>
        <v>-0.49966972197944415</v>
      </c>
      <c r="O22">
        <f t="shared" si="3"/>
        <v>-0.49459568587032804</v>
      </c>
      <c r="Q22" s="2">
        <f t="shared" si="4"/>
        <v>1153.8240000000005</v>
      </c>
    </row>
    <row r="23" spans="1:17" x14ac:dyDescent="0.2">
      <c r="A23" t="s">
        <v>34</v>
      </c>
      <c r="C23">
        <v>16871.391</v>
      </c>
      <c r="D23" s="6"/>
      <c r="E23">
        <f t="shared" si="0"/>
        <v>-14867.245180164446</v>
      </c>
      <c r="F23">
        <f t="shared" si="1"/>
        <v>-14867</v>
      </c>
      <c r="G23">
        <f t="shared" si="2"/>
        <v>-0.49970078610567725</v>
      </c>
      <c r="I23">
        <f t="shared" si="5"/>
        <v>-0.49970078610567725</v>
      </c>
      <c r="O23">
        <f t="shared" si="3"/>
        <v>-0.48402392694989549</v>
      </c>
      <c r="Q23" s="2">
        <f t="shared" si="4"/>
        <v>1852.8909999999996</v>
      </c>
    </row>
    <row r="24" spans="1:17" x14ac:dyDescent="0.2">
      <c r="A24" t="s">
        <v>34</v>
      </c>
      <c r="C24">
        <v>17198.512999999999</v>
      </c>
      <c r="D24" s="6"/>
      <c r="E24">
        <f t="shared" si="0"/>
        <v>-14706.741478782327</v>
      </c>
      <c r="F24">
        <f t="shared" si="1"/>
        <v>-14706.5</v>
      </c>
      <c r="G24">
        <f t="shared" si="2"/>
        <v>-0.49215701290449942</v>
      </c>
      <c r="I24">
        <f t="shared" si="5"/>
        <v>-0.49215701290449942</v>
      </c>
      <c r="O24">
        <f t="shared" si="3"/>
        <v>-0.47907708349004291</v>
      </c>
      <c r="Q24" s="2">
        <f t="shared" si="4"/>
        <v>2180.012999999999</v>
      </c>
    </row>
    <row r="25" spans="1:17" x14ac:dyDescent="0.2">
      <c r="A25" t="s">
        <v>34</v>
      </c>
      <c r="C25">
        <v>17235.242999999999</v>
      </c>
      <c r="D25" s="6"/>
      <c r="E25">
        <f t="shared" si="0"/>
        <v>-14688.719759204418</v>
      </c>
      <c r="F25">
        <f t="shared" si="1"/>
        <v>-14688.5</v>
      </c>
      <c r="G25">
        <f t="shared" si="2"/>
        <v>-0.44789042151751346</v>
      </c>
      <c r="I25">
        <f t="shared" si="5"/>
        <v>-0.44789042151751346</v>
      </c>
      <c r="O25">
        <f t="shared" si="3"/>
        <v>-0.47852229730762952</v>
      </c>
      <c r="Q25" s="2">
        <f t="shared" si="4"/>
        <v>2216.7429999999986</v>
      </c>
    </row>
    <row r="26" spans="1:17" x14ac:dyDescent="0.2">
      <c r="A26" t="s">
        <v>34</v>
      </c>
      <c r="C26">
        <v>17242.342000000001</v>
      </c>
      <c r="D26" s="6"/>
      <c r="E26">
        <f t="shared" si="0"/>
        <v>-14685.236606814447</v>
      </c>
      <c r="F26">
        <f t="shared" si="1"/>
        <v>-14685</v>
      </c>
      <c r="G26">
        <f t="shared" si="2"/>
        <v>-0.4822274731923244</v>
      </c>
      <c r="I26">
        <f t="shared" si="5"/>
        <v>-0.4822274731923244</v>
      </c>
      <c r="O26">
        <f t="shared" si="3"/>
        <v>-0.47841442221660474</v>
      </c>
      <c r="Q26" s="2">
        <f t="shared" si="4"/>
        <v>2223.8420000000006</v>
      </c>
    </row>
    <row r="27" spans="1:17" x14ac:dyDescent="0.2">
      <c r="A27" t="s">
        <v>34</v>
      </c>
      <c r="C27">
        <v>17297.387999999999</v>
      </c>
      <c r="D27" s="6"/>
      <c r="E27">
        <f t="shared" si="0"/>
        <v>-14658.228069491124</v>
      </c>
      <c r="F27">
        <f t="shared" si="1"/>
        <v>-14658</v>
      </c>
      <c r="G27">
        <f t="shared" si="2"/>
        <v>-0.4648275861145521</v>
      </c>
      <c r="I27">
        <f t="shared" si="5"/>
        <v>-0.4648275861145521</v>
      </c>
      <c r="O27">
        <f t="shared" si="3"/>
        <v>-0.47758224294298468</v>
      </c>
      <c r="Q27" s="2">
        <f t="shared" si="4"/>
        <v>2278.887999999999</v>
      </c>
    </row>
    <row r="28" spans="1:17" x14ac:dyDescent="0.2">
      <c r="A28" t="s">
        <v>34</v>
      </c>
      <c r="C28">
        <v>17614.304</v>
      </c>
      <c r="D28" s="6"/>
      <c r="E28">
        <f t="shared" si="0"/>
        <v>-14502.731982321153</v>
      </c>
      <c r="F28">
        <f t="shared" si="1"/>
        <v>-14502.5</v>
      </c>
      <c r="G28">
        <f t="shared" si="2"/>
        <v>-0.47280231051990995</v>
      </c>
      <c r="I28">
        <f t="shared" si="5"/>
        <v>-0.47280231051990995</v>
      </c>
      <c r="O28">
        <f t="shared" si="3"/>
        <v>-0.47278950675602471</v>
      </c>
      <c r="Q28" s="2">
        <f t="shared" si="4"/>
        <v>2595.8040000000001</v>
      </c>
    </row>
    <row r="29" spans="1:17" x14ac:dyDescent="0.2">
      <c r="A29" t="s">
        <v>34</v>
      </c>
      <c r="C29">
        <v>17668.333999999999</v>
      </c>
      <c r="D29" s="6"/>
      <c r="E29">
        <f t="shared" si="0"/>
        <v>-14476.221949410876</v>
      </c>
      <c r="F29">
        <f t="shared" si="1"/>
        <v>-14476</v>
      </c>
      <c r="G29">
        <f t="shared" si="2"/>
        <v>-0.45235427320221788</v>
      </c>
      <c r="I29">
        <f t="shared" si="5"/>
        <v>-0.45235427320221788</v>
      </c>
      <c r="O29">
        <f t="shared" si="3"/>
        <v>-0.47197273820969388</v>
      </c>
      <c r="Q29" s="2">
        <f t="shared" si="4"/>
        <v>2649.8339999999989</v>
      </c>
    </row>
    <row r="30" spans="1:17" x14ac:dyDescent="0.2">
      <c r="A30" t="s">
        <v>34</v>
      </c>
      <c r="C30">
        <v>17670.352999999999</v>
      </c>
      <c r="D30" s="6"/>
      <c r="E30">
        <f t="shared" si="0"/>
        <v>-14475.231319086133</v>
      </c>
      <c r="F30">
        <f t="shared" si="1"/>
        <v>-14475</v>
      </c>
      <c r="G30">
        <f t="shared" si="2"/>
        <v>-0.47145057367742993</v>
      </c>
      <c r="I30">
        <f t="shared" si="5"/>
        <v>-0.47145057367742993</v>
      </c>
      <c r="O30">
        <f t="shared" si="3"/>
        <v>-0.47194191675511538</v>
      </c>
      <c r="Q30" s="2">
        <f t="shared" si="4"/>
        <v>2651.8529999999992</v>
      </c>
    </row>
    <row r="31" spans="1:17" x14ac:dyDescent="0.2">
      <c r="A31" t="s">
        <v>34</v>
      </c>
      <c r="C31">
        <v>18264.456999999999</v>
      </c>
      <c r="D31" s="6"/>
      <c r="E31">
        <f t="shared" si="0"/>
        <v>-14183.731844865746</v>
      </c>
      <c r="F31">
        <f t="shared" si="1"/>
        <v>-14183.5</v>
      </c>
      <c r="G31">
        <f t="shared" si="2"/>
        <v>-0.47252216316337581</v>
      </c>
      <c r="I31">
        <f t="shared" si="5"/>
        <v>-0.47252216316337581</v>
      </c>
      <c r="O31">
        <f t="shared" si="3"/>
        <v>-0.46295746274547661</v>
      </c>
      <c r="Q31" s="2">
        <f t="shared" si="4"/>
        <v>3245.9569999999985</v>
      </c>
    </row>
    <row r="32" spans="1:17" x14ac:dyDescent="0.2">
      <c r="A32" t="s">
        <v>34</v>
      </c>
      <c r="C32">
        <v>18361.296999999999</v>
      </c>
      <c r="D32" s="6"/>
      <c r="E32">
        <f t="shared" si="0"/>
        <v>-14136.216916362484</v>
      </c>
      <c r="F32">
        <f t="shared" si="1"/>
        <v>-14136</v>
      </c>
      <c r="G32">
        <f t="shared" si="2"/>
        <v>-0.44209643589056213</v>
      </c>
      <c r="I32">
        <f t="shared" si="5"/>
        <v>-0.44209643589056213</v>
      </c>
      <c r="O32">
        <f t="shared" si="3"/>
        <v>-0.46149344365299688</v>
      </c>
      <c r="Q32" s="2">
        <f t="shared" si="4"/>
        <v>3342.7969999999987</v>
      </c>
    </row>
    <row r="33" spans="1:17" x14ac:dyDescent="0.2">
      <c r="A33" t="s">
        <v>34</v>
      </c>
      <c r="C33">
        <v>19013.445</v>
      </c>
      <c r="D33" s="6"/>
      <c r="E33">
        <f t="shared" si="0"/>
        <v>-13816.237924277129</v>
      </c>
      <c r="F33">
        <f t="shared" si="1"/>
        <v>-13816</v>
      </c>
      <c r="G33">
        <f t="shared" si="2"/>
        <v>-0.4849125890104915</v>
      </c>
      <c r="I33">
        <f t="shared" si="5"/>
        <v>-0.4849125890104915</v>
      </c>
      <c r="O33">
        <f t="shared" si="3"/>
        <v>-0.45163057818787028</v>
      </c>
      <c r="Q33" s="2">
        <f t="shared" si="4"/>
        <v>3994.9449999999997</v>
      </c>
    </row>
    <row r="34" spans="1:17" x14ac:dyDescent="0.2">
      <c r="A34" t="s">
        <v>34</v>
      </c>
      <c r="C34">
        <v>19058.274000000001</v>
      </c>
      <c r="D34" s="6"/>
      <c r="E34">
        <f t="shared" si="0"/>
        <v>-13794.242398359402</v>
      </c>
      <c r="F34">
        <f t="shared" si="1"/>
        <v>-13794</v>
      </c>
      <c r="G34">
        <f t="shared" si="2"/>
        <v>-0.4940311995378579</v>
      </c>
      <c r="I34">
        <f t="shared" si="5"/>
        <v>-0.4940311995378579</v>
      </c>
      <c r="O34">
        <f t="shared" si="3"/>
        <v>-0.45095250618714283</v>
      </c>
      <c r="Q34" s="2">
        <f t="shared" si="4"/>
        <v>4039.7740000000013</v>
      </c>
    </row>
    <row r="35" spans="1:17" x14ac:dyDescent="0.2">
      <c r="A35" t="s">
        <v>34</v>
      </c>
      <c r="C35">
        <v>19068.502</v>
      </c>
      <c r="D35" s="6"/>
      <c r="E35">
        <f t="shared" si="0"/>
        <v>-13789.223989760358</v>
      </c>
      <c r="F35">
        <f t="shared" si="1"/>
        <v>-13789</v>
      </c>
      <c r="G35">
        <f t="shared" si="2"/>
        <v>-0.45651270193047822</v>
      </c>
      <c r="I35">
        <f t="shared" si="5"/>
        <v>-0.45651270193047822</v>
      </c>
      <c r="O35">
        <f t="shared" si="3"/>
        <v>-0.45079839891425022</v>
      </c>
      <c r="Q35" s="2">
        <f t="shared" si="4"/>
        <v>4050.0020000000004</v>
      </c>
    </row>
    <row r="36" spans="1:17" x14ac:dyDescent="0.2">
      <c r="A36" t="s">
        <v>34</v>
      </c>
      <c r="C36">
        <v>33657.449999999997</v>
      </c>
      <c r="D36" s="6"/>
      <c r="E36">
        <f t="shared" si="0"/>
        <v>-6631.0990294359526</v>
      </c>
      <c r="F36">
        <f t="shared" si="1"/>
        <v>-6631</v>
      </c>
      <c r="G36">
        <f t="shared" si="2"/>
        <v>-0.20183152705430984</v>
      </c>
      <c r="I36">
        <f t="shared" si="5"/>
        <v>-0.20183152705430984</v>
      </c>
      <c r="O36">
        <f t="shared" si="3"/>
        <v>-0.23017842704119931</v>
      </c>
      <c r="Q36" s="2">
        <f t="shared" si="4"/>
        <v>18638.949999999997</v>
      </c>
    </row>
    <row r="37" spans="1:17" x14ac:dyDescent="0.2">
      <c r="A37" t="s">
        <v>34</v>
      </c>
      <c r="C37">
        <v>35428.548000000003</v>
      </c>
      <c r="D37" s="6"/>
      <c r="E37">
        <f t="shared" si="0"/>
        <v>-5762.1028001683817</v>
      </c>
      <c r="F37">
        <f t="shared" si="1"/>
        <v>-5762</v>
      </c>
      <c r="G37">
        <f t="shared" si="2"/>
        <v>-0.20951664286985761</v>
      </c>
      <c r="I37">
        <f t="shared" si="5"/>
        <v>-0.20951664286985761</v>
      </c>
      <c r="O37">
        <f t="shared" si="3"/>
        <v>-0.20339458301246485</v>
      </c>
      <c r="Q37" s="2">
        <f t="shared" si="4"/>
        <v>20410.048000000003</v>
      </c>
    </row>
    <row r="38" spans="1:17" x14ac:dyDescent="0.2">
      <c r="A38" t="s">
        <v>34</v>
      </c>
      <c r="C38">
        <v>35432.622000000003</v>
      </c>
      <c r="D38" s="6"/>
      <c r="E38">
        <f t="shared" si="0"/>
        <v>-5760.1038759767016</v>
      </c>
      <c r="F38">
        <f t="shared" si="1"/>
        <v>-5760</v>
      </c>
      <c r="G38">
        <f t="shared" si="2"/>
        <v>-0.21170924382749945</v>
      </c>
      <c r="I38">
        <f t="shared" si="5"/>
        <v>-0.21170924382749945</v>
      </c>
      <c r="O38">
        <f t="shared" si="3"/>
        <v>-0.20333294010330782</v>
      </c>
      <c r="Q38" s="2">
        <f t="shared" si="4"/>
        <v>20414.122000000003</v>
      </c>
    </row>
    <row r="39" spans="1:17" x14ac:dyDescent="0.2">
      <c r="A39" t="s">
        <v>34</v>
      </c>
      <c r="C39">
        <v>35483.614000000001</v>
      </c>
      <c r="D39" s="6"/>
      <c r="E39">
        <f t="shared" si="0"/>
        <v>-5735.0844497660628</v>
      </c>
      <c r="F39">
        <f t="shared" si="1"/>
        <v>-5735</v>
      </c>
      <c r="G39">
        <f t="shared" si="2"/>
        <v>-0.1721167557843728</v>
      </c>
      <c r="I39">
        <f t="shared" si="5"/>
        <v>-0.1721167557843728</v>
      </c>
      <c r="O39">
        <f t="shared" si="3"/>
        <v>-0.20256240373884479</v>
      </c>
      <c r="Q39" s="2">
        <f t="shared" si="4"/>
        <v>20465.114000000001</v>
      </c>
    </row>
    <row r="40" spans="1:17" x14ac:dyDescent="0.2">
      <c r="A40" t="s">
        <v>34</v>
      </c>
      <c r="C40">
        <v>35808.68</v>
      </c>
      <c r="D40" s="6"/>
      <c r="E40">
        <f t="shared" si="0"/>
        <v>-5575.5895329048326</v>
      </c>
      <c r="F40">
        <f t="shared" si="1"/>
        <v>-5575.5</v>
      </c>
      <c r="G40">
        <f t="shared" si="2"/>
        <v>-0.18247668210824486</v>
      </c>
      <c r="I40">
        <f t="shared" si="5"/>
        <v>-0.18247668210824486</v>
      </c>
      <c r="O40">
        <f t="shared" si="3"/>
        <v>-0.19764638173357077</v>
      </c>
      <c r="Q40" s="2">
        <f t="shared" si="4"/>
        <v>20790.18</v>
      </c>
    </row>
    <row r="41" spans="1:17" x14ac:dyDescent="0.2">
      <c r="A41" t="s">
        <v>34</v>
      </c>
      <c r="C41">
        <v>35910.572999999997</v>
      </c>
      <c r="D41" s="6"/>
      <c r="E41">
        <f t="shared" si="0"/>
        <v>-5525.5953299929906</v>
      </c>
      <c r="F41">
        <f t="shared" si="1"/>
        <v>-5525.5</v>
      </c>
      <c r="G41">
        <f t="shared" si="2"/>
        <v>-0.19429170603689272</v>
      </c>
      <c r="I41">
        <f t="shared" si="5"/>
        <v>-0.19429170603689272</v>
      </c>
      <c r="O41">
        <f t="shared" si="3"/>
        <v>-0.19610530900464473</v>
      </c>
      <c r="Q41" s="2">
        <f t="shared" si="4"/>
        <v>20892.072999999997</v>
      </c>
    </row>
    <row r="42" spans="1:17" x14ac:dyDescent="0.2">
      <c r="A42" t="s">
        <v>34</v>
      </c>
      <c r="C42">
        <v>36287.614999999998</v>
      </c>
      <c r="D42" s="6"/>
      <c r="E42">
        <f t="shared" si="0"/>
        <v>-5340.5981834344693</v>
      </c>
      <c r="F42">
        <f t="shared" si="1"/>
        <v>-5340.5</v>
      </c>
      <c r="G42">
        <f t="shared" si="2"/>
        <v>-0.20010729456407716</v>
      </c>
      <c r="I42">
        <f t="shared" si="5"/>
        <v>-0.20010729456407716</v>
      </c>
      <c r="O42">
        <f t="shared" si="3"/>
        <v>-0.1904033399076184</v>
      </c>
      <c r="Q42" s="2">
        <f t="shared" si="4"/>
        <v>21269.114999999998</v>
      </c>
    </row>
    <row r="43" spans="1:17" x14ac:dyDescent="0.2">
      <c r="A43" t="s">
        <v>34</v>
      </c>
      <c r="C43">
        <v>36558.671999999999</v>
      </c>
      <c r="D43" s="6"/>
      <c r="E43">
        <f t="shared" si="0"/>
        <v>-5207.6029957505698</v>
      </c>
      <c r="F43">
        <f t="shared" si="1"/>
        <v>-5207.5</v>
      </c>
      <c r="G43">
        <f t="shared" si="2"/>
        <v>-0.20991525820136303</v>
      </c>
      <c r="I43">
        <f t="shared" si="5"/>
        <v>-0.20991525820136303</v>
      </c>
      <c r="O43">
        <f t="shared" si="3"/>
        <v>-0.18630408644867516</v>
      </c>
      <c r="Q43" s="2">
        <f t="shared" si="4"/>
        <v>21540.171999999999</v>
      </c>
    </row>
    <row r="44" spans="1:17" x14ac:dyDescent="0.2">
      <c r="A44" t="s">
        <v>34</v>
      </c>
      <c r="C44">
        <v>36561.741000000002</v>
      </c>
      <c r="D44" s="6"/>
      <c r="E44">
        <f t="shared" si="0"/>
        <v>-5206.0971787784847</v>
      </c>
      <c r="F44">
        <f t="shared" si="1"/>
        <v>-5206</v>
      </c>
      <c r="G44">
        <f t="shared" si="2"/>
        <v>-0.19805970891320612</v>
      </c>
      <c r="I44">
        <f t="shared" si="5"/>
        <v>-0.19805970891320612</v>
      </c>
      <c r="O44">
        <f t="shared" si="3"/>
        <v>-0.18625785426680738</v>
      </c>
      <c r="Q44" s="2">
        <f t="shared" si="4"/>
        <v>21543.241000000002</v>
      </c>
    </row>
    <row r="45" spans="1:17" x14ac:dyDescent="0.2">
      <c r="A45" t="s">
        <v>34</v>
      </c>
      <c r="C45">
        <v>46794.214399999997</v>
      </c>
      <c r="D45" s="6"/>
      <c r="E45">
        <f t="shared" si="0"/>
        <v>-185.49368835576834</v>
      </c>
      <c r="F45">
        <f t="shared" si="1"/>
        <v>-185.5</v>
      </c>
      <c r="G45">
        <f t="shared" si="2"/>
        <v>1.2863738760643173E-2</v>
      </c>
      <c r="I45">
        <f t="shared" si="5"/>
        <v>1.2863738760643173E-2</v>
      </c>
      <c r="O45">
        <f t="shared" si="3"/>
        <v>-3.1518741555344398E-2</v>
      </c>
      <c r="Q45" s="2">
        <f t="shared" si="4"/>
        <v>31775.714399999997</v>
      </c>
    </row>
    <row r="46" spans="1:17" x14ac:dyDescent="0.2">
      <c r="A46" t="s">
        <v>34</v>
      </c>
      <c r="C46">
        <v>47172.286099999998</v>
      </c>
      <c r="E46">
        <f t="shared" si="0"/>
        <v>8.6845749106841588E-3</v>
      </c>
      <c r="F46">
        <f t="shared" si="1"/>
        <v>0</v>
      </c>
      <c r="G46">
        <f t="shared" si="2"/>
        <v>1.7699999996693805E-2</v>
      </c>
      <c r="I46">
        <f t="shared" si="5"/>
        <v>1.7699999996693805E-2</v>
      </c>
      <c r="O46">
        <f t="shared" si="3"/>
        <v>-2.5801361731028816E-2</v>
      </c>
      <c r="Q46" s="2">
        <f t="shared" si="4"/>
        <v>32153.786099999998</v>
      </c>
    </row>
    <row r="47" spans="1:17" x14ac:dyDescent="0.2">
      <c r="A47" t="s">
        <v>34</v>
      </c>
      <c r="C47">
        <v>47173.291700000002</v>
      </c>
      <c r="E47">
        <f t="shared" si="0"/>
        <v>0.50208618687963646</v>
      </c>
      <c r="F47">
        <f t="shared" si="1"/>
        <v>0.5</v>
      </c>
      <c r="G47">
        <f t="shared" si="2"/>
        <v>4.2518497648416087E-3</v>
      </c>
      <c r="I47">
        <f t="shared" si="5"/>
        <v>4.2518497648416087E-3</v>
      </c>
      <c r="O47">
        <f t="shared" si="3"/>
        <v>-2.5785951003739555E-2</v>
      </c>
      <c r="Q47" s="2">
        <f t="shared" si="4"/>
        <v>32154.791700000002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2023-01-21T03:41:44Z</dcterms:modified>
</cp:coreProperties>
</file>