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613A685-6A9C-46B1-BC73-A4017C13E1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3" sheetId="3" r:id="rId2"/>
    <sheet name="Q_fit" sheetId="2" r:id="rId3"/>
    <sheet name="Q_fit (2)" sheetId="4" r:id="rId4"/>
    <sheet name="A (old)" sheetId="5" r:id="rId5"/>
    <sheet name="BAV" sheetId="6" r:id="rId6"/>
  </sheets>
  <definedNames>
    <definedName name="solver_adj" localSheetId="0">'Active 1'!$E$11:$E$13</definedName>
    <definedName name="solver_adj" localSheetId="1">'Active 3'!$E$11:$E$13</definedName>
    <definedName name="solver_cvg" localSheetId="0">0.0001</definedName>
    <definedName name="solver_cvg" localSheetId="1">0.0001</definedName>
    <definedName name="solver_drv" localSheetId="0">1</definedName>
    <definedName name="solver_drv" localSheetId="1">1</definedName>
    <definedName name="solver_est" localSheetId="0">1</definedName>
    <definedName name="solver_est" localSheetId="1">1</definedName>
    <definedName name="solver_itr" localSheetId="0">100</definedName>
    <definedName name="solver_itr" localSheetId="1">100</definedName>
    <definedName name="solver_lin" localSheetId="0">2</definedName>
    <definedName name="solver_lin" localSheetId="1">2</definedName>
    <definedName name="solver_neg" localSheetId="0">2</definedName>
    <definedName name="solver_neg" localSheetId="1">2</definedName>
    <definedName name="solver_num" localSheetId="0">0</definedName>
    <definedName name="solver_num" localSheetId="1">0</definedName>
    <definedName name="solver_nwt" localSheetId="0">1</definedName>
    <definedName name="solver_nwt" localSheetId="1">1</definedName>
    <definedName name="solver_opt" localSheetId="0">'Active 1'!$E$14</definedName>
    <definedName name="solver_opt" localSheetId="1">'Active 3'!$E$14</definedName>
    <definedName name="solver_pre" localSheetId="0">0.000001</definedName>
    <definedName name="solver_pre" localSheetId="1">0.000001</definedName>
    <definedName name="solver_scl" localSheetId="0">2</definedName>
    <definedName name="solver_scl" localSheetId="1">2</definedName>
    <definedName name="solver_sho" localSheetId="0">2</definedName>
    <definedName name="solver_sho" localSheetId="1">2</definedName>
    <definedName name="solver_tim" localSheetId="0">100</definedName>
    <definedName name="solver_tim" localSheetId="1">100</definedName>
    <definedName name="solver_tol" localSheetId="0">0.05</definedName>
    <definedName name="solver_tol" localSheetId="1">0.05</definedName>
    <definedName name="solver_typ" localSheetId="0">2</definedName>
    <definedName name="solver_typ" localSheetId="1">2</definedName>
    <definedName name="solver_val" localSheetId="0">0</definedName>
    <definedName name="solver_val" localSheetId="1">0</definedName>
  </definedNames>
  <calcPr calcId="181029"/>
</workbook>
</file>

<file path=xl/calcChain.xml><?xml version="1.0" encoding="utf-8"?>
<calcChain xmlns="http://schemas.openxmlformats.org/spreadsheetml/2006/main">
  <c r="E141" i="1" l="1"/>
  <c r="F141" i="1" s="1"/>
  <c r="G141" i="1" s="1"/>
  <c r="K141" i="1" s="1"/>
  <c r="Q141" i="1"/>
  <c r="E137" i="3"/>
  <c r="F137" i="3" s="1"/>
  <c r="Q137" i="3"/>
  <c r="E117" i="3"/>
  <c r="F117" i="3" s="1"/>
  <c r="Q117" i="3"/>
  <c r="E118" i="3"/>
  <c r="F118" i="3"/>
  <c r="G118" i="3" s="1"/>
  <c r="N118" i="3" s="1"/>
  <c r="Q118" i="3"/>
  <c r="E119" i="3"/>
  <c r="F119" i="3" s="1"/>
  <c r="Q119" i="3"/>
  <c r="E120" i="3"/>
  <c r="F120" i="3"/>
  <c r="Q120" i="3"/>
  <c r="E121" i="3"/>
  <c r="F121" i="3" s="1"/>
  <c r="Q121" i="3"/>
  <c r="E122" i="3"/>
  <c r="F122" i="3"/>
  <c r="Q122" i="3"/>
  <c r="E123" i="3"/>
  <c r="F123" i="3" s="1"/>
  <c r="Q123" i="3"/>
  <c r="E124" i="3"/>
  <c r="F124" i="3" s="1"/>
  <c r="Q124" i="3"/>
  <c r="E125" i="3"/>
  <c r="F125" i="3" s="1"/>
  <c r="Q125" i="3"/>
  <c r="E126" i="3"/>
  <c r="F126" i="3"/>
  <c r="G126" i="3" s="1"/>
  <c r="N126" i="3" s="1"/>
  <c r="Q126" i="3"/>
  <c r="E127" i="3"/>
  <c r="F127" i="3" s="1"/>
  <c r="Q127" i="3"/>
  <c r="E128" i="3"/>
  <c r="F128" i="3"/>
  <c r="Q128" i="3"/>
  <c r="E129" i="3"/>
  <c r="F129" i="3" s="1"/>
  <c r="Q129" i="3"/>
  <c r="E130" i="3"/>
  <c r="F130" i="3"/>
  <c r="Q130" i="3"/>
  <c r="E131" i="3"/>
  <c r="F131" i="3" s="1"/>
  <c r="Q131" i="3"/>
  <c r="E132" i="3"/>
  <c r="F132" i="3" s="1"/>
  <c r="Q132" i="3"/>
  <c r="E135" i="3"/>
  <c r="F135" i="3" s="1"/>
  <c r="Q135" i="3"/>
  <c r="E136" i="3"/>
  <c r="F136" i="3"/>
  <c r="Q136" i="3"/>
  <c r="E133" i="3"/>
  <c r="F133" i="3" s="1"/>
  <c r="Q133" i="3"/>
  <c r="E134" i="3"/>
  <c r="F134" i="3"/>
  <c r="Q134" i="3"/>
  <c r="E138" i="3"/>
  <c r="F138" i="3" s="1"/>
  <c r="Q138" i="3"/>
  <c r="Q142" i="1"/>
  <c r="D11" i="1"/>
  <c r="D12" i="1"/>
  <c r="D13" i="1"/>
  <c r="C7" i="1"/>
  <c r="E142" i="1"/>
  <c r="F142" i="1" s="1"/>
  <c r="C8" i="1"/>
  <c r="E135" i="1"/>
  <c r="F135" i="1" s="1"/>
  <c r="D9" i="1"/>
  <c r="E9" i="1"/>
  <c r="E113" i="1"/>
  <c r="F113" i="1"/>
  <c r="E115" i="1"/>
  <c r="F115" i="1"/>
  <c r="G115" i="1" s="1"/>
  <c r="K115" i="1" s="1"/>
  <c r="E116" i="1"/>
  <c r="F116" i="1" s="1"/>
  <c r="E118" i="1"/>
  <c r="F118" i="1"/>
  <c r="G118" i="1"/>
  <c r="E121" i="1"/>
  <c r="F121" i="1"/>
  <c r="E123" i="1"/>
  <c r="F123" i="1" s="1"/>
  <c r="G123" i="1" s="1"/>
  <c r="K123" i="1" s="1"/>
  <c r="E124" i="1"/>
  <c r="F124" i="1"/>
  <c r="E126" i="1"/>
  <c r="F126" i="1" s="1"/>
  <c r="E128" i="1"/>
  <c r="F128" i="1" s="1"/>
  <c r="E129" i="1"/>
  <c r="F129" i="1"/>
  <c r="E131" i="1"/>
  <c r="F131" i="1" s="1"/>
  <c r="E132" i="1"/>
  <c r="F132" i="1"/>
  <c r="G132" i="1" s="1"/>
  <c r="K132" i="1" s="1"/>
  <c r="E133" i="1"/>
  <c r="F133" i="1" s="1"/>
  <c r="E134" i="1"/>
  <c r="F134" i="1" s="1"/>
  <c r="E136" i="1"/>
  <c r="F136" i="1" s="1"/>
  <c r="E139" i="1"/>
  <c r="F139" i="1"/>
  <c r="E137" i="1"/>
  <c r="F137" i="1" s="1"/>
  <c r="E138" i="1"/>
  <c r="F138" i="1"/>
  <c r="G138" i="1" s="1"/>
  <c r="K138" i="1" s="1"/>
  <c r="E21" i="1"/>
  <c r="F21" i="1"/>
  <c r="E22" i="1"/>
  <c r="E12" i="6" s="1"/>
  <c r="F22" i="1"/>
  <c r="G22" i="1" s="1"/>
  <c r="I22" i="1" s="1"/>
  <c r="E23" i="1"/>
  <c r="F23" i="1"/>
  <c r="E24" i="1"/>
  <c r="F24" i="1" s="1"/>
  <c r="E25" i="1"/>
  <c r="E15" i="6" s="1"/>
  <c r="F25" i="1"/>
  <c r="E26" i="1"/>
  <c r="F26" i="1"/>
  <c r="E27" i="1"/>
  <c r="F27" i="1"/>
  <c r="E28" i="1"/>
  <c r="F28" i="1" s="1"/>
  <c r="E29" i="1"/>
  <c r="F29" i="1" s="1"/>
  <c r="E30" i="1"/>
  <c r="F30" i="1" s="1"/>
  <c r="E31" i="1"/>
  <c r="F31" i="1" s="1"/>
  <c r="E32" i="1"/>
  <c r="E22" i="6" s="1"/>
  <c r="F32" i="1"/>
  <c r="E33" i="1"/>
  <c r="F33" i="1" s="1"/>
  <c r="E34" i="1"/>
  <c r="F34" i="1"/>
  <c r="E35" i="1"/>
  <c r="F35" i="1" s="1"/>
  <c r="E36" i="1"/>
  <c r="F36" i="1"/>
  <c r="G36" i="1" s="1"/>
  <c r="E37" i="1"/>
  <c r="F37" i="1" s="1"/>
  <c r="E38" i="1"/>
  <c r="F38" i="1"/>
  <c r="G38" i="1"/>
  <c r="I38" i="1" s="1"/>
  <c r="E39" i="1"/>
  <c r="F39" i="1" s="1"/>
  <c r="E40" i="1"/>
  <c r="F40" i="1" s="1"/>
  <c r="E41" i="1"/>
  <c r="F41" i="1"/>
  <c r="G41" i="1"/>
  <c r="I41" i="1" s="1"/>
  <c r="E42" i="1"/>
  <c r="F42" i="1" s="1"/>
  <c r="E43" i="1"/>
  <c r="F43" i="1"/>
  <c r="E44" i="1"/>
  <c r="F44" i="1"/>
  <c r="G44" i="1" s="1"/>
  <c r="I44" i="1" s="1"/>
  <c r="E45" i="1"/>
  <c r="F45" i="1"/>
  <c r="E46" i="1"/>
  <c r="F46" i="1"/>
  <c r="G46" i="1"/>
  <c r="I46" i="1" s="1"/>
  <c r="E47" i="1"/>
  <c r="F47" i="1"/>
  <c r="E48" i="1"/>
  <c r="F48" i="1" s="1"/>
  <c r="E49" i="1"/>
  <c r="E38" i="6" s="1"/>
  <c r="F49" i="1"/>
  <c r="E50" i="1"/>
  <c r="F50" i="1" s="1"/>
  <c r="G50" i="1" s="1"/>
  <c r="I50" i="1" s="1"/>
  <c r="E51" i="1"/>
  <c r="E40" i="6" s="1"/>
  <c r="F51" i="1"/>
  <c r="E52" i="1"/>
  <c r="F52" i="1" s="1"/>
  <c r="E53" i="1"/>
  <c r="F53" i="1"/>
  <c r="E54" i="1"/>
  <c r="F54" i="1" s="1"/>
  <c r="E55" i="1"/>
  <c r="F55" i="1"/>
  <c r="E56" i="1"/>
  <c r="F56" i="1" s="1"/>
  <c r="E57" i="1"/>
  <c r="F57" i="1"/>
  <c r="G57" i="1"/>
  <c r="I57" i="1" s="1"/>
  <c r="E58" i="1"/>
  <c r="F58" i="1"/>
  <c r="E59" i="1"/>
  <c r="F59" i="1" s="1"/>
  <c r="E60" i="1"/>
  <c r="F60" i="1"/>
  <c r="G60" i="1" s="1"/>
  <c r="E61" i="1"/>
  <c r="F61" i="1" s="1"/>
  <c r="E62" i="1"/>
  <c r="F62" i="1"/>
  <c r="G62" i="1"/>
  <c r="I62" i="1" s="1"/>
  <c r="E63" i="1"/>
  <c r="F63" i="1" s="1"/>
  <c r="E64" i="1"/>
  <c r="F64" i="1"/>
  <c r="E65" i="1"/>
  <c r="F65" i="1"/>
  <c r="G65" i="1"/>
  <c r="E66" i="1"/>
  <c r="F66" i="1" s="1"/>
  <c r="E67" i="1"/>
  <c r="F67" i="1"/>
  <c r="E68" i="1"/>
  <c r="F68" i="1"/>
  <c r="G68" i="1" s="1"/>
  <c r="H68" i="1" s="1"/>
  <c r="E69" i="1"/>
  <c r="F69" i="1"/>
  <c r="E70" i="1"/>
  <c r="F70" i="1" s="1"/>
  <c r="E71" i="1"/>
  <c r="F71" i="1"/>
  <c r="E72" i="1"/>
  <c r="F72" i="1"/>
  <c r="E73" i="1"/>
  <c r="F73" i="1"/>
  <c r="G73" i="1" s="1"/>
  <c r="H73" i="1" s="1"/>
  <c r="E74" i="1"/>
  <c r="F74" i="1"/>
  <c r="E75" i="1"/>
  <c r="F75" i="1" s="1"/>
  <c r="E76" i="1"/>
  <c r="F76" i="1"/>
  <c r="E77" i="1"/>
  <c r="F77" i="1" s="1"/>
  <c r="E78" i="1"/>
  <c r="F78" i="1" s="1"/>
  <c r="E79" i="1"/>
  <c r="F79" i="1" s="1"/>
  <c r="E80" i="1"/>
  <c r="E69" i="6" s="1"/>
  <c r="F80" i="1"/>
  <c r="E81" i="1"/>
  <c r="F81" i="1" s="1"/>
  <c r="E82" i="1"/>
  <c r="F82" i="1"/>
  <c r="E83" i="1"/>
  <c r="F83" i="1" s="1"/>
  <c r="E84" i="1"/>
  <c r="F84" i="1"/>
  <c r="G84" i="1"/>
  <c r="E85" i="1"/>
  <c r="F85" i="1"/>
  <c r="E86" i="1"/>
  <c r="F86" i="1"/>
  <c r="G86" i="1"/>
  <c r="I86" i="1" s="1"/>
  <c r="E87" i="1"/>
  <c r="F87" i="1"/>
  <c r="E88" i="1"/>
  <c r="F88" i="1" s="1"/>
  <c r="E89" i="1"/>
  <c r="F89" i="1"/>
  <c r="G89" i="1"/>
  <c r="E90" i="1"/>
  <c r="F90" i="1"/>
  <c r="E91" i="1"/>
  <c r="F91" i="1" s="1"/>
  <c r="E92" i="1"/>
  <c r="F92" i="1"/>
  <c r="G92" i="1"/>
  <c r="I92" i="1" s="1"/>
  <c r="E93" i="1"/>
  <c r="F93" i="1" s="1"/>
  <c r="E94" i="1"/>
  <c r="F94" i="1"/>
  <c r="E95" i="1"/>
  <c r="F95" i="1" s="1"/>
  <c r="E96" i="1"/>
  <c r="F96" i="1" s="1"/>
  <c r="E97" i="1"/>
  <c r="F97" i="1"/>
  <c r="G97" i="1"/>
  <c r="J97" i="1" s="1"/>
  <c r="E98" i="1"/>
  <c r="F98" i="1"/>
  <c r="E99" i="1"/>
  <c r="F99" i="1" s="1"/>
  <c r="E100" i="1"/>
  <c r="F100" i="1"/>
  <c r="G100" i="1"/>
  <c r="E101" i="1"/>
  <c r="F101" i="1"/>
  <c r="E102" i="1"/>
  <c r="F102" i="1" s="1"/>
  <c r="E103" i="1"/>
  <c r="F103" i="1" s="1"/>
  <c r="E104" i="1"/>
  <c r="F104" i="1"/>
  <c r="G104" i="1"/>
  <c r="K104" i="1" s="1"/>
  <c r="E105" i="1"/>
  <c r="E93" i="6" s="1"/>
  <c r="F105" i="1"/>
  <c r="E106" i="1"/>
  <c r="F106" i="1" s="1"/>
  <c r="E107" i="1"/>
  <c r="F107" i="1"/>
  <c r="E108" i="1"/>
  <c r="F108" i="1" s="1"/>
  <c r="F16" i="1"/>
  <c r="F17" i="1" s="1"/>
  <c r="C17" i="1"/>
  <c r="Q21" i="1"/>
  <c r="Q22" i="1"/>
  <c r="I23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I65" i="1"/>
  <c r="Q65" i="1"/>
  <c r="I66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I84" i="1"/>
  <c r="Q84" i="1"/>
  <c r="Q85" i="1"/>
  <c r="Q86" i="1"/>
  <c r="Q87" i="1"/>
  <c r="Q88" i="1"/>
  <c r="I89" i="1"/>
  <c r="Q89" i="1"/>
  <c r="Q90" i="1"/>
  <c r="Q91" i="1"/>
  <c r="Q92" i="1"/>
  <c r="Q93" i="1"/>
  <c r="Q94" i="1"/>
  <c r="Q95" i="1"/>
  <c r="Q96" i="1"/>
  <c r="Q97" i="1"/>
  <c r="Q98" i="1"/>
  <c r="Q99" i="1"/>
  <c r="J100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K118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9" i="1"/>
  <c r="Q140" i="1"/>
  <c r="Q137" i="1"/>
  <c r="Q138" i="1"/>
  <c r="D11" i="3"/>
  <c r="P108" i="3" s="1"/>
  <c r="R108" i="3" s="1"/>
  <c r="D12" i="3"/>
  <c r="D13" i="3"/>
  <c r="D9" i="3"/>
  <c r="E9" i="3"/>
  <c r="E91" i="3"/>
  <c r="F91" i="3" s="1"/>
  <c r="E92" i="3"/>
  <c r="F92" i="3"/>
  <c r="G92" i="3" s="1"/>
  <c r="I92" i="3" s="1"/>
  <c r="E93" i="3"/>
  <c r="F93" i="3"/>
  <c r="G93" i="3" s="1"/>
  <c r="L93" i="3" s="1"/>
  <c r="E94" i="3"/>
  <c r="F94" i="3" s="1"/>
  <c r="E95" i="3"/>
  <c r="F95" i="3" s="1"/>
  <c r="E96" i="3"/>
  <c r="F96" i="3" s="1"/>
  <c r="E97" i="3"/>
  <c r="F97" i="3"/>
  <c r="G97" i="3" s="1"/>
  <c r="J97" i="3" s="1"/>
  <c r="E98" i="3"/>
  <c r="F98" i="3" s="1"/>
  <c r="E99" i="3"/>
  <c r="F99" i="3" s="1"/>
  <c r="E100" i="3"/>
  <c r="F100" i="3"/>
  <c r="E101" i="3"/>
  <c r="F101" i="3"/>
  <c r="G101" i="3" s="1"/>
  <c r="E102" i="3"/>
  <c r="F102" i="3" s="1"/>
  <c r="E103" i="3"/>
  <c r="F103" i="3" s="1"/>
  <c r="E104" i="3"/>
  <c r="F104" i="3" s="1"/>
  <c r="E105" i="3"/>
  <c r="F105" i="3" s="1"/>
  <c r="E106" i="3"/>
  <c r="F106" i="3" s="1"/>
  <c r="E107" i="3"/>
  <c r="F107" i="3" s="1"/>
  <c r="E108" i="3"/>
  <c r="F108" i="3"/>
  <c r="G108" i="3" s="1"/>
  <c r="L108" i="3" s="1"/>
  <c r="E109" i="3"/>
  <c r="F109" i="3" s="1"/>
  <c r="E110" i="3"/>
  <c r="F110" i="3" s="1"/>
  <c r="E111" i="3"/>
  <c r="F111" i="3" s="1"/>
  <c r="E112" i="3"/>
  <c r="F112" i="3" s="1"/>
  <c r="E113" i="3"/>
  <c r="F113" i="3" s="1"/>
  <c r="E114" i="3"/>
  <c r="F114" i="3"/>
  <c r="E115" i="3"/>
  <c r="F115" i="3"/>
  <c r="G115" i="3" s="1"/>
  <c r="N115" i="3" s="1"/>
  <c r="E116" i="3"/>
  <c r="F116" i="3" s="1"/>
  <c r="E21" i="3"/>
  <c r="F21" i="3" s="1"/>
  <c r="E22" i="3"/>
  <c r="F22" i="3" s="1"/>
  <c r="E23" i="3"/>
  <c r="F23" i="3" s="1"/>
  <c r="G23" i="3" s="1"/>
  <c r="N23" i="3" s="1"/>
  <c r="E24" i="3"/>
  <c r="F24" i="3"/>
  <c r="G24" i="3" s="1"/>
  <c r="N24" i="3" s="1"/>
  <c r="E25" i="3"/>
  <c r="F25" i="3" s="1"/>
  <c r="E26" i="3"/>
  <c r="F26" i="3"/>
  <c r="G26" i="3" s="1"/>
  <c r="N26" i="3" s="1"/>
  <c r="E27" i="3"/>
  <c r="F27" i="3" s="1"/>
  <c r="E28" i="3"/>
  <c r="F28" i="3"/>
  <c r="G28" i="3" s="1"/>
  <c r="N28" i="3" s="1"/>
  <c r="E29" i="3"/>
  <c r="F29" i="3" s="1"/>
  <c r="E30" i="3"/>
  <c r="F30" i="3"/>
  <c r="G30" i="3" s="1"/>
  <c r="N30" i="3" s="1"/>
  <c r="E31" i="3"/>
  <c r="F31" i="3" s="1"/>
  <c r="E32" i="3"/>
  <c r="F32" i="3"/>
  <c r="G32" i="3" s="1"/>
  <c r="N32" i="3" s="1"/>
  <c r="E33" i="3"/>
  <c r="F33" i="3" s="1"/>
  <c r="E34" i="3"/>
  <c r="F34" i="3"/>
  <c r="G34" i="3" s="1"/>
  <c r="N34" i="3" s="1"/>
  <c r="E35" i="3"/>
  <c r="F35" i="3" s="1"/>
  <c r="E36" i="3"/>
  <c r="F36" i="3" s="1"/>
  <c r="E37" i="3"/>
  <c r="F37" i="3" s="1"/>
  <c r="E38" i="3"/>
  <c r="F38" i="3" s="1"/>
  <c r="E39" i="3"/>
  <c r="F39" i="3"/>
  <c r="E40" i="3"/>
  <c r="F40" i="3" s="1"/>
  <c r="E41" i="3"/>
  <c r="F41" i="3" s="1"/>
  <c r="E42" i="3"/>
  <c r="F42" i="3" s="1"/>
  <c r="E43" i="3"/>
  <c r="F43" i="3" s="1"/>
  <c r="E44" i="3"/>
  <c r="F44" i="3"/>
  <c r="G44" i="3" s="1"/>
  <c r="N44" i="3" s="1"/>
  <c r="E45" i="3"/>
  <c r="F45" i="3"/>
  <c r="E46" i="3"/>
  <c r="F46" i="3" s="1"/>
  <c r="E47" i="3"/>
  <c r="F47" i="3"/>
  <c r="G47" i="3" s="1"/>
  <c r="N47" i="3" s="1"/>
  <c r="E48" i="3"/>
  <c r="F48" i="3" s="1"/>
  <c r="E49" i="3"/>
  <c r="F49" i="3" s="1"/>
  <c r="E50" i="3"/>
  <c r="F50" i="3" s="1"/>
  <c r="E51" i="3"/>
  <c r="F51" i="3"/>
  <c r="G51" i="3" s="1"/>
  <c r="N51" i="3" s="1"/>
  <c r="E52" i="3"/>
  <c r="F52" i="3"/>
  <c r="E53" i="3"/>
  <c r="F53" i="3"/>
  <c r="G53" i="3" s="1"/>
  <c r="E54" i="3"/>
  <c r="F54" i="3" s="1"/>
  <c r="E55" i="3"/>
  <c r="F55" i="3" s="1"/>
  <c r="E56" i="3"/>
  <c r="F56" i="3"/>
  <c r="G56" i="3" s="1"/>
  <c r="N56" i="3" s="1"/>
  <c r="E57" i="3"/>
  <c r="F57" i="3" s="1"/>
  <c r="E58" i="3"/>
  <c r="F58" i="3" s="1"/>
  <c r="E59" i="3"/>
  <c r="F59" i="3" s="1"/>
  <c r="E60" i="3"/>
  <c r="F60" i="3" s="1"/>
  <c r="E61" i="3"/>
  <c r="F61" i="3" s="1"/>
  <c r="E62" i="3"/>
  <c r="F62" i="3" s="1"/>
  <c r="E63" i="3"/>
  <c r="F63" i="3"/>
  <c r="E64" i="3"/>
  <c r="F64" i="3"/>
  <c r="G64" i="3" s="1"/>
  <c r="N64" i="3" s="1"/>
  <c r="E65" i="3"/>
  <c r="F65" i="3" s="1"/>
  <c r="E66" i="3"/>
  <c r="F66" i="3" s="1"/>
  <c r="E67" i="3"/>
  <c r="F67" i="3"/>
  <c r="G67" i="3" s="1"/>
  <c r="N67" i="3" s="1"/>
  <c r="E68" i="3"/>
  <c r="F68" i="3" s="1"/>
  <c r="E69" i="3"/>
  <c r="F69" i="3" s="1"/>
  <c r="E70" i="3"/>
  <c r="F70" i="3" s="1"/>
  <c r="E71" i="3"/>
  <c r="F71" i="3"/>
  <c r="G71" i="3" s="1"/>
  <c r="N71" i="3" s="1"/>
  <c r="E72" i="3"/>
  <c r="F72" i="3"/>
  <c r="G72" i="3" s="1"/>
  <c r="N72" i="3" s="1"/>
  <c r="E73" i="3"/>
  <c r="F73" i="3"/>
  <c r="G73" i="3" s="1"/>
  <c r="N73" i="3" s="1"/>
  <c r="E74" i="3"/>
  <c r="F74" i="3" s="1"/>
  <c r="E75" i="3"/>
  <c r="F75" i="3" s="1"/>
  <c r="E76" i="3"/>
  <c r="F76" i="3" s="1"/>
  <c r="E77" i="3"/>
  <c r="F77" i="3" s="1"/>
  <c r="E78" i="3"/>
  <c r="F78" i="3"/>
  <c r="G78" i="3" s="1"/>
  <c r="N78" i="3" s="1"/>
  <c r="E79" i="3"/>
  <c r="F79" i="3" s="1"/>
  <c r="E80" i="3"/>
  <c r="F80" i="3" s="1"/>
  <c r="E81" i="3"/>
  <c r="F81" i="3"/>
  <c r="E82" i="3"/>
  <c r="F82" i="3"/>
  <c r="G82" i="3" s="1"/>
  <c r="I82" i="3" s="1"/>
  <c r="E83" i="3"/>
  <c r="F83" i="3" s="1"/>
  <c r="E84" i="3"/>
  <c r="F84" i="3" s="1"/>
  <c r="E85" i="3"/>
  <c r="F85" i="3" s="1"/>
  <c r="E86" i="3"/>
  <c r="F86" i="3" s="1"/>
  <c r="E87" i="3"/>
  <c r="F87" i="3"/>
  <c r="G87" i="3" s="1"/>
  <c r="N87" i="3" s="1"/>
  <c r="E88" i="3"/>
  <c r="F88" i="3" s="1"/>
  <c r="E89" i="3"/>
  <c r="F89" i="3"/>
  <c r="G89" i="3" s="1"/>
  <c r="I89" i="3" s="1"/>
  <c r="E90" i="3"/>
  <c r="F90" i="3" s="1"/>
  <c r="P101" i="3"/>
  <c r="F16" i="3"/>
  <c r="F17" i="3" s="1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C7" i="5"/>
  <c r="C8" i="5"/>
  <c r="E91" i="5"/>
  <c r="F91" i="5"/>
  <c r="G91" i="5"/>
  <c r="J91" i="5"/>
  <c r="G11" i="5"/>
  <c r="F11" i="5"/>
  <c r="E92" i="5"/>
  <c r="F92" i="5"/>
  <c r="G92" i="5"/>
  <c r="E93" i="5"/>
  <c r="F93" i="5"/>
  <c r="G93" i="5"/>
  <c r="I93" i="5"/>
  <c r="E94" i="5"/>
  <c r="F94" i="5"/>
  <c r="G94" i="5"/>
  <c r="I94" i="5"/>
  <c r="E96" i="5"/>
  <c r="F96" i="5"/>
  <c r="G96" i="5"/>
  <c r="E97" i="5"/>
  <c r="F97" i="5"/>
  <c r="G97" i="5"/>
  <c r="K97" i="5"/>
  <c r="E98" i="5"/>
  <c r="F98" i="5"/>
  <c r="G98" i="5"/>
  <c r="J98" i="5"/>
  <c r="E100" i="5"/>
  <c r="F100" i="5"/>
  <c r="G100" i="5"/>
  <c r="E101" i="5"/>
  <c r="F101" i="5"/>
  <c r="G101" i="5"/>
  <c r="E102" i="5"/>
  <c r="F102" i="5"/>
  <c r="G102" i="5"/>
  <c r="L102" i="5"/>
  <c r="E104" i="5"/>
  <c r="F104" i="5"/>
  <c r="G104" i="5"/>
  <c r="E105" i="5"/>
  <c r="F105" i="5"/>
  <c r="G105" i="5"/>
  <c r="L105" i="5"/>
  <c r="E106" i="5"/>
  <c r="F106" i="5"/>
  <c r="G106" i="5"/>
  <c r="N106" i="5"/>
  <c r="E108" i="5"/>
  <c r="F108" i="5"/>
  <c r="G108" i="5"/>
  <c r="E109" i="5"/>
  <c r="F109" i="5"/>
  <c r="G109" i="5"/>
  <c r="E110" i="5"/>
  <c r="F110" i="5"/>
  <c r="G110" i="5"/>
  <c r="K110" i="5"/>
  <c r="E112" i="5"/>
  <c r="F112" i="5"/>
  <c r="G112" i="5"/>
  <c r="N112" i="5"/>
  <c r="E113" i="5"/>
  <c r="F113" i="5"/>
  <c r="G113" i="5"/>
  <c r="N113" i="5"/>
  <c r="E114" i="5"/>
  <c r="F114" i="5"/>
  <c r="G114" i="5"/>
  <c r="L114" i="5"/>
  <c r="E116" i="5"/>
  <c r="F116" i="5"/>
  <c r="G116" i="5"/>
  <c r="L116" i="5"/>
  <c r="E117" i="5"/>
  <c r="F117" i="5"/>
  <c r="G117" i="5"/>
  <c r="E14" i="5"/>
  <c r="E15" i="5" s="1"/>
  <c r="E22" i="5"/>
  <c r="F22" i="5"/>
  <c r="G22" i="5"/>
  <c r="N22" i="5"/>
  <c r="E24" i="5"/>
  <c r="F24" i="5"/>
  <c r="G24" i="5"/>
  <c r="E26" i="5"/>
  <c r="F26" i="5"/>
  <c r="G26" i="5"/>
  <c r="N26" i="5"/>
  <c r="E28" i="5"/>
  <c r="F28" i="5"/>
  <c r="G28" i="5"/>
  <c r="E30" i="5"/>
  <c r="F30" i="5"/>
  <c r="G30" i="5"/>
  <c r="N30" i="5"/>
  <c r="E32" i="5"/>
  <c r="F32" i="5"/>
  <c r="G32" i="5"/>
  <c r="N32" i="5"/>
  <c r="E34" i="5"/>
  <c r="F34" i="5"/>
  <c r="G34" i="5"/>
  <c r="N34" i="5"/>
  <c r="E36" i="5"/>
  <c r="F36" i="5"/>
  <c r="G36" i="5"/>
  <c r="E38" i="5"/>
  <c r="F38" i="5"/>
  <c r="G38" i="5"/>
  <c r="N38" i="5"/>
  <c r="E40" i="5"/>
  <c r="F40" i="5"/>
  <c r="E42" i="5"/>
  <c r="F42" i="5"/>
  <c r="G42" i="5"/>
  <c r="N42" i="5"/>
  <c r="E44" i="5"/>
  <c r="F44" i="5"/>
  <c r="G44" i="5"/>
  <c r="N44" i="5"/>
  <c r="E46" i="5"/>
  <c r="F46" i="5"/>
  <c r="G46" i="5"/>
  <c r="E48" i="5"/>
  <c r="F48" i="5"/>
  <c r="G48" i="5"/>
  <c r="N48" i="5"/>
  <c r="E50" i="5"/>
  <c r="F50" i="5"/>
  <c r="G50" i="5"/>
  <c r="E52" i="5"/>
  <c r="F52" i="5"/>
  <c r="G52" i="5"/>
  <c r="N52" i="5"/>
  <c r="E54" i="5"/>
  <c r="F54" i="5"/>
  <c r="G54" i="5"/>
  <c r="E56" i="5"/>
  <c r="F56" i="5"/>
  <c r="G56" i="5"/>
  <c r="N56" i="5"/>
  <c r="E58" i="5"/>
  <c r="F58" i="5"/>
  <c r="G58" i="5"/>
  <c r="N58" i="5"/>
  <c r="E60" i="5"/>
  <c r="F60" i="5"/>
  <c r="G60" i="5"/>
  <c r="N60" i="5"/>
  <c r="E62" i="5"/>
  <c r="F62" i="5"/>
  <c r="G62" i="5"/>
  <c r="E64" i="5"/>
  <c r="F64" i="5"/>
  <c r="G64" i="5"/>
  <c r="N64" i="5"/>
  <c r="E66" i="5"/>
  <c r="F66" i="5"/>
  <c r="G66" i="5"/>
  <c r="E68" i="5"/>
  <c r="F68" i="5"/>
  <c r="G68" i="5"/>
  <c r="N68" i="5"/>
  <c r="E70" i="5"/>
  <c r="F70" i="5"/>
  <c r="G70" i="5"/>
  <c r="E72" i="5"/>
  <c r="F72" i="5"/>
  <c r="G72" i="5"/>
  <c r="N72" i="5"/>
  <c r="E74" i="5"/>
  <c r="F74" i="5"/>
  <c r="G74" i="5"/>
  <c r="N74" i="5"/>
  <c r="E76" i="5"/>
  <c r="F76" i="5"/>
  <c r="G76" i="5"/>
  <c r="N76" i="5"/>
  <c r="E78" i="5"/>
  <c r="F78" i="5"/>
  <c r="E80" i="5"/>
  <c r="F80" i="5"/>
  <c r="G80" i="5"/>
  <c r="N80" i="5"/>
  <c r="E82" i="5"/>
  <c r="F82" i="5"/>
  <c r="G82" i="5"/>
  <c r="N82" i="5"/>
  <c r="E84" i="5"/>
  <c r="F84" i="5"/>
  <c r="G84" i="5"/>
  <c r="I84" i="5"/>
  <c r="E86" i="5"/>
  <c r="F86" i="5"/>
  <c r="E88" i="5"/>
  <c r="F88" i="5"/>
  <c r="G88" i="5"/>
  <c r="N88" i="5"/>
  <c r="E90" i="5"/>
  <c r="F90" i="5"/>
  <c r="G90" i="5"/>
  <c r="I90" i="5"/>
  <c r="C17" i="5"/>
  <c r="Q21" i="5"/>
  <c r="Q22" i="5"/>
  <c r="Q23" i="5"/>
  <c r="N24" i="5"/>
  <c r="Q24" i="5"/>
  <c r="Q25" i="5"/>
  <c r="Q26" i="5"/>
  <c r="Q27" i="5"/>
  <c r="N28" i="5"/>
  <c r="Q28" i="5"/>
  <c r="Q29" i="5"/>
  <c r="Q30" i="5"/>
  <c r="Q31" i="5"/>
  <c r="Q32" i="5"/>
  <c r="Q33" i="5"/>
  <c r="Q34" i="5"/>
  <c r="Q35" i="5"/>
  <c r="N36" i="5"/>
  <c r="Q36" i="5"/>
  <c r="Q37" i="5"/>
  <c r="Q38" i="5"/>
  <c r="Q39" i="5"/>
  <c r="Q40" i="5"/>
  <c r="Q41" i="5"/>
  <c r="Q42" i="5"/>
  <c r="Q43" i="5"/>
  <c r="Q44" i="5"/>
  <c r="Q45" i="5"/>
  <c r="N46" i="5"/>
  <c r="Q46" i="5"/>
  <c r="Q47" i="5"/>
  <c r="Q48" i="5"/>
  <c r="Q49" i="5"/>
  <c r="N50" i="5"/>
  <c r="Q50" i="5"/>
  <c r="Q51" i="5"/>
  <c r="Q52" i="5"/>
  <c r="Q53" i="5"/>
  <c r="N54" i="5"/>
  <c r="Q54" i="5"/>
  <c r="Q55" i="5"/>
  <c r="Q56" i="5"/>
  <c r="Q57" i="5"/>
  <c r="Q58" i="5"/>
  <c r="Q59" i="5"/>
  <c r="Q60" i="5"/>
  <c r="Q61" i="5"/>
  <c r="N62" i="5"/>
  <c r="Q62" i="5"/>
  <c r="Q63" i="5"/>
  <c r="Q64" i="5"/>
  <c r="Q65" i="5"/>
  <c r="N66" i="5"/>
  <c r="Q66" i="5"/>
  <c r="Q67" i="5"/>
  <c r="Q68" i="5"/>
  <c r="Q69" i="5"/>
  <c r="N70" i="5"/>
  <c r="Q70" i="5"/>
  <c r="Q71" i="5"/>
  <c r="Q72" i="5"/>
  <c r="Q73" i="5"/>
  <c r="Q74" i="5"/>
  <c r="Q75" i="5"/>
  <c r="Q76" i="5"/>
  <c r="Q77" i="5"/>
  <c r="G78" i="5"/>
  <c r="N78" i="5"/>
  <c r="Q78" i="5"/>
  <c r="Q79" i="5"/>
  <c r="Q80" i="5"/>
  <c r="Q81" i="5"/>
  <c r="Q82" i="5"/>
  <c r="Q83" i="5"/>
  <c r="Q84" i="5"/>
  <c r="Q85" i="5"/>
  <c r="G86" i="5"/>
  <c r="I86" i="5"/>
  <c r="Q86" i="5"/>
  <c r="Q87" i="5"/>
  <c r="Q88" i="5"/>
  <c r="Q89" i="5"/>
  <c r="Q90" i="5"/>
  <c r="Q91" i="5"/>
  <c r="I92" i="5"/>
  <c r="Q92" i="5"/>
  <c r="Q93" i="5"/>
  <c r="Q94" i="5"/>
  <c r="Q95" i="5"/>
  <c r="J96" i="5"/>
  <c r="Q96" i="5"/>
  <c r="Q97" i="5"/>
  <c r="Q98" i="5"/>
  <c r="Q99" i="5"/>
  <c r="L100" i="5"/>
  <c r="Q100" i="5"/>
  <c r="L101" i="5"/>
  <c r="Q101" i="5"/>
  <c r="Q102" i="5"/>
  <c r="Q103" i="5"/>
  <c r="L104" i="5"/>
  <c r="Q104" i="5"/>
  <c r="Q105" i="5"/>
  <c r="Q106" i="5"/>
  <c r="Q107" i="5"/>
  <c r="L108" i="5"/>
  <c r="Q108" i="5"/>
  <c r="L109" i="5"/>
  <c r="Q109" i="5"/>
  <c r="Q110" i="5"/>
  <c r="Q111" i="5"/>
  <c r="Q112" i="5"/>
  <c r="Q113" i="5"/>
  <c r="Q114" i="5"/>
  <c r="Q115" i="5"/>
  <c r="Q116" i="5"/>
  <c r="K117" i="5"/>
  <c r="Q117" i="5"/>
  <c r="A11" i="6"/>
  <c r="H11" i="6"/>
  <c r="B11" i="6"/>
  <c r="G11" i="6"/>
  <c r="C11" i="6"/>
  <c r="E11" i="6"/>
  <c r="D11" i="6"/>
  <c r="A12" i="6"/>
  <c r="H12" i="6"/>
  <c r="B12" i="6"/>
  <c r="G12" i="6"/>
  <c r="C12" i="6"/>
  <c r="D12" i="6"/>
  <c r="A13" i="6"/>
  <c r="H13" i="6"/>
  <c r="B13" i="6"/>
  <c r="G13" i="6"/>
  <c r="C13" i="6"/>
  <c r="E13" i="6"/>
  <c r="D13" i="6"/>
  <c r="A14" i="6"/>
  <c r="H14" i="6"/>
  <c r="B14" i="6"/>
  <c r="G14" i="6"/>
  <c r="C14" i="6"/>
  <c r="D14" i="6"/>
  <c r="E14" i="6"/>
  <c r="A15" i="6"/>
  <c r="H15" i="6"/>
  <c r="B15" i="6"/>
  <c r="G15" i="6"/>
  <c r="C15" i="6"/>
  <c r="D15" i="6"/>
  <c r="A16" i="6"/>
  <c r="H16" i="6"/>
  <c r="B16" i="6"/>
  <c r="G16" i="6"/>
  <c r="C16" i="6"/>
  <c r="E16" i="6"/>
  <c r="D16" i="6"/>
  <c r="A17" i="6"/>
  <c r="H17" i="6"/>
  <c r="B17" i="6"/>
  <c r="G17" i="6"/>
  <c r="C17" i="6"/>
  <c r="E17" i="6"/>
  <c r="D17" i="6"/>
  <c r="A18" i="6"/>
  <c r="H18" i="6"/>
  <c r="B18" i="6"/>
  <c r="G18" i="6"/>
  <c r="C18" i="6"/>
  <c r="E18" i="6"/>
  <c r="D18" i="6"/>
  <c r="A19" i="6"/>
  <c r="H19" i="6"/>
  <c r="B19" i="6"/>
  <c r="G19" i="6"/>
  <c r="C19" i="6"/>
  <c r="E19" i="6"/>
  <c r="D19" i="6"/>
  <c r="A20" i="6"/>
  <c r="H20" i="6"/>
  <c r="B20" i="6"/>
  <c r="G20" i="6"/>
  <c r="C20" i="6"/>
  <c r="D20" i="6"/>
  <c r="A21" i="6"/>
  <c r="H21" i="6"/>
  <c r="B21" i="6"/>
  <c r="G21" i="6"/>
  <c r="C21" i="6"/>
  <c r="E21" i="6"/>
  <c r="D21" i="6"/>
  <c r="A22" i="6"/>
  <c r="H22" i="6"/>
  <c r="B22" i="6"/>
  <c r="G22" i="6"/>
  <c r="C22" i="6"/>
  <c r="D22" i="6"/>
  <c r="A23" i="6"/>
  <c r="H23" i="6"/>
  <c r="B23" i="6"/>
  <c r="G23" i="6"/>
  <c r="C23" i="6"/>
  <c r="E23" i="6"/>
  <c r="D23" i="6"/>
  <c r="A24" i="6"/>
  <c r="H24" i="6"/>
  <c r="B24" i="6"/>
  <c r="G24" i="6"/>
  <c r="C24" i="6"/>
  <c r="D24" i="6"/>
  <c r="E24" i="6"/>
  <c r="A25" i="6"/>
  <c r="H25" i="6"/>
  <c r="B25" i="6"/>
  <c r="G25" i="6"/>
  <c r="C25" i="6"/>
  <c r="E25" i="6"/>
  <c r="D25" i="6"/>
  <c r="A26" i="6"/>
  <c r="H26" i="6"/>
  <c r="B26" i="6"/>
  <c r="G26" i="6"/>
  <c r="C26" i="6"/>
  <c r="E26" i="6"/>
  <c r="D26" i="6"/>
  <c r="A27" i="6"/>
  <c r="H27" i="6"/>
  <c r="B27" i="6"/>
  <c r="G27" i="6"/>
  <c r="C27" i="6"/>
  <c r="D27" i="6"/>
  <c r="A28" i="6"/>
  <c r="H28" i="6"/>
  <c r="B28" i="6"/>
  <c r="G28" i="6"/>
  <c r="C28" i="6"/>
  <c r="E28" i="6"/>
  <c r="D28" i="6"/>
  <c r="A29" i="6"/>
  <c r="H29" i="6"/>
  <c r="B29" i="6"/>
  <c r="G29" i="6"/>
  <c r="C29" i="6"/>
  <c r="D29" i="6"/>
  <c r="A30" i="6"/>
  <c r="H30" i="6"/>
  <c r="B30" i="6"/>
  <c r="G30" i="6"/>
  <c r="C30" i="6"/>
  <c r="E30" i="6"/>
  <c r="D30" i="6"/>
  <c r="A31" i="6"/>
  <c r="H31" i="6"/>
  <c r="B31" i="6"/>
  <c r="G31" i="6"/>
  <c r="C31" i="6"/>
  <c r="D31" i="6"/>
  <c r="E31" i="6"/>
  <c r="A32" i="6"/>
  <c r="H32" i="6"/>
  <c r="B32" i="6"/>
  <c r="G32" i="6"/>
  <c r="C32" i="6"/>
  <c r="E32" i="6"/>
  <c r="D32" i="6"/>
  <c r="A33" i="6"/>
  <c r="H33" i="6"/>
  <c r="B33" i="6"/>
  <c r="G33" i="6"/>
  <c r="C33" i="6"/>
  <c r="E33" i="6"/>
  <c r="D33" i="6"/>
  <c r="A34" i="6"/>
  <c r="H34" i="6"/>
  <c r="B34" i="6"/>
  <c r="G34" i="6"/>
  <c r="C34" i="6"/>
  <c r="D34" i="6"/>
  <c r="E34" i="6"/>
  <c r="A35" i="6"/>
  <c r="H35" i="6"/>
  <c r="B35" i="6"/>
  <c r="G35" i="6"/>
  <c r="C35" i="6"/>
  <c r="E35" i="6"/>
  <c r="D35" i="6"/>
  <c r="A36" i="6"/>
  <c r="H36" i="6"/>
  <c r="B36" i="6"/>
  <c r="G36" i="6"/>
  <c r="C36" i="6"/>
  <c r="E36" i="6"/>
  <c r="D36" i="6"/>
  <c r="A37" i="6"/>
  <c r="H37" i="6"/>
  <c r="B37" i="6"/>
  <c r="G37" i="6"/>
  <c r="C37" i="6"/>
  <c r="E37" i="6"/>
  <c r="D37" i="6"/>
  <c r="A38" i="6"/>
  <c r="H38" i="6"/>
  <c r="B38" i="6"/>
  <c r="G38" i="6"/>
  <c r="C38" i="6"/>
  <c r="D38" i="6"/>
  <c r="A39" i="6"/>
  <c r="H39" i="6"/>
  <c r="B39" i="6"/>
  <c r="G39" i="6"/>
  <c r="C39" i="6"/>
  <c r="E39" i="6"/>
  <c r="D39" i="6"/>
  <c r="A40" i="6"/>
  <c r="H40" i="6"/>
  <c r="B40" i="6"/>
  <c r="G40" i="6"/>
  <c r="C40" i="6"/>
  <c r="D40" i="6"/>
  <c r="A41" i="6"/>
  <c r="H41" i="6"/>
  <c r="B41" i="6"/>
  <c r="G41" i="6"/>
  <c r="C41" i="6"/>
  <c r="E41" i="6"/>
  <c r="D41" i="6"/>
  <c r="A42" i="6"/>
  <c r="H42" i="6"/>
  <c r="B42" i="6"/>
  <c r="G42" i="6"/>
  <c r="C42" i="6"/>
  <c r="E42" i="6"/>
  <c r="D42" i="6"/>
  <c r="A43" i="6"/>
  <c r="H43" i="6"/>
  <c r="B43" i="6"/>
  <c r="G43" i="6"/>
  <c r="C43" i="6"/>
  <c r="D43" i="6"/>
  <c r="E43" i="6"/>
  <c r="A44" i="6"/>
  <c r="H44" i="6"/>
  <c r="B44" i="6"/>
  <c r="G44" i="6"/>
  <c r="C44" i="6"/>
  <c r="E44" i="6"/>
  <c r="D44" i="6"/>
  <c r="A45" i="6"/>
  <c r="H45" i="6"/>
  <c r="B45" i="6"/>
  <c r="G45" i="6"/>
  <c r="C45" i="6"/>
  <c r="D45" i="6"/>
  <c r="A46" i="6"/>
  <c r="H46" i="6"/>
  <c r="B46" i="6"/>
  <c r="G46" i="6"/>
  <c r="C46" i="6"/>
  <c r="E46" i="6"/>
  <c r="D46" i="6"/>
  <c r="A47" i="6"/>
  <c r="H47" i="6"/>
  <c r="B47" i="6"/>
  <c r="G47" i="6"/>
  <c r="C47" i="6"/>
  <c r="D47" i="6"/>
  <c r="E47" i="6"/>
  <c r="A48" i="6"/>
  <c r="H48" i="6"/>
  <c r="B48" i="6"/>
  <c r="G48" i="6"/>
  <c r="C48" i="6"/>
  <c r="D48" i="6"/>
  <c r="A49" i="6"/>
  <c r="H49" i="6"/>
  <c r="B49" i="6"/>
  <c r="G49" i="6"/>
  <c r="C49" i="6"/>
  <c r="E49" i="6"/>
  <c r="D49" i="6"/>
  <c r="A50" i="6"/>
  <c r="H50" i="6"/>
  <c r="B50" i="6"/>
  <c r="G50" i="6"/>
  <c r="C50" i="6"/>
  <c r="D50" i="6"/>
  <c r="E50" i="6"/>
  <c r="A51" i="6"/>
  <c r="H51" i="6"/>
  <c r="B51" i="6"/>
  <c r="G51" i="6"/>
  <c r="C51" i="6"/>
  <c r="E51" i="6"/>
  <c r="D51" i="6"/>
  <c r="A52" i="6"/>
  <c r="H52" i="6"/>
  <c r="B52" i="6"/>
  <c r="G52" i="6"/>
  <c r="C52" i="6"/>
  <c r="D52" i="6"/>
  <c r="A53" i="6"/>
  <c r="H53" i="6"/>
  <c r="B53" i="6"/>
  <c r="G53" i="6"/>
  <c r="C53" i="6"/>
  <c r="E53" i="6"/>
  <c r="D53" i="6"/>
  <c r="A54" i="6"/>
  <c r="H54" i="6"/>
  <c r="B54" i="6"/>
  <c r="G54" i="6"/>
  <c r="C54" i="6"/>
  <c r="D54" i="6"/>
  <c r="E54" i="6"/>
  <c r="A55" i="6"/>
  <c r="H55" i="6"/>
  <c r="B55" i="6"/>
  <c r="G55" i="6"/>
  <c r="C55" i="6"/>
  <c r="E55" i="6"/>
  <c r="D55" i="6"/>
  <c r="A56" i="6"/>
  <c r="H56" i="6"/>
  <c r="B56" i="6"/>
  <c r="G56" i="6"/>
  <c r="C56" i="6"/>
  <c r="E56" i="6"/>
  <c r="D56" i="6"/>
  <c r="A57" i="6"/>
  <c r="H57" i="6"/>
  <c r="B57" i="6"/>
  <c r="G57" i="6"/>
  <c r="C57" i="6"/>
  <c r="E57" i="6"/>
  <c r="D57" i="6"/>
  <c r="A58" i="6"/>
  <c r="H58" i="6"/>
  <c r="B58" i="6"/>
  <c r="G58" i="6"/>
  <c r="C58" i="6"/>
  <c r="E58" i="6"/>
  <c r="D58" i="6"/>
  <c r="A59" i="6"/>
  <c r="H59" i="6"/>
  <c r="B59" i="6"/>
  <c r="G59" i="6"/>
  <c r="C59" i="6"/>
  <c r="D59" i="6"/>
  <c r="E59" i="6"/>
  <c r="A60" i="6"/>
  <c r="H60" i="6"/>
  <c r="B60" i="6"/>
  <c r="G60" i="6"/>
  <c r="C60" i="6"/>
  <c r="E60" i="6"/>
  <c r="D60" i="6"/>
  <c r="A61" i="6"/>
  <c r="H61" i="6"/>
  <c r="B61" i="6"/>
  <c r="G61" i="6"/>
  <c r="C61" i="6"/>
  <c r="E61" i="6"/>
  <c r="D61" i="6"/>
  <c r="A62" i="6"/>
  <c r="H62" i="6"/>
  <c r="B62" i="6"/>
  <c r="G62" i="6"/>
  <c r="C62" i="6"/>
  <c r="E62" i="6"/>
  <c r="D62" i="6"/>
  <c r="A63" i="6"/>
  <c r="H63" i="6"/>
  <c r="B63" i="6"/>
  <c r="G63" i="6"/>
  <c r="C63" i="6"/>
  <c r="D63" i="6"/>
  <c r="E63" i="6"/>
  <c r="A64" i="6"/>
  <c r="H64" i="6"/>
  <c r="B64" i="6"/>
  <c r="G64" i="6"/>
  <c r="C64" i="6"/>
  <c r="E64" i="6"/>
  <c r="D64" i="6"/>
  <c r="A65" i="6"/>
  <c r="H65" i="6"/>
  <c r="B65" i="6"/>
  <c r="G65" i="6"/>
  <c r="C65" i="6"/>
  <c r="E65" i="6"/>
  <c r="D65" i="6"/>
  <c r="A66" i="6"/>
  <c r="H66" i="6"/>
  <c r="B66" i="6"/>
  <c r="G66" i="6"/>
  <c r="C66" i="6"/>
  <c r="D66" i="6"/>
  <c r="E66" i="6"/>
  <c r="A67" i="6"/>
  <c r="H67" i="6"/>
  <c r="B67" i="6"/>
  <c r="G67" i="6"/>
  <c r="C67" i="6"/>
  <c r="D67" i="6"/>
  <c r="A68" i="6"/>
  <c r="H68" i="6"/>
  <c r="B68" i="6"/>
  <c r="G68" i="6"/>
  <c r="C68" i="6"/>
  <c r="E68" i="6"/>
  <c r="D68" i="6"/>
  <c r="A69" i="6"/>
  <c r="H69" i="6"/>
  <c r="B69" i="6"/>
  <c r="G69" i="6"/>
  <c r="C69" i="6"/>
  <c r="D69" i="6"/>
  <c r="A70" i="6"/>
  <c r="H70" i="6"/>
  <c r="B70" i="6"/>
  <c r="G70" i="6"/>
  <c r="C70" i="6"/>
  <c r="D70" i="6"/>
  <c r="E70" i="6"/>
  <c r="A71" i="6"/>
  <c r="H71" i="6"/>
  <c r="B71" i="6"/>
  <c r="G71" i="6"/>
  <c r="C71" i="6"/>
  <c r="E71" i="6"/>
  <c r="D71" i="6"/>
  <c r="A72" i="6"/>
  <c r="H72" i="6"/>
  <c r="B72" i="6"/>
  <c r="G72" i="6"/>
  <c r="C72" i="6"/>
  <c r="D72" i="6"/>
  <c r="A73" i="6"/>
  <c r="H73" i="6"/>
  <c r="B73" i="6"/>
  <c r="G73" i="6"/>
  <c r="C73" i="6"/>
  <c r="E73" i="6"/>
  <c r="D73" i="6"/>
  <c r="A74" i="6"/>
  <c r="H74" i="6"/>
  <c r="B74" i="6"/>
  <c r="G74" i="6"/>
  <c r="C74" i="6"/>
  <c r="E74" i="6"/>
  <c r="D74" i="6"/>
  <c r="A75" i="6"/>
  <c r="H75" i="6"/>
  <c r="B75" i="6"/>
  <c r="G75" i="6"/>
  <c r="C75" i="6"/>
  <c r="E75" i="6"/>
  <c r="D75" i="6"/>
  <c r="A76" i="6"/>
  <c r="H76" i="6"/>
  <c r="B76" i="6"/>
  <c r="G76" i="6"/>
  <c r="C76" i="6"/>
  <c r="E76" i="6"/>
  <c r="D76" i="6"/>
  <c r="A77" i="6"/>
  <c r="H77" i="6"/>
  <c r="B77" i="6"/>
  <c r="G77" i="6"/>
  <c r="C77" i="6"/>
  <c r="D77" i="6"/>
  <c r="A78" i="6"/>
  <c r="H78" i="6"/>
  <c r="B78" i="6"/>
  <c r="G78" i="6"/>
  <c r="C78" i="6"/>
  <c r="E78" i="6"/>
  <c r="F78" i="6"/>
  <c r="D78" i="6"/>
  <c r="A79" i="6"/>
  <c r="H79" i="6"/>
  <c r="B79" i="6"/>
  <c r="G79" i="6"/>
  <c r="C79" i="6"/>
  <c r="E79" i="6"/>
  <c r="F79" i="6"/>
  <c r="D79" i="6"/>
  <c r="A80" i="6"/>
  <c r="H80" i="6"/>
  <c r="B80" i="6"/>
  <c r="G80" i="6"/>
  <c r="C80" i="6"/>
  <c r="F80" i="6"/>
  <c r="D80" i="6"/>
  <c r="A81" i="6"/>
  <c r="H81" i="6"/>
  <c r="B81" i="6"/>
  <c r="G81" i="6"/>
  <c r="C81" i="6"/>
  <c r="E81" i="6"/>
  <c r="F81" i="6"/>
  <c r="D81" i="6"/>
  <c r="A82" i="6"/>
  <c r="H82" i="6"/>
  <c r="B82" i="6"/>
  <c r="G82" i="6"/>
  <c r="C82" i="6"/>
  <c r="F82" i="6"/>
  <c r="D82" i="6"/>
  <c r="A83" i="6"/>
  <c r="H83" i="6"/>
  <c r="B83" i="6"/>
  <c r="G83" i="6"/>
  <c r="C83" i="6"/>
  <c r="E83" i="6"/>
  <c r="D83" i="6"/>
  <c r="A84" i="6"/>
  <c r="H84" i="6"/>
  <c r="B84" i="6"/>
  <c r="G84" i="6"/>
  <c r="C84" i="6"/>
  <c r="D84" i="6"/>
  <c r="A85" i="6"/>
  <c r="H85" i="6"/>
  <c r="B85" i="6"/>
  <c r="G85" i="6"/>
  <c r="C85" i="6"/>
  <c r="D85" i="6"/>
  <c r="E85" i="6"/>
  <c r="A86" i="6"/>
  <c r="H86" i="6"/>
  <c r="B86" i="6"/>
  <c r="G86" i="6"/>
  <c r="C86" i="6"/>
  <c r="E86" i="6"/>
  <c r="D86" i="6"/>
  <c r="A87" i="6"/>
  <c r="H87" i="6"/>
  <c r="B87" i="6"/>
  <c r="G87" i="6"/>
  <c r="C87" i="6"/>
  <c r="D87" i="6"/>
  <c r="A88" i="6"/>
  <c r="H88" i="6"/>
  <c r="B88" i="6"/>
  <c r="G88" i="6"/>
  <c r="C88" i="6"/>
  <c r="E88" i="6"/>
  <c r="D88" i="6"/>
  <c r="A89" i="6"/>
  <c r="H89" i="6"/>
  <c r="B89" i="6"/>
  <c r="G89" i="6"/>
  <c r="C89" i="6"/>
  <c r="E89" i="6"/>
  <c r="D89" i="6"/>
  <c r="A90" i="6"/>
  <c r="H90" i="6"/>
  <c r="B90" i="6"/>
  <c r="G90" i="6"/>
  <c r="C90" i="6"/>
  <c r="E90" i="6"/>
  <c r="D90" i="6"/>
  <c r="A91" i="6"/>
  <c r="H91" i="6"/>
  <c r="B91" i="6"/>
  <c r="G91" i="6"/>
  <c r="C91" i="6"/>
  <c r="E91" i="6"/>
  <c r="D91" i="6"/>
  <c r="A92" i="6"/>
  <c r="H92" i="6"/>
  <c r="B92" i="6"/>
  <c r="G92" i="6"/>
  <c r="C92" i="6"/>
  <c r="E92" i="6"/>
  <c r="D92" i="6"/>
  <c r="A93" i="6"/>
  <c r="H93" i="6"/>
  <c r="B93" i="6"/>
  <c r="G93" i="6"/>
  <c r="C93" i="6"/>
  <c r="D93" i="6"/>
  <c r="A94" i="6"/>
  <c r="H94" i="6"/>
  <c r="B94" i="6"/>
  <c r="G94" i="6"/>
  <c r="C94" i="6"/>
  <c r="E94" i="6"/>
  <c r="D94" i="6"/>
  <c r="A95" i="6"/>
  <c r="H95" i="6"/>
  <c r="B95" i="6"/>
  <c r="G95" i="6"/>
  <c r="C95" i="6"/>
  <c r="E95" i="6"/>
  <c r="D95" i="6"/>
  <c r="A96" i="6"/>
  <c r="H96" i="6"/>
  <c r="B96" i="6"/>
  <c r="G96" i="6"/>
  <c r="C96" i="6"/>
  <c r="E96" i="6"/>
  <c r="D96" i="6"/>
  <c r="A97" i="6"/>
  <c r="H97" i="6"/>
  <c r="B97" i="6"/>
  <c r="G97" i="6"/>
  <c r="C97" i="6"/>
  <c r="D97" i="6"/>
  <c r="A98" i="6"/>
  <c r="H98" i="6"/>
  <c r="B98" i="6"/>
  <c r="G98" i="6"/>
  <c r="C98" i="6"/>
  <c r="D98" i="6"/>
  <c r="A99" i="6"/>
  <c r="H99" i="6"/>
  <c r="B99" i="6"/>
  <c r="G99" i="6"/>
  <c r="C99" i="6"/>
  <c r="D99" i="6"/>
  <c r="A100" i="6"/>
  <c r="H100" i="6"/>
  <c r="B100" i="6"/>
  <c r="G100" i="6"/>
  <c r="C100" i="6"/>
  <c r="E100" i="6"/>
  <c r="D100" i="6"/>
  <c r="A101" i="6"/>
  <c r="H101" i="6"/>
  <c r="B101" i="6"/>
  <c r="G101" i="6"/>
  <c r="C101" i="6"/>
  <c r="D101" i="6"/>
  <c r="E101" i="6"/>
  <c r="A102" i="6"/>
  <c r="H102" i="6"/>
  <c r="B102" i="6"/>
  <c r="G102" i="6"/>
  <c r="C102" i="6"/>
  <c r="E102" i="6"/>
  <c r="D102" i="6"/>
  <c r="A103" i="6"/>
  <c r="H103" i="6"/>
  <c r="B103" i="6"/>
  <c r="G103" i="6"/>
  <c r="C103" i="6"/>
  <c r="D103" i="6"/>
  <c r="A104" i="6"/>
  <c r="H104" i="6"/>
  <c r="B104" i="6"/>
  <c r="G104" i="6"/>
  <c r="C104" i="6"/>
  <c r="D104" i="6"/>
  <c r="E104" i="6"/>
  <c r="A105" i="6"/>
  <c r="H105" i="6"/>
  <c r="B105" i="6"/>
  <c r="G105" i="6"/>
  <c r="C105" i="6"/>
  <c r="E105" i="6"/>
  <c r="D105" i="6"/>
  <c r="A106" i="6"/>
  <c r="H106" i="6"/>
  <c r="B106" i="6"/>
  <c r="G106" i="6"/>
  <c r="C106" i="6"/>
  <c r="E106" i="6"/>
  <c r="D106" i="6"/>
  <c r="A107" i="6"/>
  <c r="H107" i="6"/>
  <c r="B107" i="6"/>
  <c r="G107" i="6"/>
  <c r="C107" i="6"/>
  <c r="E107" i="6"/>
  <c r="D107" i="6"/>
  <c r="A108" i="6"/>
  <c r="H108" i="6"/>
  <c r="B108" i="6"/>
  <c r="G108" i="6"/>
  <c r="C108" i="6"/>
  <c r="D108" i="6"/>
  <c r="A109" i="6"/>
  <c r="H109" i="6"/>
  <c r="B109" i="6"/>
  <c r="G109" i="6"/>
  <c r="C109" i="6"/>
  <c r="D109" i="6"/>
  <c r="A110" i="6"/>
  <c r="H110" i="6"/>
  <c r="B110" i="6"/>
  <c r="G110" i="6"/>
  <c r="C110" i="6"/>
  <c r="E110" i="6"/>
  <c r="D110" i="6"/>
  <c r="A111" i="6"/>
  <c r="H111" i="6"/>
  <c r="B111" i="6"/>
  <c r="G111" i="6"/>
  <c r="C111" i="6"/>
  <c r="D111" i="6"/>
  <c r="A112" i="6"/>
  <c r="H112" i="6"/>
  <c r="B112" i="6"/>
  <c r="G112" i="6"/>
  <c r="C112" i="6"/>
  <c r="D112" i="6"/>
  <c r="A113" i="6"/>
  <c r="H113" i="6"/>
  <c r="B113" i="6"/>
  <c r="G113" i="6"/>
  <c r="C113" i="6"/>
  <c r="E113" i="6"/>
  <c r="D113" i="6"/>
  <c r="A114" i="6"/>
  <c r="H114" i="6"/>
  <c r="B114" i="6"/>
  <c r="G114" i="6"/>
  <c r="C114" i="6"/>
  <c r="E114" i="6"/>
  <c r="D114" i="6"/>
  <c r="H16" i="2"/>
  <c r="H15" i="2"/>
  <c r="A9" i="2"/>
  <c r="C9" i="2" s="1"/>
  <c r="D21" i="2"/>
  <c r="J21" i="2" s="1"/>
  <c r="D22" i="2"/>
  <c r="F22" i="2"/>
  <c r="H22" i="2"/>
  <c r="D23" i="2"/>
  <c r="H23" i="2"/>
  <c r="D24" i="2"/>
  <c r="I24" i="2"/>
  <c r="D25" i="2"/>
  <c r="H25" i="2"/>
  <c r="D26" i="2"/>
  <c r="F26" i="2"/>
  <c r="D27" i="2"/>
  <c r="H27" i="2"/>
  <c r="D28" i="2"/>
  <c r="I28" i="2"/>
  <c r="H28" i="2"/>
  <c r="D29" i="2"/>
  <c r="J29" i="2"/>
  <c r="D30" i="2"/>
  <c r="F30" i="2"/>
  <c r="H30" i="2"/>
  <c r="D31" i="2"/>
  <c r="H31" i="2"/>
  <c r="D32" i="2"/>
  <c r="I32" i="2"/>
  <c r="D33" i="2"/>
  <c r="H33" i="2"/>
  <c r="D34" i="2"/>
  <c r="F34" i="2"/>
  <c r="D35" i="2"/>
  <c r="H35" i="2"/>
  <c r="D36" i="2"/>
  <c r="I36" i="2"/>
  <c r="H36" i="2"/>
  <c r="D37" i="2"/>
  <c r="J37" i="2"/>
  <c r="D38" i="2"/>
  <c r="F38" i="2"/>
  <c r="H38" i="2"/>
  <c r="D39" i="2"/>
  <c r="H39" i="2"/>
  <c r="D40" i="2"/>
  <c r="I40" i="2"/>
  <c r="D41" i="2"/>
  <c r="H41" i="2"/>
  <c r="D42" i="2"/>
  <c r="F42" i="2"/>
  <c r="D43" i="2"/>
  <c r="H43" i="2"/>
  <c r="D44" i="2"/>
  <c r="I44" i="2"/>
  <c r="H44" i="2"/>
  <c r="D45" i="2"/>
  <c r="J45" i="2"/>
  <c r="D46" i="2"/>
  <c r="F46" i="2"/>
  <c r="H46" i="2"/>
  <c r="D47" i="2"/>
  <c r="H47" i="2"/>
  <c r="D48" i="2"/>
  <c r="I48" i="2"/>
  <c r="D49" i="2"/>
  <c r="H49" i="2"/>
  <c r="D50" i="2"/>
  <c r="F50" i="2"/>
  <c r="D51" i="2"/>
  <c r="H51" i="2"/>
  <c r="D52" i="2"/>
  <c r="I52" i="2"/>
  <c r="H52" i="2"/>
  <c r="D53" i="2"/>
  <c r="J53" i="2"/>
  <c r="D54" i="2"/>
  <c r="F54" i="2"/>
  <c r="H54" i="2"/>
  <c r="D55" i="2"/>
  <c r="H55" i="2"/>
  <c r="D56" i="2"/>
  <c r="I56" i="2"/>
  <c r="D57" i="2"/>
  <c r="H57" i="2"/>
  <c r="D58" i="2"/>
  <c r="F58" i="2"/>
  <c r="D59" i="2"/>
  <c r="H59" i="2"/>
  <c r="D60" i="2"/>
  <c r="I60" i="2"/>
  <c r="H60" i="2"/>
  <c r="D61" i="2"/>
  <c r="J61" i="2"/>
  <c r="D62" i="2"/>
  <c r="F62" i="2"/>
  <c r="H62" i="2"/>
  <c r="D63" i="2"/>
  <c r="H63" i="2"/>
  <c r="D64" i="2"/>
  <c r="I64" i="2"/>
  <c r="D65" i="2"/>
  <c r="H65" i="2"/>
  <c r="D66" i="2"/>
  <c r="F66" i="2"/>
  <c r="D67" i="2"/>
  <c r="H67" i="2"/>
  <c r="D68" i="2"/>
  <c r="I68" i="2"/>
  <c r="H68" i="2"/>
  <c r="D69" i="2"/>
  <c r="F69" i="2"/>
  <c r="D70" i="2"/>
  <c r="F70" i="2"/>
  <c r="H70" i="2"/>
  <c r="D71" i="2"/>
  <c r="H71" i="2"/>
  <c r="D72" i="2"/>
  <c r="I72" i="2"/>
  <c r="D73" i="2"/>
  <c r="I73" i="2"/>
  <c r="D74" i="2"/>
  <c r="F74" i="2"/>
  <c r="D75" i="2"/>
  <c r="H75" i="2"/>
  <c r="D76" i="2"/>
  <c r="I76" i="2"/>
  <c r="H76" i="2"/>
  <c r="D77" i="2"/>
  <c r="D78" i="2"/>
  <c r="F78" i="2"/>
  <c r="H78" i="2"/>
  <c r="D79" i="2"/>
  <c r="H79" i="2"/>
  <c r="D80" i="2"/>
  <c r="I80" i="2"/>
  <c r="D81" i="2"/>
  <c r="D82" i="2"/>
  <c r="F82" i="2"/>
  <c r="D83" i="2"/>
  <c r="H83" i="2"/>
  <c r="D84" i="2"/>
  <c r="I84" i="2"/>
  <c r="H84" i="2"/>
  <c r="D85" i="2"/>
  <c r="F85" i="2"/>
  <c r="D86" i="2"/>
  <c r="F86" i="2"/>
  <c r="H86" i="2"/>
  <c r="D87" i="2"/>
  <c r="H87" i="2"/>
  <c r="D88" i="2"/>
  <c r="I88" i="2"/>
  <c r="D89" i="2"/>
  <c r="I89" i="2"/>
  <c r="D90" i="2"/>
  <c r="F90" i="2"/>
  <c r="D91" i="2"/>
  <c r="H91" i="2"/>
  <c r="D92" i="2"/>
  <c r="I92" i="2"/>
  <c r="H92" i="2"/>
  <c r="D93" i="2"/>
  <c r="D94" i="2"/>
  <c r="F94" i="2"/>
  <c r="H94" i="2"/>
  <c r="D95" i="2"/>
  <c r="H95" i="2"/>
  <c r="D96" i="2"/>
  <c r="I96" i="2"/>
  <c r="D97" i="2"/>
  <c r="D98" i="2"/>
  <c r="F98" i="2"/>
  <c r="D99" i="2"/>
  <c r="H99" i="2"/>
  <c r="D100" i="2"/>
  <c r="I100" i="2"/>
  <c r="H100" i="2"/>
  <c r="D101" i="2"/>
  <c r="F101" i="2"/>
  <c r="D102" i="2"/>
  <c r="F102" i="2"/>
  <c r="H102" i="2"/>
  <c r="D103" i="2"/>
  <c r="H103" i="2"/>
  <c r="D104" i="2"/>
  <c r="I104" i="2"/>
  <c r="D105" i="2"/>
  <c r="I105" i="2"/>
  <c r="D106" i="2"/>
  <c r="F106" i="2"/>
  <c r="D107" i="2"/>
  <c r="H107" i="2"/>
  <c r="D108" i="2"/>
  <c r="I108" i="2"/>
  <c r="H108" i="2"/>
  <c r="D109" i="2"/>
  <c r="D110" i="2"/>
  <c r="F110" i="2"/>
  <c r="H110" i="2"/>
  <c r="D111" i="2"/>
  <c r="H111" i="2"/>
  <c r="D112" i="2"/>
  <c r="I112" i="2"/>
  <c r="D113" i="2"/>
  <c r="D114" i="2"/>
  <c r="F114" i="2"/>
  <c r="D115" i="2"/>
  <c r="H115" i="2"/>
  <c r="D116" i="2"/>
  <c r="I116" i="2"/>
  <c r="H116" i="2"/>
  <c r="D117" i="2"/>
  <c r="F117" i="2"/>
  <c r="D118" i="2"/>
  <c r="F118" i="2"/>
  <c r="H118" i="2"/>
  <c r="D119" i="2"/>
  <c r="H119" i="2"/>
  <c r="D120" i="2"/>
  <c r="I120" i="2"/>
  <c r="D121" i="2"/>
  <c r="I121" i="2"/>
  <c r="D122" i="2"/>
  <c r="F122" i="2"/>
  <c r="D123" i="2"/>
  <c r="H123" i="2"/>
  <c r="D124" i="2"/>
  <c r="I124" i="2"/>
  <c r="H124" i="2"/>
  <c r="J16" i="2"/>
  <c r="J15" i="2"/>
  <c r="J12" i="2"/>
  <c r="J22" i="2"/>
  <c r="J23" i="2"/>
  <c r="J24" i="2"/>
  <c r="J26" i="2"/>
  <c r="J27" i="2"/>
  <c r="J28" i="2"/>
  <c r="J30" i="2"/>
  <c r="J31" i="2"/>
  <c r="J35" i="2"/>
  <c r="J36" i="2"/>
  <c r="J38" i="2"/>
  <c r="J40" i="2"/>
  <c r="J42" i="2"/>
  <c r="J43" i="2"/>
  <c r="J44" i="2"/>
  <c r="J46" i="2"/>
  <c r="J47" i="2"/>
  <c r="J51" i="2"/>
  <c r="J52" i="2"/>
  <c r="J54" i="2"/>
  <c r="J56" i="2"/>
  <c r="J58" i="2"/>
  <c r="J59" i="2"/>
  <c r="J60" i="2"/>
  <c r="J62" i="2"/>
  <c r="J63" i="2"/>
  <c r="J67" i="2"/>
  <c r="J68" i="2"/>
  <c r="J70" i="2"/>
  <c r="J72" i="2"/>
  <c r="J74" i="2"/>
  <c r="J75" i="2"/>
  <c r="J76" i="2"/>
  <c r="J78" i="2"/>
  <c r="J83" i="2"/>
  <c r="J84" i="2"/>
  <c r="J86" i="2"/>
  <c r="J88" i="2"/>
  <c r="J91" i="2"/>
  <c r="J92" i="2"/>
  <c r="J94" i="2"/>
  <c r="J95" i="2"/>
  <c r="J99" i="2"/>
  <c r="J100" i="2"/>
  <c r="J102" i="2"/>
  <c r="J104" i="2"/>
  <c r="J106" i="2"/>
  <c r="J107" i="2"/>
  <c r="J108" i="2"/>
  <c r="J110" i="2"/>
  <c r="J115" i="2"/>
  <c r="J116" i="2"/>
  <c r="J118" i="2"/>
  <c r="J120" i="2"/>
  <c r="J123" i="2"/>
  <c r="I16" i="2"/>
  <c r="I15" i="2"/>
  <c r="I21" i="2"/>
  <c r="I22" i="2"/>
  <c r="I23" i="2"/>
  <c r="I25" i="2"/>
  <c r="I26" i="2"/>
  <c r="I27" i="2"/>
  <c r="I29" i="2"/>
  <c r="I30" i="2"/>
  <c r="I31" i="2"/>
  <c r="I33" i="2"/>
  <c r="I34" i="2"/>
  <c r="I35" i="2"/>
  <c r="I37" i="2"/>
  <c r="I38" i="2"/>
  <c r="I39" i="2"/>
  <c r="I41" i="2"/>
  <c r="I42" i="2"/>
  <c r="I43" i="2"/>
  <c r="I45" i="2"/>
  <c r="I46" i="2"/>
  <c r="I47" i="2"/>
  <c r="I49" i="2"/>
  <c r="I50" i="2"/>
  <c r="I51" i="2"/>
  <c r="I53" i="2"/>
  <c r="I54" i="2"/>
  <c r="I55" i="2"/>
  <c r="I57" i="2"/>
  <c r="I59" i="2"/>
  <c r="I61" i="2"/>
  <c r="I62" i="2"/>
  <c r="I63" i="2"/>
  <c r="I65" i="2"/>
  <c r="I67" i="2"/>
  <c r="I70" i="2"/>
  <c r="I71" i="2"/>
  <c r="I74" i="2"/>
  <c r="I75" i="2"/>
  <c r="I77" i="2"/>
  <c r="I78" i="2"/>
  <c r="I81" i="2"/>
  <c r="I82" i="2"/>
  <c r="I85" i="2"/>
  <c r="I86" i="2"/>
  <c r="I91" i="2"/>
  <c r="I93" i="2"/>
  <c r="I95" i="2"/>
  <c r="I97" i="2"/>
  <c r="I99" i="2"/>
  <c r="I102" i="2"/>
  <c r="I103" i="2"/>
  <c r="I106" i="2"/>
  <c r="I107" i="2"/>
  <c r="I109" i="2"/>
  <c r="I110" i="2"/>
  <c r="I113" i="2"/>
  <c r="I114" i="2"/>
  <c r="I117" i="2"/>
  <c r="I118" i="2"/>
  <c r="I123" i="2"/>
  <c r="F16" i="2"/>
  <c r="F15" i="2"/>
  <c r="F12" i="2"/>
  <c r="F21" i="2"/>
  <c r="F23" i="2"/>
  <c r="F24" i="2"/>
  <c r="F25" i="2"/>
  <c r="F27" i="2"/>
  <c r="F28" i="2"/>
  <c r="F29" i="2"/>
  <c r="F31" i="2"/>
  <c r="F33" i="2"/>
  <c r="F35" i="2"/>
  <c r="F36" i="2"/>
  <c r="F37" i="2"/>
  <c r="F39" i="2"/>
  <c r="F40" i="2"/>
  <c r="F41" i="2"/>
  <c r="F43" i="2"/>
  <c r="F44" i="2"/>
  <c r="F45" i="2"/>
  <c r="F47" i="2"/>
  <c r="F49" i="2"/>
  <c r="F51" i="2"/>
  <c r="F52" i="2"/>
  <c r="F53" i="2"/>
  <c r="F56" i="2"/>
  <c r="F57" i="2"/>
  <c r="F59" i="2"/>
  <c r="F60" i="2"/>
  <c r="F61" i="2"/>
  <c r="F63" i="2"/>
  <c r="F65" i="2"/>
  <c r="F67" i="2"/>
  <c r="F68" i="2"/>
  <c r="F71" i="2"/>
  <c r="F72" i="2"/>
  <c r="F73" i="2"/>
  <c r="F75" i="2"/>
  <c r="F76" i="2"/>
  <c r="F77" i="2"/>
  <c r="F79" i="2"/>
  <c r="F81" i="2"/>
  <c r="F83" i="2"/>
  <c r="F84" i="2"/>
  <c r="F88" i="2"/>
  <c r="F89" i="2"/>
  <c r="F91" i="2"/>
  <c r="F92" i="2"/>
  <c r="F93" i="2"/>
  <c r="F95" i="2"/>
  <c r="F97" i="2"/>
  <c r="F99" i="2"/>
  <c r="F100" i="2"/>
  <c r="F103" i="2"/>
  <c r="F104" i="2"/>
  <c r="F105" i="2"/>
  <c r="F107" i="2"/>
  <c r="F108" i="2"/>
  <c r="F109" i="2"/>
  <c r="F111" i="2"/>
  <c r="F113" i="2"/>
  <c r="F115" i="2"/>
  <c r="F116" i="2"/>
  <c r="F120" i="2"/>
  <c r="F121" i="2"/>
  <c r="F123" i="2"/>
  <c r="F124" i="2"/>
  <c r="G16" i="2"/>
  <c r="G15" i="2"/>
  <c r="E21" i="2"/>
  <c r="L21" i="2"/>
  <c r="G21" i="2"/>
  <c r="E22" i="2"/>
  <c r="E23" i="2"/>
  <c r="K23" i="2"/>
  <c r="E24" i="2"/>
  <c r="E25" i="2"/>
  <c r="G25" i="2"/>
  <c r="E26" i="2"/>
  <c r="E27" i="2"/>
  <c r="E28" i="2"/>
  <c r="E29" i="2"/>
  <c r="K29" i="2"/>
  <c r="E30" i="2"/>
  <c r="E31" i="2"/>
  <c r="K31" i="2"/>
  <c r="G31" i="2"/>
  <c r="E32" i="2"/>
  <c r="E33" i="2"/>
  <c r="G33" i="2"/>
  <c r="E34" i="2"/>
  <c r="E35" i="2"/>
  <c r="E36" i="2"/>
  <c r="G36" i="2"/>
  <c r="E37" i="2"/>
  <c r="L37" i="2"/>
  <c r="E38" i="2"/>
  <c r="E39" i="2"/>
  <c r="K39" i="2"/>
  <c r="G39" i="2"/>
  <c r="E40" i="2"/>
  <c r="E41" i="2"/>
  <c r="G41" i="2"/>
  <c r="E42" i="2"/>
  <c r="E43" i="2"/>
  <c r="E44" i="2"/>
  <c r="E45" i="2"/>
  <c r="K45" i="2"/>
  <c r="E46" i="2"/>
  <c r="E47" i="2"/>
  <c r="K47" i="2"/>
  <c r="G47" i="2"/>
  <c r="E48" i="2"/>
  <c r="K48" i="2"/>
  <c r="E49" i="2"/>
  <c r="G49" i="2"/>
  <c r="E50" i="2"/>
  <c r="E51" i="2"/>
  <c r="E52" i="2"/>
  <c r="G52" i="2"/>
  <c r="E53" i="2"/>
  <c r="L53" i="2"/>
  <c r="G53" i="2"/>
  <c r="E54" i="2"/>
  <c r="E55" i="2"/>
  <c r="K55" i="2"/>
  <c r="E56" i="2"/>
  <c r="L56" i="2"/>
  <c r="E57" i="2"/>
  <c r="G57" i="2"/>
  <c r="E58" i="2"/>
  <c r="E59" i="2"/>
  <c r="E60" i="2"/>
  <c r="K60" i="2"/>
  <c r="E61" i="2"/>
  <c r="K61" i="2"/>
  <c r="E62" i="2"/>
  <c r="E63" i="2"/>
  <c r="K63" i="2"/>
  <c r="G63" i="2"/>
  <c r="E64" i="2"/>
  <c r="E65" i="2"/>
  <c r="G65" i="2"/>
  <c r="E66" i="2"/>
  <c r="E67" i="2"/>
  <c r="E68" i="2"/>
  <c r="G68" i="2"/>
  <c r="E69" i="2"/>
  <c r="L69" i="2"/>
  <c r="E70" i="2"/>
  <c r="E71" i="2"/>
  <c r="K71" i="2"/>
  <c r="G71" i="2"/>
  <c r="E72" i="2"/>
  <c r="L72" i="2"/>
  <c r="E73" i="2"/>
  <c r="G73" i="2"/>
  <c r="E74" i="2"/>
  <c r="E75" i="2"/>
  <c r="E76" i="2"/>
  <c r="E77" i="2"/>
  <c r="K77" i="2"/>
  <c r="G77" i="2"/>
  <c r="E78" i="2"/>
  <c r="E79" i="2"/>
  <c r="K79" i="2"/>
  <c r="G79" i="2"/>
  <c r="E80" i="2"/>
  <c r="K80" i="2"/>
  <c r="E81" i="2"/>
  <c r="G81" i="2"/>
  <c r="E82" i="2"/>
  <c r="E83" i="2"/>
  <c r="L83" i="2"/>
  <c r="E84" i="2"/>
  <c r="G84" i="2"/>
  <c r="E85" i="2"/>
  <c r="L85" i="2"/>
  <c r="G85" i="2"/>
  <c r="E86" i="2"/>
  <c r="E87" i="2"/>
  <c r="K87" i="2"/>
  <c r="E88" i="2"/>
  <c r="E89" i="2"/>
  <c r="G89" i="2"/>
  <c r="E90" i="2"/>
  <c r="E91" i="2"/>
  <c r="E92" i="2"/>
  <c r="E93" i="2"/>
  <c r="K93" i="2"/>
  <c r="E94" i="2"/>
  <c r="E95" i="2"/>
  <c r="K95" i="2"/>
  <c r="E96" i="2"/>
  <c r="E97" i="2"/>
  <c r="G97" i="2"/>
  <c r="E98" i="2"/>
  <c r="E99" i="2"/>
  <c r="E100" i="2"/>
  <c r="L100" i="2"/>
  <c r="E101" i="2"/>
  <c r="L101" i="2"/>
  <c r="E102" i="2"/>
  <c r="E103" i="2"/>
  <c r="K103" i="2"/>
  <c r="E104" i="2"/>
  <c r="E105" i="2"/>
  <c r="G105" i="2"/>
  <c r="E106" i="2"/>
  <c r="K106" i="2"/>
  <c r="E107" i="2"/>
  <c r="E108" i="2"/>
  <c r="E109" i="2"/>
  <c r="K109" i="2"/>
  <c r="E110" i="2"/>
  <c r="E111" i="2"/>
  <c r="K111" i="2"/>
  <c r="G111" i="2"/>
  <c r="E112" i="2"/>
  <c r="E113" i="2"/>
  <c r="G113" i="2"/>
  <c r="E114" i="2"/>
  <c r="E115" i="2"/>
  <c r="L115" i="2"/>
  <c r="E116" i="2"/>
  <c r="E117" i="2"/>
  <c r="L117" i="2"/>
  <c r="G117" i="2"/>
  <c r="E118" i="2"/>
  <c r="E119" i="2"/>
  <c r="K119" i="2"/>
  <c r="E120" i="2"/>
  <c r="E121" i="2"/>
  <c r="G121" i="2"/>
  <c r="E122" i="2"/>
  <c r="E123" i="2"/>
  <c r="E124" i="2"/>
  <c r="L124" i="2"/>
  <c r="K16" i="2"/>
  <c r="K15" i="2"/>
  <c r="K12" i="2"/>
  <c r="K21" i="2"/>
  <c r="K22" i="2"/>
  <c r="K25" i="2"/>
  <c r="K26" i="2"/>
  <c r="K28" i="2"/>
  <c r="K30" i="2"/>
  <c r="K32" i="2"/>
  <c r="K33" i="2"/>
  <c r="K36" i="2"/>
  <c r="K38" i="2"/>
  <c r="K41" i="2"/>
  <c r="K42" i="2"/>
  <c r="K44" i="2"/>
  <c r="K46" i="2"/>
  <c r="K49" i="2"/>
  <c r="K52" i="2"/>
  <c r="K53" i="2"/>
  <c r="K54" i="2"/>
  <c r="K57" i="2"/>
  <c r="K58" i="2"/>
  <c r="K62" i="2"/>
  <c r="K64" i="2"/>
  <c r="K65" i="2"/>
  <c r="K68" i="2"/>
  <c r="K70" i="2"/>
  <c r="K73" i="2"/>
  <c r="K76" i="2"/>
  <c r="K78" i="2"/>
  <c r="K81" i="2"/>
  <c r="K84" i="2"/>
  <c r="K85" i="2"/>
  <c r="K86" i="2"/>
  <c r="K89" i="2"/>
  <c r="K90" i="2"/>
  <c r="K92" i="2"/>
  <c r="K94" i="2"/>
  <c r="K96" i="2"/>
  <c r="K97" i="2"/>
  <c r="K100" i="2"/>
  <c r="K102" i="2"/>
  <c r="K105" i="2"/>
  <c r="K108" i="2"/>
  <c r="K110" i="2"/>
  <c r="K113" i="2"/>
  <c r="K116" i="2"/>
  <c r="K117" i="2"/>
  <c r="K118" i="2"/>
  <c r="K121" i="2"/>
  <c r="K122" i="2"/>
  <c r="L16" i="2"/>
  <c r="L15" i="2"/>
  <c r="L12" i="2"/>
  <c r="L24" i="2"/>
  <c r="L25" i="2"/>
  <c r="L28" i="2"/>
  <c r="L31" i="2"/>
  <c r="L33" i="2"/>
  <c r="L35" i="2"/>
  <c r="L36" i="2"/>
  <c r="L39" i="2"/>
  <c r="L40" i="2"/>
  <c r="L41" i="2"/>
  <c r="L44" i="2"/>
  <c r="L45" i="2"/>
  <c r="L47" i="2"/>
  <c r="L49" i="2"/>
  <c r="L52" i="2"/>
  <c r="L55" i="2"/>
  <c r="L57" i="2"/>
  <c r="L61" i="2"/>
  <c r="L63" i="2"/>
  <c r="L65" i="2"/>
  <c r="L67" i="2"/>
  <c r="L68" i="2"/>
  <c r="L71" i="2"/>
  <c r="L73" i="2"/>
  <c r="L76" i="2"/>
  <c r="L77" i="2"/>
  <c r="L79" i="2"/>
  <c r="L81" i="2"/>
  <c r="L84" i="2"/>
  <c r="L88" i="2"/>
  <c r="L89" i="2"/>
  <c r="L92" i="2"/>
  <c r="L95" i="2"/>
  <c r="L97" i="2"/>
  <c r="L99" i="2"/>
  <c r="L104" i="2"/>
  <c r="L105" i="2"/>
  <c r="L108" i="2"/>
  <c r="L109" i="2"/>
  <c r="L111" i="2"/>
  <c r="L113" i="2"/>
  <c r="L116" i="2"/>
  <c r="L119" i="2"/>
  <c r="L120" i="2"/>
  <c r="L121" i="2"/>
  <c r="C16" i="2"/>
  <c r="C15" i="2"/>
  <c r="N16" i="2"/>
  <c r="N15" i="2"/>
  <c r="O16" i="2"/>
  <c r="O15" i="2"/>
  <c r="G4" i="2"/>
  <c r="P16" i="2"/>
  <c r="P15" i="2"/>
  <c r="G5" i="2"/>
  <c r="Q16" i="2"/>
  <c r="Q15" i="2"/>
  <c r="Q12" i="2"/>
  <c r="G6" i="2"/>
  <c r="G7" i="2"/>
  <c r="E16" i="2"/>
  <c r="E15" i="2"/>
  <c r="E12" i="2"/>
  <c r="M16" i="2"/>
  <c r="M15" i="2"/>
  <c r="B10" i="2"/>
  <c r="D16" i="2"/>
  <c r="D15" i="2"/>
  <c r="D125" i="2"/>
  <c r="J125" i="2"/>
  <c r="E125" i="2"/>
  <c r="F125" i="2"/>
  <c r="H125" i="2"/>
  <c r="I125" i="2"/>
  <c r="D126" i="2"/>
  <c r="E126" i="2"/>
  <c r="L126" i="2"/>
  <c r="F126" i="2"/>
  <c r="G126" i="2"/>
  <c r="H126" i="2"/>
  <c r="I126" i="2"/>
  <c r="J126" i="2"/>
  <c r="K126" i="2"/>
  <c r="D127" i="2"/>
  <c r="I127" i="2"/>
  <c r="E127" i="2"/>
  <c r="G127" i="2"/>
  <c r="D128" i="2"/>
  <c r="F128" i="2"/>
  <c r="E128" i="2"/>
  <c r="G128" i="2"/>
  <c r="L128" i="2"/>
  <c r="D129" i="2"/>
  <c r="E129" i="2"/>
  <c r="G129" i="2"/>
  <c r="F129" i="2"/>
  <c r="H129" i="2"/>
  <c r="I129" i="2"/>
  <c r="J129" i="2"/>
  <c r="K129" i="2"/>
  <c r="D130" i="2"/>
  <c r="E130" i="2"/>
  <c r="J130" i="2"/>
  <c r="D131" i="2"/>
  <c r="E131" i="2"/>
  <c r="L131" i="2"/>
  <c r="G131" i="2"/>
  <c r="D132" i="2"/>
  <c r="J132" i="2"/>
  <c r="E132" i="2"/>
  <c r="F132" i="2"/>
  <c r="G132" i="2"/>
  <c r="H132" i="2"/>
  <c r="K132" i="2"/>
  <c r="L132" i="2"/>
  <c r="D133" i="2"/>
  <c r="H133" i="2"/>
  <c r="E133" i="2"/>
  <c r="F133" i="2"/>
  <c r="I133" i="2"/>
  <c r="J133" i="2"/>
  <c r="D134" i="2"/>
  <c r="E134" i="2"/>
  <c r="L134" i="2"/>
  <c r="F134" i="2"/>
  <c r="G134" i="2"/>
  <c r="H134" i="2"/>
  <c r="I134" i="2"/>
  <c r="J134" i="2"/>
  <c r="D135" i="2"/>
  <c r="E135" i="2"/>
  <c r="F135" i="2"/>
  <c r="G135" i="2"/>
  <c r="H135" i="2"/>
  <c r="I135" i="2"/>
  <c r="J135" i="2"/>
  <c r="K135" i="2"/>
  <c r="L135" i="2"/>
  <c r="D136" i="2"/>
  <c r="I136" i="2"/>
  <c r="E136" i="2"/>
  <c r="L136" i="2"/>
  <c r="D137" i="2"/>
  <c r="F137" i="2"/>
  <c r="E137" i="2"/>
  <c r="G137" i="2"/>
  <c r="D138" i="2"/>
  <c r="H138" i="2"/>
  <c r="E138" i="2"/>
  <c r="F138" i="2"/>
  <c r="G138" i="2"/>
  <c r="I138" i="2"/>
  <c r="J138" i="2"/>
  <c r="K138" i="2"/>
  <c r="D139" i="2"/>
  <c r="H139" i="2"/>
  <c r="E139" i="2"/>
  <c r="K139" i="2"/>
  <c r="D140" i="2"/>
  <c r="E140" i="2"/>
  <c r="G140" i="2"/>
  <c r="L140" i="2"/>
  <c r="D141" i="2"/>
  <c r="I141" i="2"/>
  <c r="E141" i="2"/>
  <c r="F141" i="2"/>
  <c r="G141" i="2"/>
  <c r="H141" i="2"/>
  <c r="L141" i="2"/>
  <c r="D142" i="2"/>
  <c r="E142" i="2"/>
  <c r="F142" i="2"/>
  <c r="H142" i="2"/>
  <c r="I142" i="2"/>
  <c r="J142" i="2"/>
  <c r="D143" i="2"/>
  <c r="I143" i="2"/>
  <c r="E143" i="2"/>
  <c r="G143" i="2"/>
  <c r="K143" i="2"/>
  <c r="D144" i="2"/>
  <c r="E144" i="2"/>
  <c r="L144" i="2"/>
  <c r="G144" i="2"/>
  <c r="I144" i="2"/>
  <c r="K144" i="2"/>
  <c r="D145" i="2"/>
  <c r="I145" i="2"/>
  <c r="E145" i="2"/>
  <c r="G145" i="2"/>
  <c r="H145" i="2"/>
  <c r="D146" i="2"/>
  <c r="I146" i="2"/>
  <c r="E146" i="2"/>
  <c r="L146" i="2"/>
  <c r="D147" i="2"/>
  <c r="H147" i="2"/>
  <c r="E147" i="2"/>
  <c r="L147" i="2"/>
  <c r="F147" i="2"/>
  <c r="I147" i="2"/>
  <c r="J147" i="2"/>
  <c r="D148" i="2"/>
  <c r="I148" i="2"/>
  <c r="E148" i="2"/>
  <c r="G148" i="2"/>
  <c r="K148" i="2"/>
  <c r="D149" i="2"/>
  <c r="H149" i="2"/>
  <c r="E149" i="2"/>
  <c r="K149" i="2"/>
  <c r="G149" i="2"/>
  <c r="I149" i="2"/>
  <c r="D150" i="2"/>
  <c r="E150" i="2"/>
  <c r="F150" i="2"/>
  <c r="H150" i="2"/>
  <c r="I150" i="2"/>
  <c r="J150" i="2"/>
  <c r="D151" i="2"/>
  <c r="E151" i="2"/>
  <c r="L151" i="2"/>
  <c r="F151" i="2"/>
  <c r="G151" i="2"/>
  <c r="H151" i="2"/>
  <c r="I151" i="2"/>
  <c r="J151" i="2"/>
  <c r="D152" i="2"/>
  <c r="I152" i="2"/>
  <c r="E152" i="2"/>
  <c r="G152" i="2"/>
  <c r="K152" i="2"/>
  <c r="D153" i="2"/>
  <c r="H153" i="2"/>
  <c r="E153" i="2"/>
  <c r="K153" i="2"/>
  <c r="G153" i="2"/>
  <c r="I153" i="2"/>
  <c r="D154" i="2"/>
  <c r="E154" i="2"/>
  <c r="F154" i="2"/>
  <c r="H154" i="2"/>
  <c r="I154" i="2"/>
  <c r="J154" i="2"/>
  <c r="D155" i="2"/>
  <c r="H155" i="2"/>
  <c r="E155" i="2"/>
  <c r="L155" i="2"/>
  <c r="F155" i="2"/>
  <c r="G155" i="2"/>
  <c r="I155" i="2"/>
  <c r="J155" i="2"/>
  <c r="K155" i="2"/>
  <c r="D156" i="2"/>
  <c r="I156" i="2"/>
  <c r="E156" i="2"/>
  <c r="F156" i="2"/>
  <c r="G156" i="2"/>
  <c r="H156" i="2"/>
  <c r="J156" i="2"/>
  <c r="K156" i="2"/>
  <c r="L156" i="2"/>
  <c r="D157" i="2"/>
  <c r="E157" i="2"/>
  <c r="G157" i="2"/>
  <c r="H157" i="2"/>
  <c r="K157" i="2"/>
  <c r="L157" i="2"/>
  <c r="D158" i="2"/>
  <c r="L158" i="2"/>
  <c r="E158" i="2"/>
  <c r="D159" i="2"/>
  <c r="E159" i="2"/>
  <c r="L159" i="2"/>
  <c r="F159" i="2"/>
  <c r="G159" i="2"/>
  <c r="H159" i="2"/>
  <c r="I159" i="2"/>
  <c r="J159" i="2"/>
  <c r="K159" i="2"/>
  <c r="D160" i="2"/>
  <c r="I160" i="2"/>
  <c r="E160" i="2"/>
  <c r="F160" i="2"/>
  <c r="G160" i="2"/>
  <c r="H160" i="2"/>
  <c r="J160" i="2"/>
  <c r="K160" i="2"/>
  <c r="L160" i="2"/>
  <c r="D161" i="2"/>
  <c r="E161" i="2"/>
  <c r="G161" i="2"/>
  <c r="H161" i="2"/>
  <c r="K161" i="2"/>
  <c r="L161" i="2"/>
  <c r="D162" i="2"/>
  <c r="L162" i="2"/>
  <c r="E162" i="2"/>
  <c r="D163" i="2"/>
  <c r="H163" i="2"/>
  <c r="E163" i="2"/>
  <c r="L163" i="2"/>
  <c r="F163" i="2"/>
  <c r="G163" i="2"/>
  <c r="I163" i="2"/>
  <c r="J163" i="2"/>
  <c r="K163" i="2"/>
  <c r="D164" i="2"/>
  <c r="I164" i="2"/>
  <c r="E164" i="2"/>
  <c r="G164" i="2"/>
  <c r="D165" i="2"/>
  <c r="E165" i="2"/>
  <c r="G165" i="2"/>
  <c r="H165" i="2"/>
  <c r="I165" i="2"/>
  <c r="L165" i="2"/>
  <c r="D166" i="2"/>
  <c r="F166" i="2"/>
  <c r="E166" i="2"/>
  <c r="H166" i="2"/>
  <c r="D167" i="2"/>
  <c r="E167" i="2"/>
  <c r="L167" i="2"/>
  <c r="F167" i="2"/>
  <c r="G167" i="2"/>
  <c r="H167" i="2"/>
  <c r="I167" i="2"/>
  <c r="J167" i="2"/>
  <c r="K167" i="2"/>
  <c r="D168" i="2"/>
  <c r="I168" i="2"/>
  <c r="E168" i="2"/>
  <c r="G168" i="2"/>
  <c r="D169" i="2"/>
  <c r="E169" i="2"/>
  <c r="G169" i="2"/>
  <c r="H169" i="2"/>
  <c r="I169" i="2"/>
  <c r="L169" i="2"/>
  <c r="D170" i="2"/>
  <c r="F170" i="2"/>
  <c r="E170" i="2"/>
  <c r="H170" i="2"/>
  <c r="D171" i="2"/>
  <c r="H171" i="2"/>
  <c r="E171" i="2"/>
  <c r="L171" i="2"/>
  <c r="F171" i="2"/>
  <c r="G171" i="2"/>
  <c r="I171" i="2"/>
  <c r="J171" i="2"/>
  <c r="D172" i="2"/>
  <c r="I172" i="2"/>
  <c r="E172" i="2"/>
  <c r="G172" i="2"/>
  <c r="D173" i="2"/>
  <c r="E173" i="2"/>
  <c r="G173" i="2"/>
  <c r="H173" i="2"/>
  <c r="I173" i="2"/>
  <c r="K173" i="2"/>
  <c r="D174" i="2"/>
  <c r="H174" i="2"/>
  <c r="E174" i="2"/>
  <c r="F174" i="2"/>
  <c r="I174" i="2"/>
  <c r="D175" i="2"/>
  <c r="E175" i="2"/>
  <c r="L175" i="2"/>
  <c r="F175" i="2"/>
  <c r="H175" i="2"/>
  <c r="I175" i="2"/>
  <c r="J175" i="2"/>
  <c r="D176" i="2"/>
  <c r="I176" i="2"/>
  <c r="E176" i="2"/>
  <c r="G176" i="2"/>
  <c r="D177" i="2"/>
  <c r="E177" i="2"/>
  <c r="G177" i="2"/>
  <c r="H177" i="2"/>
  <c r="I177" i="2"/>
  <c r="K177" i="2"/>
  <c r="D178" i="2"/>
  <c r="H178" i="2"/>
  <c r="E178" i="2"/>
  <c r="F178" i="2"/>
  <c r="I178" i="2"/>
  <c r="D179" i="2"/>
  <c r="H179" i="2"/>
  <c r="E179" i="2"/>
  <c r="L179" i="2"/>
  <c r="F179" i="2"/>
  <c r="I179" i="2"/>
  <c r="J179" i="2"/>
  <c r="K179" i="2"/>
  <c r="D180" i="2"/>
  <c r="I180" i="2"/>
  <c r="E180" i="2"/>
  <c r="F180" i="2"/>
  <c r="G180" i="2"/>
  <c r="H180" i="2"/>
  <c r="D181" i="2"/>
  <c r="H181" i="2"/>
  <c r="E181" i="2"/>
  <c r="G181" i="2"/>
  <c r="L181" i="2"/>
  <c r="D182" i="2"/>
  <c r="I182" i="2"/>
  <c r="E182" i="2"/>
  <c r="L182" i="2"/>
  <c r="F182" i="2"/>
  <c r="H182" i="2"/>
  <c r="J182" i="2"/>
  <c r="D183" i="2"/>
  <c r="E183" i="2"/>
  <c r="L183" i="2"/>
  <c r="F183" i="2"/>
  <c r="H183" i="2"/>
  <c r="I183" i="2"/>
  <c r="J183" i="2"/>
  <c r="K183" i="2"/>
  <c r="D184" i="2"/>
  <c r="I184" i="2"/>
  <c r="E184" i="2"/>
  <c r="F184" i="2"/>
  <c r="G184" i="2"/>
  <c r="H184" i="2"/>
  <c r="D185" i="2"/>
  <c r="H185" i="2"/>
  <c r="E185" i="2"/>
  <c r="G185" i="2"/>
  <c r="L185" i="2"/>
  <c r="D186" i="2"/>
  <c r="I186" i="2"/>
  <c r="E186" i="2"/>
  <c r="L186" i="2"/>
  <c r="F186" i="2"/>
  <c r="H186" i="2"/>
  <c r="J186" i="2"/>
  <c r="D187" i="2"/>
  <c r="H187" i="2"/>
  <c r="E187" i="2"/>
  <c r="L187" i="2"/>
  <c r="F187" i="2"/>
  <c r="I187" i="2"/>
  <c r="J187" i="2"/>
  <c r="D188" i="2"/>
  <c r="I188" i="2"/>
  <c r="E188" i="2"/>
  <c r="F188" i="2"/>
  <c r="G188" i="2"/>
  <c r="J188" i="2"/>
  <c r="K188" i="2"/>
  <c r="L188" i="2"/>
  <c r="D189" i="2"/>
  <c r="E189" i="2"/>
  <c r="G189" i="2"/>
  <c r="H189" i="2"/>
  <c r="I189" i="2"/>
  <c r="D190" i="2"/>
  <c r="J190" i="2"/>
  <c r="E190" i="2"/>
  <c r="F190" i="2"/>
  <c r="H190" i="2"/>
  <c r="I190" i="2"/>
  <c r="L190" i="2"/>
  <c r="D191" i="2"/>
  <c r="E191" i="2"/>
  <c r="L191" i="2"/>
  <c r="F191" i="2"/>
  <c r="G191" i="2"/>
  <c r="H191" i="2"/>
  <c r="I191" i="2"/>
  <c r="J191" i="2"/>
  <c r="K191" i="2"/>
  <c r="D192" i="2"/>
  <c r="I192" i="2"/>
  <c r="E192" i="2"/>
  <c r="F192" i="2"/>
  <c r="G192" i="2"/>
  <c r="J192" i="2"/>
  <c r="K192" i="2"/>
  <c r="L192" i="2"/>
  <c r="D193" i="2"/>
  <c r="E193" i="2"/>
  <c r="G193" i="2"/>
  <c r="H193" i="2"/>
  <c r="I193" i="2"/>
  <c r="D194" i="2"/>
  <c r="J194" i="2"/>
  <c r="E194" i="2"/>
  <c r="F194" i="2"/>
  <c r="H194" i="2"/>
  <c r="I194" i="2"/>
  <c r="L194" i="2"/>
  <c r="D195" i="2"/>
  <c r="H195" i="2"/>
  <c r="E195" i="2"/>
  <c r="L195" i="2"/>
  <c r="F195" i="2"/>
  <c r="G195" i="2"/>
  <c r="I195" i="2"/>
  <c r="J195" i="2"/>
  <c r="K195" i="2"/>
  <c r="D196" i="2"/>
  <c r="I196" i="2"/>
  <c r="E196" i="2"/>
  <c r="F196" i="2"/>
  <c r="G196" i="2"/>
  <c r="H196" i="2"/>
  <c r="K196" i="2"/>
  <c r="L196" i="2"/>
  <c r="D197" i="2"/>
  <c r="H197" i="2"/>
  <c r="E197" i="2"/>
  <c r="G197" i="2"/>
  <c r="D198" i="2"/>
  <c r="F198" i="2"/>
  <c r="E198" i="2"/>
  <c r="H198" i="2"/>
  <c r="I198" i="2"/>
  <c r="J198" i="2"/>
  <c r="D199" i="2"/>
  <c r="E199" i="2"/>
  <c r="L199" i="2"/>
  <c r="F199" i="2"/>
  <c r="G199" i="2"/>
  <c r="H199" i="2"/>
  <c r="I199" i="2"/>
  <c r="J199" i="2"/>
  <c r="D200" i="2"/>
  <c r="I200" i="2"/>
  <c r="E200" i="2"/>
  <c r="F200" i="2"/>
  <c r="G200" i="2"/>
  <c r="H200" i="2"/>
  <c r="K200" i="2"/>
  <c r="L200" i="2"/>
  <c r="D201" i="2"/>
  <c r="H201" i="2"/>
  <c r="E201" i="2"/>
  <c r="G201" i="2"/>
  <c r="D202" i="2"/>
  <c r="F202" i="2"/>
  <c r="E202" i="2"/>
  <c r="H202" i="2"/>
  <c r="I202" i="2"/>
  <c r="J202" i="2"/>
  <c r="D203" i="2"/>
  <c r="H203" i="2"/>
  <c r="E203" i="2"/>
  <c r="L203" i="2"/>
  <c r="F203" i="2"/>
  <c r="G203" i="2"/>
  <c r="I203" i="2"/>
  <c r="J203" i="2"/>
  <c r="D204" i="2"/>
  <c r="I204" i="2"/>
  <c r="E204" i="2"/>
  <c r="G204" i="2"/>
  <c r="H204" i="2"/>
  <c r="J204" i="2"/>
  <c r="L204" i="2"/>
  <c r="D205" i="2"/>
  <c r="I205" i="2"/>
  <c r="E205" i="2"/>
  <c r="G205" i="2"/>
  <c r="H205" i="2"/>
  <c r="D206" i="2"/>
  <c r="E206" i="2"/>
  <c r="D207" i="2"/>
  <c r="E207" i="2"/>
  <c r="L207" i="2"/>
  <c r="F207" i="2"/>
  <c r="H207" i="2"/>
  <c r="I207" i="2"/>
  <c r="J207" i="2"/>
  <c r="D208" i="2"/>
  <c r="I208" i="2"/>
  <c r="E208" i="2"/>
  <c r="G208" i="2"/>
  <c r="H208" i="2"/>
  <c r="J208" i="2"/>
  <c r="L208" i="2"/>
  <c r="D209" i="2"/>
  <c r="I209" i="2"/>
  <c r="E209" i="2"/>
  <c r="H209" i="2"/>
  <c r="D210" i="2"/>
  <c r="E210" i="2"/>
  <c r="L210" i="2"/>
  <c r="D211" i="2"/>
  <c r="H211" i="2"/>
  <c r="E211" i="2"/>
  <c r="L211" i="2"/>
  <c r="F211" i="2"/>
  <c r="I211" i="2"/>
  <c r="J211" i="2"/>
  <c r="D212" i="2"/>
  <c r="K212" i="2"/>
  <c r="E212" i="2"/>
  <c r="G212" i="2"/>
  <c r="D213" i="2"/>
  <c r="H213" i="2"/>
  <c r="E213" i="2"/>
  <c r="K213" i="2"/>
  <c r="G213" i="2"/>
  <c r="I213" i="2"/>
  <c r="D214" i="2"/>
  <c r="E214" i="2"/>
  <c r="F214" i="2"/>
  <c r="H214" i="2"/>
  <c r="I214" i="2"/>
  <c r="J214" i="2"/>
  <c r="L214" i="2"/>
  <c r="D215" i="2"/>
  <c r="H215" i="2"/>
  <c r="E215" i="2"/>
  <c r="L215" i="2"/>
  <c r="F215" i="2"/>
  <c r="G215" i="2"/>
  <c r="I215" i="2"/>
  <c r="J215" i="2"/>
  <c r="D216" i="2"/>
  <c r="I216" i="2"/>
  <c r="E216" i="2"/>
  <c r="F216" i="2"/>
  <c r="G216" i="2"/>
  <c r="H216" i="2"/>
  <c r="J216" i="2"/>
  <c r="K216" i="2"/>
  <c r="L216" i="2"/>
  <c r="D217" i="2"/>
  <c r="E217" i="2"/>
  <c r="G217" i="2"/>
  <c r="H217" i="2"/>
  <c r="K217" i="2"/>
  <c r="D218" i="2"/>
  <c r="L218" i="2"/>
  <c r="E218" i="2"/>
  <c r="F218" i="2"/>
  <c r="D219" i="2"/>
  <c r="E219" i="2"/>
  <c r="L219" i="2"/>
  <c r="F219" i="2"/>
  <c r="G219" i="2"/>
  <c r="H219" i="2"/>
  <c r="I219" i="2"/>
  <c r="J219" i="2"/>
  <c r="K219" i="2"/>
  <c r="D220" i="2"/>
  <c r="I220" i="2"/>
  <c r="E220" i="2"/>
  <c r="F220" i="2"/>
  <c r="G220" i="2"/>
  <c r="H220" i="2"/>
  <c r="J220" i="2"/>
  <c r="K220" i="2"/>
  <c r="L220" i="2"/>
  <c r="D221" i="2"/>
  <c r="E221" i="2"/>
  <c r="K221" i="2"/>
  <c r="G221" i="2"/>
  <c r="H221" i="2"/>
  <c r="D222" i="2"/>
  <c r="E222" i="2"/>
  <c r="F222" i="2"/>
  <c r="L222" i="2"/>
  <c r="D223" i="2"/>
  <c r="H223" i="2"/>
  <c r="E223" i="2"/>
  <c r="L223" i="2"/>
  <c r="F223" i="2"/>
  <c r="G223" i="2"/>
  <c r="I223" i="2"/>
  <c r="J223" i="2"/>
  <c r="K223" i="2"/>
  <c r="D224" i="2"/>
  <c r="E224" i="2"/>
  <c r="F224" i="2"/>
  <c r="G224" i="2"/>
  <c r="K224" i="2"/>
  <c r="L224" i="2"/>
  <c r="D225" i="2"/>
  <c r="E225" i="2"/>
  <c r="G225" i="2"/>
  <c r="H225" i="2"/>
  <c r="I225" i="2"/>
  <c r="L225" i="2"/>
  <c r="D226" i="2"/>
  <c r="H226" i="2"/>
  <c r="E226" i="2"/>
  <c r="D227" i="2"/>
  <c r="E227" i="2"/>
  <c r="L227" i="2"/>
  <c r="F227" i="2"/>
  <c r="G227" i="2"/>
  <c r="H227" i="2"/>
  <c r="I227" i="2"/>
  <c r="J227" i="2"/>
  <c r="K227" i="2"/>
  <c r="D228" i="2"/>
  <c r="F228" i="2"/>
  <c r="E228" i="2"/>
  <c r="H228" i="2"/>
  <c r="J228" i="2"/>
  <c r="L228" i="2"/>
  <c r="D229" i="2"/>
  <c r="E229" i="2"/>
  <c r="F229" i="2"/>
  <c r="H229" i="2"/>
  <c r="I229" i="2"/>
  <c r="J229" i="2"/>
  <c r="K229" i="2"/>
  <c r="D230" i="2"/>
  <c r="F230" i="2"/>
  <c r="E230" i="2"/>
  <c r="G230" i="2"/>
  <c r="D231" i="2"/>
  <c r="E231" i="2"/>
  <c r="K231" i="2"/>
  <c r="G231" i="2"/>
  <c r="H231" i="2"/>
  <c r="L231" i="2"/>
  <c r="D232" i="2"/>
  <c r="J232" i="2"/>
  <c r="E232" i="2"/>
  <c r="F232" i="2"/>
  <c r="I232" i="2"/>
  <c r="L232" i="2"/>
  <c r="D233" i="2"/>
  <c r="H233" i="2"/>
  <c r="E233" i="2"/>
  <c r="F233" i="2"/>
  <c r="G233" i="2"/>
  <c r="I233" i="2"/>
  <c r="J233" i="2"/>
  <c r="D234" i="2"/>
  <c r="I234" i="2"/>
  <c r="E234" i="2"/>
  <c r="F234" i="2"/>
  <c r="G234" i="2"/>
  <c r="H234" i="2"/>
  <c r="J234" i="2"/>
  <c r="K234" i="2"/>
  <c r="L234" i="2"/>
  <c r="D235" i="2"/>
  <c r="K235" i="2"/>
  <c r="E235" i="2"/>
  <c r="G235" i="2"/>
  <c r="H235" i="2"/>
  <c r="I235" i="2"/>
  <c r="D236" i="2"/>
  <c r="E236" i="2"/>
  <c r="F236" i="2"/>
  <c r="H236" i="2"/>
  <c r="I236" i="2"/>
  <c r="J236" i="2"/>
  <c r="D237" i="2"/>
  <c r="E237" i="2"/>
  <c r="L237" i="2"/>
  <c r="F237" i="2"/>
  <c r="G237" i="2"/>
  <c r="H237" i="2"/>
  <c r="I237" i="2"/>
  <c r="J237" i="2"/>
  <c r="D238" i="2"/>
  <c r="I238" i="2"/>
  <c r="E238" i="2"/>
  <c r="G238" i="2"/>
  <c r="D239" i="2"/>
  <c r="H239" i="2"/>
  <c r="E239" i="2"/>
  <c r="G239" i="2"/>
  <c r="I239" i="2"/>
  <c r="K239" i="2"/>
  <c r="D240" i="2"/>
  <c r="E240" i="2"/>
  <c r="F240" i="2"/>
  <c r="H240" i="2"/>
  <c r="I240" i="2"/>
  <c r="J240" i="2"/>
  <c r="D241" i="2"/>
  <c r="H241" i="2"/>
  <c r="E241" i="2"/>
  <c r="L241" i="2"/>
  <c r="F241" i="2"/>
  <c r="G241" i="2"/>
  <c r="I241" i="2"/>
  <c r="J241" i="2"/>
  <c r="K241" i="2"/>
  <c r="D242" i="2"/>
  <c r="I242" i="2"/>
  <c r="E242" i="2"/>
  <c r="F242" i="2"/>
  <c r="G242" i="2"/>
  <c r="H242" i="2"/>
  <c r="J242" i="2"/>
  <c r="K242" i="2"/>
  <c r="L242" i="2"/>
  <c r="D243" i="2"/>
  <c r="E243" i="2"/>
  <c r="G243" i="2"/>
  <c r="H243" i="2"/>
  <c r="K243" i="2"/>
  <c r="L243" i="2"/>
  <c r="D244" i="2"/>
  <c r="L244" i="2"/>
  <c r="E244" i="2"/>
  <c r="F244" i="2"/>
  <c r="H244" i="2"/>
  <c r="D245" i="2"/>
  <c r="E245" i="2"/>
  <c r="L245" i="2"/>
  <c r="F245" i="2"/>
  <c r="G245" i="2"/>
  <c r="H245" i="2"/>
  <c r="I245" i="2"/>
  <c r="J245" i="2"/>
  <c r="K245" i="2"/>
  <c r="D246" i="2"/>
  <c r="I246" i="2"/>
  <c r="E246" i="2"/>
  <c r="F246" i="2"/>
  <c r="G246" i="2"/>
  <c r="H246" i="2"/>
  <c r="J246" i="2"/>
  <c r="K246" i="2"/>
  <c r="L246" i="2"/>
  <c r="D247" i="2"/>
  <c r="E247" i="2"/>
  <c r="G247" i="2"/>
  <c r="H247" i="2"/>
  <c r="K247" i="2"/>
  <c r="L247" i="2"/>
  <c r="D248" i="2"/>
  <c r="L248" i="2"/>
  <c r="E248" i="2"/>
  <c r="F248" i="2"/>
  <c r="H248" i="2"/>
  <c r="D249" i="2"/>
  <c r="H249" i="2"/>
  <c r="E249" i="2"/>
  <c r="L249" i="2"/>
  <c r="F249" i="2"/>
  <c r="G249" i="2"/>
  <c r="I249" i="2"/>
  <c r="J249" i="2"/>
  <c r="K249" i="2"/>
  <c r="D250" i="2"/>
  <c r="I250" i="2"/>
  <c r="E250" i="2"/>
  <c r="F250" i="2"/>
  <c r="G250" i="2"/>
  <c r="L250" i="2"/>
  <c r="D251" i="2"/>
  <c r="E251" i="2"/>
  <c r="G251" i="2"/>
  <c r="H251" i="2"/>
  <c r="I251" i="2"/>
  <c r="L251" i="2"/>
  <c r="D252" i="2"/>
  <c r="F252" i="2"/>
  <c r="E252" i="2"/>
  <c r="L252" i="2"/>
  <c r="H252" i="2"/>
  <c r="I252" i="2"/>
  <c r="D253" i="2"/>
  <c r="E253" i="2"/>
  <c r="L253" i="2"/>
  <c r="F253" i="2"/>
  <c r="G253" i="2"/>
  <c r="H253" i="2"/>
  <c r="I253" i="2"/>
  <c r="J253" i="2"/>
  <c r="K253" i="2"/>
  <c r="D254" i="2"/>
  <c r="I254" i="2"/>
  <c r="E254" i="2"/>
  <c r="F254" i="2"/>
  <c r="G254" i="2"/>
  <c r="L254" i="2"/>
  <c r="D255" i="2"/>
  <c r="E255" i="2"/>
  <c r="G255" i="2"/>
  <c r="H255" i="2"/>
  <c r="I255" i="2"/>
  <c r="L255" i="2"/>
  <c r="D256" i="2"/>
  <c r="F256" i="2"/>
  <c r="E256" i="2"/>
  <c r="L256" i="2"/>
  <c r="H256" i="2"/>
  <c r="I256" i="2"/>
  <c r="D257" i="2"/>
  <c r="H257" i="2"/>
  <c r="E257" i="2"/>
  <c r="L257" i="2"/>
  <c r="F257" i="2"/>
  <c r="G257" i="2"/>
  <c r="I257" i="2"/>
  <c r="J257" i="2"/>
  <c r="D258" i="2"/>
  <c r="I258" i="2"/>
  <c r="E258" i="2"/>
  <c r="G258" i="2"/>
  <c r="H258" i="2"/>
  <c r="D259" i="2"/>
  <c r="E259" i="2"/>
  <c r="G259" i="2"/>
  <c r="D260" i="2"/>
  <c r="H260" i="2"/>
  <c r="E260" i="2"/>
  <c r="F260" i="2"/>
  <c r="I260" i="2"/>
  <c r="J260" i="2"/>
  <c r="D261" i="2"/>
  <c r="E261" i="2"/>
  <c r="L261" i="2"/>
  <c r="F261" i="2"/>
  <c r="H261" i="2"/>
  <c r="I261" i="2"/>
  <c r="J261" i="2"/>
  <c r="D262" i="2"/>
  <c r="I262" i="2"/>
  <c r="E262" i="2"/>
  <c r="G262" i="2"/>
  <c r="H262" i="2"/>
  <c r="D263" i="2"/>
  <c r="E263" i="2"/>
  <c r="G263" i="2"/>
  <c r="D264" i="2"/>
  <c r="H264" i="2"/>
  <c r="E264" i="2"/>
  <c r="F264" i="2"/>
  <c r="I264" i="2"/>
  <c r="J264" i="2"/>
  <c r="D265" i="2"/>
  <c r="H265" i="2"/>
  <c r="E265" i="2"/>
  <c r="L265" i="2"/>
  <c r="F265" i="2"/>
  <c r="I265" i="2"/>
  <c r="J265" i="2"/>
  <c r="D266" i="2"/>
  <c r="I266" i="2"/>
  <c r="E266" i="2"/>
  <c r="F266" i="2"/>
  <c r="G266" i="2"/>
  <c r="H266" i="2"/>
  <c r="J266" i="2"/>
  <c r="D267" i="2"/>
  <c r="H267" i="2"/>
  <c r="E267" i="2"/>
  <c r="G267" i="2"/>
  <c r="D268" i="2"/>
  <c r="I268" i="2"/>
  <c r="E268" i="2"/>
  <c r="F268" i="2"/>
  <c r="H268" i="2"/>
  <c r="J268" i="2"/>
  <c r="L268" i="2"/>
  <c r="D269" i="2"/>
  <c r="E269" i="2"/>
  <c r="L269" i="2"/>
  <c r="F269" i="2"/>
  <c r="H269" i="2"/>
  <c r="I269" i="2"/>
  <c r="J269" i="2"/>
  <c r="D270" i="2"/>
  <c r="I270" i="2"/>
  <c r="E270" i="2"/>
  <c r="F270" i="2"/>
  <c r="G270" i="2"/>
  <c r="H270" i="2"/>
  <c r="J270" i="2"/>
  <c r="D271" i="2"/>
  <c r="H271" i="2"/>
  <c r="E271" i="2"/>
  <c r="G271" i="2"/>
  <c r="D272" i="2"/>
  <c r="I272" i="2"/>
  <c r="E272" i="2"/>
  <c r="F272" i="2"/>
  <c r="H272" i="2"/>
  <c r="J272" i="2"/>
  <c r="L272" i="2"/>
  <c r="D273" i="2"/>
  <c r="H273" i="2"/>
  <c r="E273" i="2"/>
  <c r="L273" i="2"/>
  <c r="F273" i="2"/>
  <c r="I273" i="2"/>
  <c r="J273" i="2"/>
  <c r="D274" i="2"/>
  <c r="I274" i="2"/>
  <c r="E274" i="2"/>
  <c r="F274" i="2"/>
  <c r="G274" i="2"/>
  <c r="J274" i="2"/>
  <c r="K274" i="2"/>
  <c r="L274" i="2"/>
  <c r="D275" i="2"/>
  <c r="E275" i="2"/>
  <c r="G275" i="2"/>
  <c r="H275" i="2"/>
  <c r="I275" i="2"/>
  <c r="D276" i="2"/>
  <c r="J276" i="2"/>
  <c r="E276" i="2"/>
  <c r="F276" i="2"/>
  <c r="H276" i="2"/>
  <c r="I276" i="2"/>
  <c r="L276" i="2"/>
  <c r="D277" i="2"/>
  <c r="E277" i="2"/>
  <c r="L277" i="2"/>
  <c r="F277" i="2"/>
  <c r="G277" i="2"/>
  <c r="H277" i="2"/>
  <c r="I277" i="2"/>
  <c r="J277" i="2"/>
  <c r="K277" i="2"/>
  <c r="D278" i="2"/>
  <c r="I278" i="2"/>
  <c r="E278" i="2"/>
  <c r="F278" i="2"/>
  <c r="G278" i="2"/>
  <c r="J278" i="2"/>
  <c r="K278" i="2"/>
  <c r="L278" i="2"/>
  <c r="D279" i="2"/>
  <c r="E279" i="2"/>
  <c r="G279" i="2"/>
  <c r="H279" i="2"/>
  <c r="I279" i="2"/>
  <c r="D280" i="2"/>
  <c r="J280" i="2"/>
  <c r="E280" i="2"/>
  <c r="F280" i="2"/>
  <c r="H280" i="2"/>
  <c r="I280" i="2"/>
  <c r="L280" i="2"/>
  <c r="D281" i="2"/>
  <c r="H281" i="2"/>
  <c r="E281" i="2"/>
  <c r="L281" i="2"/>
  <c r="F281" i="2"/>
  <c r="G281" i="2"/>
  <c r="I281" i="2"/>
  <c r="J281" i="2"/>
  <c r="K281" i="2"/>
  <c r="D282" i="2"/>
  <c r="I282" i="2"/>
  <c r="E282" i="2"/>
  <c r="F282" i="2"/>
  <c r="G282" i="2"/>
  <c r="H282" i="2"/>
  <c r="K282" i="2"/>
  <c r="L282" i="2"/>
  <c r="D283" i="2"/>
  <c r="I283" i="2"/>
  <c r="E283" i="2"/>
  <c r="G283" i="2"/>
  <c r="H283" i="2"/>
  <c r="D284" i="2"/>
  <c r="H284" i="2"/>
  <c r="E284" i="2"/>
  <c r="D285" i="2"/>
  <c r="E285" i="2"/>
  <c r="L285" i="2"/>
  <c r="F285" i="2"/>
  <c r="G285" i="2"/>
  <c r="H285" i="2"/>
  <c r="I285" i="2"/>
  <c r="J285" i="2"/>
  <c r="D286" i="2"/>
  <c r="I286" i="2"/>
  <c r="E286" i="2"/>
  <c r="F286" i="2"/>
  <c r="G286" i="2"/>
  <c r="H286" i="2"/>
  <c r="K286" i="2"/>
  <c r="L286" i="2"/>
  <c r="D287" i="2"/>
  <c r="I287" i="2"/>
  <c r="E287" i="2"/>
  <c r="G287" i="2"/>
  <c r="H287" i="2"/>
  <c r="D288" i="2"/>
  <c r="H288" i="2"/>
  <c r="E288" i="2"/>
  <c r="D289" i="2"/>
  <c r="H289" i="2"/>
  <c r="E289" i="2"/>
  <c r="L289" i="2"/>
  <c r="F289" i="2"/>
  <c r="G289" i="2"/>
  <c r="I289" i="2"/>
  <c r="J289" i="2"/>
  <c r="D290" i="2"/>
  <c r="I290" i="2"/>
  <c r="E290" i="2"/>
  <c r="G290" i="2"/>
  <c r="D291" i="2"/>
  <c r="E291" i="2"/>
  <c r="G291" i="2"/>
  <c r="H291" i="2"/>
  <c r="I291" i="2"/>
  <c r="D292" i="2"/>
  <c r="I292" i="2"/>
  <c r="E292" i="2"/>
  <c r="D293" i="2"/>
  <c r="E293" i="2"/>
  <c r="L293" i="2"/>
  <c r="F293" i="2"/>
  <c r="H293" i="2"/>
  <c r="I293" i="2"/>
  <c r="J293" i="2"/>
  <c r="D294" i="2"/>
  <c r="I294" i="2"/>
  <c r="E294" i="2"/>
  <c r="G294" i="2"/>
  <c r="D295" i="2"/>
  <c r="E295" i="2"/>
  <c r="G295" i="2"/>
  <c r="H295" i="2"/>
  <c r="I295" i="2"/>
  <c r="D296" i="2"/>
  <c r="I296" i="2"/>
  <c r="E296" i="2"/>
  <c r="D297" i="2"/>
  <c r="H297" i="2"/>
  <c r="E297" i="2"/>
  <c r="L297" i="2"/>
  <c r="F297" i="2"/>
  <c r="I297" i="2"/>
  <c r="J297" i="2"/>
  <c r="D298" i="2"/>
  <c r="I298" i="2"/>
  <c r="E298" i="2"/>
  <c r="G298" i="2"/>
  <c r="D299" i="2"/>
  <c r="H299" i="2"/>
  <c r="E299" i="2"/>
  <c r="L299" i="2"/>
  <c r="G299" i="2"/>
  <c r="I299" i="2"/>
  <c r="K299" i="2"/>
  <c r="D300" i="2"/>
  <c r="E300" i="2"/>
  <c r="F300" i="2"/>
  <c r="H300" i="2"/>
  <c r="I300" i="2"/>
  <c r="J300" i="2"/>
  <c r="D301" i="2"/>
  <c r="E301" i="2"/>
  <c r="L301" i="2"/>
  <c r="F301" i="2"/>
  <c r="G301" i="2"/>
  <c r="H301" i="2"/>
  <c r="I301" i="2"/>
  <c r="J301" i="2"/>
  <c r="D302" i="2"/>
  <c r="I302" i="2"/>
  <c r="E302" i="2"/>
  <c r="G302" i="2"/>
  <c r="D303" i="2"/>
  <c r="H303" i="2"/>
  <c r="E303" i="2"/>
  <c r="L303" i="2"/>
  <c r="G303" i="2"/>
  <c r="I303" i="2"/>
  <c r="K303" i="2"/>
  <c r="D304" i="2"/>
  <c r="E304" i="2"/>
  <c r="F304" i="2"/>
  <c r="H304" i="2"/>
  <c r="I304" i="2"/>
  <c r="J304" i="2"/>
  <c r="D305" i="2"/>
  <c r="H305" i="2"/>
  <c r="E305" i="2"/>
  <c r="L305" i="2"/>
  <c r="F305" i="2"/>
  <c r="G305" i="2"/>
  <c r="I305" i="2"/>
  <c r="J305" i="2"/>
  <c r="K305" i="2"/>
  <c r="D306" i="2"/>
  <c r="I306" i="2"/>
  <c r="E306" i="2"/>
  <c r="F306" i="2"/>
  <c r="G306" i="2"/>
  <c r="H306" i="2"/>
  <c r="J306" i="2"/>
  <c r="K306" i="2"/>
  <c r="L306" i="2"/>
  <c r="D307" i="2"/>
  <c r="E307" i="2"/>
  <c r="G307" i="2"/>
  <c r="H307" i="2"/>
  <c r="K307" i="2"/>
  <c r="L307" i="2"/>
  <c r="D308" i="2"/>
  <c r="L308" i="2"/>
  <c r="E308" i="2"/>
  <c r="F308" i="2"/>
  <c r="H308" i="2"/>
  <c r="D309" i="2"/>
  <c r="E309" i="2"/>
  <c r="L309" i="2"/>
  <c r="F309" i="2"/>
  <c r="G309" i="2"/>
  <c r="H309" i="2"/>
  <c r="I309" i="2"/>
  <c r="J309" i="2"/>
  <c r="K309" i="2"/>
  <c r="D310" i="2"/>
  <c r="I310" i="2"/>
  <c r="E310" i="2"/>
  <c r="F310" i="2"/>
  <c r="G310" i="2"/>
  <c r="H310" i="2"/>
  <c r="J310" i="2"/>
  <c r="K310" i="2"/>
  <c r="L310" i="2"/>
  <c r="D311" i="2"/>
  <c r="E311" i="2"/>
  <c r="G311" i="2"/>
  <c r="H311" i="2"/>
  <c r="K311" i="2"/>
  <c r="L311" i="2"/>
  <c r="D312" i="2"/>
  <c r="L312" i="2"/>
  <c r="E312" i="2"/>
  <c r="F312" i="2"/>
  <c r="H312" i="2"/>
  <c r="D313" i="2"/>
  <c r="H313" i="2"/>
  <c r="E313" i="2"/>
  <c r="L313" i="2"/>
  <c r="F313" i="2"/>
  <c r="G313" i="2"/>
  <c r="I313" i="2"/>
  <c r="J313" i="2"/>
  <c r="K313" i="2"/>
  <c r="D314" i="2"/>
  <c r="I314" i="2"/>
  <c r="E314" i="2"/>
  <c r="F314" i="2"/>
  <c r="G314" i="2"/>
  <c r="D315" i="2"/>
  <c r="E315" i="2"/>
  <c r="G315" i="2"/>
  <c r="H315" i="2"/>
  <c r="I315" i="2"/>
  <c r="L315" i="2"/>
  <c r="D316" i="2"/>
  <c r="F316" i="2"/>
  <c r="E316" i="2"/>
  <c r="L316" i="2"/>
  <c r="H316" i="2"/>
  <c r="I316" i="2"/>
  <c r="D317" i="2"/>
  <c r="E317" i="2"/>
  <c r="L317" i="2"/>
  <c r="F317" i="2"/>
  <c r="G317" i="2"/>
  <c r="H317" i="2"/>
  <c r="I317" i="2"/>
  <c r="J317" i="2"/>
  <c r="K317" i="2"/>
  <c r="D318" i="2"/>
  <c r="I318" i="2"/>
  <c r="E318" i="2"/>
  <c r="F318" i="2"/>
  <c r="G318" i="2"/>
  <c r="D319" i="2"/>
  <c r="E319" i="2"/>
  <c r="G319" i="2"/>
  <c r="H319" i="2"/>
  <c r="I319" i="2"/>
  <c r="L319" i="2"/>
  <c r="D320" i="2"/>
  <c r="F320" i="2"/>
  <c r="E320" i="2"/>
  <c r="G320" i="2"/>
  <c r="H320" i="2"/>
  <c r="I320" i="2"/>
  <c r="D321" i="2"/>
  <c r="H321" i="2"/>
  <c r="E321" i="2"/>
  <c r="F321" i="2"/>
  <c r="G321" i="2"/>
  <c r="I321" i="2"/>
  <c r="K321" i="2"/>
  <c r="L321" i="2"/>
  <c r="D322" i="2"/>
  <c r="I322" i="2"/>
  <c r="E322" i="2"/>
  <c r="F322" i="2"/>
  <c r="H322" i="2"/>
  <c r="J322" i="2"/>
  <c r="D323" i="2"/>
  <c r="J323" i="2"/>
  <c r="E323" i="2"/>
  <c r="G323" i="2"/>
  <c r="F323" i="2"/>
  <c r="H323" i="2"/>
  <c r="I323" i="2"/>
  <c r="D324" i="2"/>
  <c r="E324" i="2"/>
  <c r="G324" i="2"/>
  <c r="L324" i="2"/>
  <c r="D325" i="2"/>
  <c r="E325" i="2"/>
  <c r="F325" i="2"/>
  <c r="H325" i="2"/>
  <c r="I325" i="2"/>
  <c r="J325" i="2"/>
  <c r="K325" i="2"/>
  <c r="D326" i="2"/>
  <c r="K326" i="2"/>
  <c r="E326" i="2"/>
  <c r="G326" i="2"/>
  <c r="H326" i="2"/>
  <c r="L326" i="2"/>
  <c r="D327" i="2"/>
  <c r="F327" i="2"/>
  <c r="E327" i="2"/>
  <c r="G327" i="2"/>
  <c r="H327" i="2"/>
  <c r="J327" i="2"/>
  <c r="K327" i="2"/>
  <c r="D328" i="2"/>
  <c r="E328" i="2"/>
  <c r="K328" i="2"/>
  <c r="D329" i="2"/>
  <c r="H329" i="2"/>
  <c r="E329" i="2"/>
  <c r="G329" i="2"/>
  <c r="I329" i="2"/>
  <c r="D330" i="2"/>
  <c r="I330" i="2"/>
  <c r="E330" i="2"/>
  <c r="F330" i="2"/>
  <c r="G330" i="2"/>
  <c r="H330" i="2"/>
  <c r="K330" i="2"/>
  <c r="L330" i="2"/>
  <c r="D331" i="2"/>
  <c r="J331" i="2"/>
  <c r="E331" i="2"/>
  <c r="K331" i="2"/>
  <c r="F331" i="2"/>
  <c r="H331" i="2"/>
  <c r="I331" i="2"/>
  <c r="D332" i="2"/>
  <c r="H332" i="2"/>
  <c r="E332" i="2"/>
  <c r="G332" i="2"/>
  <c r="D333" i="2"/>
  <c r="J333" i="2"/>
  <c r="E333" i="2"/>
  <c r="F333" i="2"/>
  <c r="H333" i="2"/>
  <c r="I333" i="2"/>
  <c r="D334" i="2"/>
  <c r="H334" i="2"/>
  <c r="E334" i="2"/>
  <c r="K334" i="2"/>
  <c r="F334" i="2"/>
  <c r="G334" i="2"/>
  <c r="I334" i="2"/>
  <c r="J334" i="2"/>
  <c r="D335" i="2"/>
  <c r="I335" i="2"/>
  <c r="E335" i="2"/>
  <c r="F335" i="2"/>
  <c r="G335" i="2"/>
  <c r="H335" i="2"/>
  <c r="J335" i="2"/>
  <c r="K335" i="2"/>
  <c r="L335" i="2"/>
  <c r="H16" i="4"/>
  <c r="H15" i="4"/>
  <c r="H12" i="4"/>
  <c r="A9" i="4"/>
  <c r="C9" i="4" s="1"/>
  <c r="D21" i="4"/>
  <c r="D22" i="4"/>
  <c r="L22" i="4" s="1"/>
  <c r="D23" i="4"/>
  <c r="H23" i="4" s="1"/>
  <c r="D24" i="4"/>
  <c r="J24" i="4" s="1"/>
  <c r="H24" i="4"/>
  <c r="D25" i="4"/>
  <c r="F25" i="4" s="1"/>
  <c r="D26" i="4"/>
  <c r="J26" i="4" s="1"/>
  <c r="D27" i="4"/>
  <c r="H27" i="4" s="1"/>
  <c r="D28" i="4"/>
  <c r="H28" i="4" s="1"/>
  <c r="D29" i="4"/>
  <c r="H29" i="4" s="1"/>
  <c r="D30" i="4"/>
  <c r="J30" i="4" s="1"/>
  <c r="D31" i="4"/>
  <c r="H31" i="4" s="1"/>
  <c r="D32" i="4"/>
  <c r="D33" i="4"/>
  <c r="H33" i="4" s="1"/>
  <c r="D34" i="4"/>
  <c r="L34" i="4" s="1"/>
  <c r="D35" i="4"/>
  <c r="H35" i="4" s="1"/>
  <c r="D36" i="4"/>
  <c r="D37" i="4"/>
  <c r="H37" i="4" s="1"/>
  <c r="D38" i="4"/>
  <c r="L38" i="4" s="1"/>
  <c r="D39" i="4"/>
  <c r="H39" i="4" s="1"/>
  <c r="D40" i="4"/>
  <c r="D41" i="4"/>
  <c r="H41" i="4" s="1"/>
  <c r="D42" i="4"/>
  <c r="J42" i="4" s="1"/>
  <c r="D43" i="4"/>
  <c r="H43" i="4" s="1"/>
  <c r="D44" i="4"/>
  <c r="D45" i="4"/>
  <c r="H45" i="4" s="1"/>
  <c r="D46" i="4"/>
  <c r="L46" i="4"/>
  <c r="D47" i="4"/>
  <c r="H47" i="4" s="1"/>
  <c r="D48" i="4"/>
  <c r="D49" i="4"/>
  <c r="H49" i="4" s="1"/>
  <c r="D50" i="4"/>
  <c r="I50" i="4" s="1"/>
  <c r="D51" i="4"/>
  <c r="H51" i="4" s="1"/>
  <c r="D52" i="4"/>
  <c r="D53" i="4"/>
  <c r="H53" i="4" s="1"/>
  <c r="D54" i="4"/>
  <c r="F54" i="4" s="1"/>
  <c r="L54" i="4"/>
  <c r="D55" i="4"/>
  <c r="H55" i="4" s="1"/>
  <c r="D56" i="4"/>
  <c r="D57" i="4"/>
  <c r="H57" i="4" s="1"/>
  <c r="D58" i="4"/>
  <c r="J58" i="4" s="1"/>
  <c r="D59" i="4"/>
  <c r="H59" i="4"/>
  <c r="D60" i="4"/>
  <c r="J60" i="4" s="1"/>
  <c r="D61" i="4"/>
  <c r="H61" i="4" s="1"/>
  <c r="D62" i="4"/>
  <c r="L62" i="4" s="1"/>
  <c r="D63" i="4"/>
  <c r="D64" i="4"/>
  <c r="J64" i="4" s="1"/>
  <c r="D65" i="4"/>
  <c r="H65" i="4" s="1"/>
  <c r="D66" i="4"/>
  <c r="J66" i="4" s="1"/>
  <c r="D67" i="4"/>
  <c r="D68" i="4"/>
  <c r="J68" i="4" s="1"/>
  <c r="D69" i="4"/>
  <c r="H69" i="4"/>
  <c r="D70" i="4"/>
  <c r="I70" i="4" s="1"/>
  <c r="D71" i="4"/>
  <c r="D72" i="4"/>
  <c r="J72" i="4" s="1"/>
  <c r="D73" i="4"/>
  <c r="H73" i="4" s="1"/>
  <c r="D74" i="4"/>
  <c r="K74" i="4"/>
  <c r="D75" i="4"/>
  <c r="D76" i="4"/>
  <c r="J76" i="4" s="1"/>
  <c r="D77" i="4"/>
  <c r="H77" i="4"/>
  <c r="D78" i="4"/>
  <c r="K78" i="4" s="1"/>
  <c r="D79" i="4"/>
  <c r="D80" i="4"/>
  <c r="J80" i="4" s="1"/>
  <c r="D81" i="4"/>
  <c r="I81" i="4" s="1"/>
  <c r="D82" i="4"/>
  <c r="K82" i="4"/>
  <c r="D83" i="4"/>
  <c r="D84" i="4"/>
  <c r="J84" i="4" s="1"/>
  <c r="D85" i="4"/>
  <c r="H85" i="4"/>
  <c r="D86" i="4"/>
  <c r="K86" i="4"/>
  <c r="D87" i="4"/>
  <c r="H87" i="4"/>
  <c r="D88" i="4"/>
  <c r="J88" i="4"/>
  <c r="D89" i="4"/>
  <c r="H89" i="4"/>
  <c r="D90" i="4"/>
  <c r="K90" i="4"/>
  <c r="D91" i="4"/>
  <c r="H91" i="4"/>
  <c r="D92" i="4"/>
  <c r="J92" i="4"/>
  <c r="D93" i="4"/>
  <c r="H93" i="4"/>
  <c r="D94" i="4"/>
  <c r="K94" i="4"/>
  <c r="D95" i="4"/>
  <c r="H95" i="4"/>
  <c r="D96" i="4"/>
  <c r="J96" i="4"/>
  <c r="D97" i="4"/>
  <c r="H97" i="4"/>
  <c r="D98" i="4"/>
  <c r="K98" i="4"/>
  <c r="D99" i="4"/>
  <c r="H99" i="4"/>
  <c r="D100" i="4"/>
  <c r="J100" i="4"/>
  <c r="D101" i="4"/>
  <c r="H101" i="4"/>
  <c r="D102" i="4"/>
  <c r="H102" i="4"/>
  <c r="D103" i="4"/>
  <c r="H103" i="4"/>
  <c r="D104" i="4"/>
  <c r="J104" i="4"/>
  <c r="D105" i="4"/>
  <c r="H105" i="4"/>
  <c r="D106" i="4"/>
  <c r="H106" i="4"/>
  <c r="D107" i="4"/>
  <c r="H107" i="4"/>
  <c r="D108" i="4"/>
  <c r="J108" i="4"/>
  <c r="D109" i="4"/>
  <c r="H109" i="4"/>
  <c r="D110" i="4"/>
  <c r="H110" i="4"/>
  <c r="D111" i="4"/>
  <c r="H111" i="4"/>
  <c r="D112" i="4"/>
  <c r="J112" i="4"/>
  <c r="D113" i="4"/>
  <c r="H113" i="4"/>
  <c r="D114" i="4"/>
  <c r="H114" i="4"/>
  <c r="D115" i="4"/>
  <c r="H115" i="4"/>
  <c r="D116" i="4"/>
  <c r="J116" i="4"/>
  <c r="J16" i="4"/>
  <c r="J15" i="4"/>
  <c r="J27" i="4"/>
  <c r="J29" i="4"/>
  <c r="J33" i="4"/>
  <c r="J38" i="4"/>
  <c r="J39" i="4"/>
  <c r="J45" i="4"/>
  <c r="J46" i="4"/>
  <c r="J49" i="4"/>
  <c r="J50" i="4"/>
  <c r="J51" i="4"/>
  <c r="J53" i="4"/>
  <c r="J55" i="4"/>
  <c r="J59" i="4"/>
  <c r="J62" i="4"/>
  <c r="J65" i="4"/>
  <c r="J69" i="4"/>
  <c r="J70" i="4"/>
  <c r="J77" i="4"/>
  <c r="J81" i="4"/>
  <c r="J82" i="4"/>
  <c r="J85" i="4"/>
  <c r="J86" i="4"/>
  <c r="J87" i="4"/>
  <c r="J89" i="4"/>
  <c r="J91" i="4"/>
  <c r="J93" i="4"/>
  <c r="J94" i="4"/>
  <c r="J95" i="4"/>
  <c r="J97" i="4"/>
  <c r="J98" i="4"/>
  <c r="J99" i="4"/>
  <c r="J101" i="4"/>
  <c r="J102" i="4"/>
  <c r="J103" i="4"/>
  <c r="J105" i="4"/>
  <c r="J107" i="4"/>
  <c r="J109" i="4"/>
  <c r="J110" i="4"/>
  <c r="J111" i="4"/>
  <c r="J113" i="4"/>
  <c r="J114" i="4"/>
  <c r="J115" i="4"/>
  <c r="I16" i="4"/>
  <c r="I15" i="4"/>
  <c r="I12" i="4"/>
  <c r="I24" i="4"/>
  <c r="I26" i="4"/>
  <c r="I27" i="4"/>
  <c r="I28" i="4"/>
  <c r="I29" i="4"/>
  <c r="I31" i="4"/>
  <c r="I37" i="4"/>
  <c r="I38" i="4"/>
  <c r="I39" i="4"/>
  <c r="I42" i="4"/>
  <c r="I45" i="4"/>
  <c r="I46" i="4"/>
  <c r="I49" i="4"/>
  <c r="I53" i="4"/>
  <c r="I58" i="4"/>
  <c r="I59" i="4"/>
  <c r="I62" i="4"/>
  <c r="I64" i="4"/>
  <c r="I65" i="4"/>
  <c r="I68" i="4"/>
  <c r="I69" i="4"/>
  <c r="I74" i="4"/>
  <c r="I76" i="4"/>
  <c r="I77" i="4"/>
  <c r="I80" i="4"/>
  <c r="I82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F16" i="4"/>
  <c r="F15" i="4"/>
  <c r="F12" i="4"/>
  <c r="F22" i="4"/>
  <c r="F23" i="4"/>
  <c r="F24" i="4"/>
  <c r="F26" i="4"/>
  <c r="F27" i="4"/>
  <c r="F29" i="4"/>
  <c r="F30" i="4"/>
  <c r="F31" i="4"/>
  <c r="F35" i="4"/>
  <c r="F37" i="4"/>
  <c r="F39" i="4"/>
  <c r="F42" i="4"/>
  <c r="F46" i="4"/>
  <c r="F49" i="4"/>
  <c r="F51" i="4"/>
  <c r="F53" i="4"/>
  <c r="F57" i="4"/>
  <c r="F58" i="4"/>
  <c r="F59" i="4"/>
  <c r="F61" i="4"/>
  <c r="F62" i="4"/>
  <c r="F64" i="4"/>
  <c r="F65" i="4"/>
  <c r="F66" i="4"/>
  <c r="F68" i="4"/>
  <c r="F69" i="4"/>
  <c r="F72" i="4"/>
  <c r="F73" i="4"/>
  <c r="F74" i="4"/>
  <c r="F77" i="4"/>
  <c r="F82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G16" i="4"/>
  <c r="G15" i="4"/>
  <c r="E21" i="4"/>
  <c r="G21" i="4"/>
  <c r="E22" i="4"/>
  <c r="G22" i="4"/>
  <c r="E23" i="4"/>
  <c r="G23" i="4"/>
  <c r="E24" i="4"/>
  <c r="G24" i="4"/>
  <c r="E25" i="4"/>
  <c r="G25" i="4"/>
  <c r="E26" i="4"/>
  <c r="G26" i="4"/>
  <c r="E27" i="4"/>
  <c r="G27" i="4"/>
  <c r="E28" i="4"/>
  <c r="G28" i="4"/>
  <c r="E29" i="4"/>
  <c r="K29" i="4"/>
  <c r="G29" i="4"/>
  <c r="E30" i="4"/>
  <c r="G30" i="4"/>
  <c r="E31" i="4"/>
  <c r="G31" i="4"/>
  <c r="E32" i="4"/>
  <c r="G32" i="4"/>
  <c r="E33" i="4"/>
  <c r="G33" i="4"/>
  <c r="E34" i="4"/>
  <c r="G34" i="4"/>
  <c r="E35" i="4"/>
  <c r="G35" i="4"/>
  <c r="E36" i="4"/>
  <c r="G36" i="4"/>
  <c r="E37" i="4"/>
  <c r="G37" i="4"/>
  <c r="E38" i="4"/>
  <c r="G38" i="4"/>
  <c r="E39" i="4"/>
  <c r="G39" i="4"/>
  <c r="E40" i="4"/>
  <c r="G40" i="4"/>
  <c r="E41" i="4"/>
  <c r="G41" i="4"/>
  <c r="E42" i="4"/>
  <c r="G42" i="4"/>
  <c r="E43" i="4"/>
  <c r="G43" i="4"/>
  <c r="E44" i="4"/>
  <c r="G44" i="4"/>
  <c r="E45" i="4"/>
  <c r="K45" i="4"/>
  <c r="G45" i="4"/>
  <c r="E46" i="4"/>
  <c r="G46" i="4"/>
  <c r="E47" i="4"/>
  <c r="G47" i="4"/>
  <c r="E48" i="4"/>
  <c r="G48" i="4"/>
  <c r="E49" i="4"/>
  <c r="G49" i="4"/>
  <c r="E50" i="4"/>
  <c r="G50" i="4"/>
  <c r="E51" i="4"/>
  <c r="G51" i="4"/>
  <c r="E52" i="4"/>
  <c r="G52" i="4"/>
  <c r="E53" i="4"/>
  <c r="G53" i="4"/>
  <c r="E54" i="4"/>
  <c r="G54" i="4"/>
  <c r="E55" i="4"/>
  <c r="G55" i="4"/>
  <c r="E56" i="4"/>
  <c r="G56" i="4"/>
  <c r="E57" i="4"/>
  <c r="G57" i="4"/>
  <c r="E58" i="4"/>
  <c r="G58" i="4"/>
  <c r="E59" i="4"/>
  <c r="G59" i="4"/>
  <c r="E60" i="4"/>
  <c r="G60" i="4"/>
  <c r="E61" i="4"/>
  <c r="K61" i="4"/>
  <c r="G61" i="4"/>
  <c r="E62" i="4"/>
  <c r="G62" i="4"/>
  <c r="E63" i="4"/>
  <c r="G63" i="4"/>
  <c r="E64" i="4"/>
  <c r="G64" i="4"/>
  <c r="E65" i="4"/>
  <c r="G65" i="4"/>
  <c r="E66" i="4"/>
  <c r="G66" i="4"/>
  <c r="E67" i="4"/>
  <c r="G67" i="4"/>
  <c r="E68" i="4"/>
  <c r="G68" i="4"/>
  <c r="E69" i="4"/>
  <c r="G69" i="4"/>
  <c r="E70" i="4"/>
  <c r="G70" i="4"/>
  <c r="E71" i="4"/>
  <c r="G71" i="4"/>
  <c r="E72" i="4"/>
  <c r="G72" i="4"/>
  <c r="E73" i="4"/>
  <c r="G73" i="4"/>
  <c r="E74" i="4"/>
  <c r="G74" i="4"/>
  <c r="E75" i="4"/>
  <c r="G75" i="4"/>
  <c r="E76" i="4"/>
  <c r="G76" i="4"/>
  <c r="E77" i="4"/>
  <c r="K77" i="4"/>
  <c r="G77" i="4"/>
  <c r="E78" i="4"/>
  <c r="G78" i="4"/>
  <c r="E79" i="4"/>
  <c r="G79" i="4"/>
  <c r="E80" i="4"/>
  <c r="G80" i="4"/>
  <c r="E81" i="4"/>
  <c r="G81" i="4"/>
  <c r="E82" i="4"/>
  <c r="G82" i="4"/>
  <c r="E83" i="4"/>
  <c r="G83" i="4"/>
  <c r="E84" i="4"/>
  <c r="G84" i="4"/>
  <c r="E85" i="4"/>
  <c r="G85" i="4"/>
  <c r="E86" i="4"/>
  <c r="G86" i="4"/>
  <c r="E87" i="4"/>
  <c r="G87" i="4"/>
  <c r="E88" i="4"/>
  <c r="G88" i="4"/>
  <c r="E89" i="4"/>
  <c r="G89" i="4"/>
  <c r="E90" i="4"/>
  <c r="G90" i="4"/>
  <c r="E91" i="4"/>
  <c r="G91" i="4"/>
  <c r="E92" i="4"/>
  <c r="G92" i="4"/>
  <c r="E93" i="4"/>
  <c r="K93" i="4"/>
  <c r="G93" i="4"/>
  <c r="E94" i="4"/>
  <c r="G94" i="4"/>
  <c r="E95" i="4"/>
  <c r="G95" i="4"/>
  <c r="E96" i="4"/>
  <c r="G96" i="4"/>
  <c r="E97" i="4"/>
  <c r="G97" i="4"/>
  <c r="E98" i="4"/>
  <c r="G98" i="4"/>
  <c r="E99" i="4"/>
  <c r="G99" i="4"/>
  <c r="E100" i="4"/>
  <c r="G100" i="4"/>
  <c r="E101" i="4"/>
  <c r="G101" i="4"/>
  <c r="E102" i="4"/>
  <c r="G102" i="4"/>
  <c r="E103" i="4"/>
  <c r="K103" i="4"/>
  <c r="G103" i="4"/>
  <c r="E104" i="4"/>
  <c r="G104" i="4"/>
  <c r="E105" i="4"/>
  <c r="G105" i="4"/>
  <c r="E106" i="4"/>
  <c r="G106" i="4"/>
  <c r="E107" i="4"/>
  <c r="G107" i="4"/>
  <c r="E108" i="4"/>
  <c r="G108" i="4"/>
  <c r="E109" i="4"/>
  <c r="G109" i="4"/>
  <c r="E110" i="4"/>
  <c r="G110" i="4"/>
  <c r="E111" i="4"/>
  <c r="K111" i="4"/>
  <c r="G111" i="4"/>
  <c r="E112" i="4"/>
  <c r="G112" i="4"/>
  <c r="E113" i="4"/>
  <c r="G113" i="4"/>
  <c r="E114" i="4"/>
  <c r="G114" i="4"/>
  <c r="E115" i="4"/>
  <c r="G115" i="4"/>
  <c r="E116" i="4"/>
  <c r="G116" i="4"/>
  <c r="K16" i="4"/>
  <c r="K15" i="4"/>
  <c r="K12" i="4"/>
  <c r="K25" i="4"/>
  <c r="K27" i="4"/>
  <c r="K33" i="4"/>
  <c r="K37" i="4"/>
  <c r="K39" i="4"/>
  <c r="K43" i="4"/>
  <c r="K47" i="4"/>
  <c r="K49" i="4"/>
  <c r="K53" i="4"/>
  <c r="K55" i="4"/>
  <c r="K57" i="4"/>
  <c r="K59" i="4"/>
  <c r="K64" i="4"/>
  <c r="K65" i="4"/>
  <c r="K68" i="4"/>
  <c r="K69" i="4"/>
  <c r="K76" i="4"/>
  <c r="K84" i="4"/>
  <c r="K85" i="4"/>
  <c r="K87" i="4"/>
  <c r="K89" i="4"/>
  <c r="K91" i="4"/>
  <c r="K92" i="4"/>
  <c r="K95" i="4"/>
  <c r="K96" i="4"/>
  <c r="K97" i="4"/>
  <c r="K100" i="4"/>
  <c r="K101" i="4"/>
  <c r="K102" i="4"/>
  <c r="K104" i="4"/>
  <c r="K105" i="4"/>
  <c r="K106" i="4"/>
  <c r="K108" i="4"/>
  <c r="K109" i="4"/>
  <c r="K110" i="4"/>
  <c r="K112" i="4"/>
  <c r="K113" i="4"/>
  <c r="K114" i="4"/>
  <c r="K116" i="4"/>
  <c r="L16" i="4"/>
  <c r="L15" i="4"/>
  <c r="L21" i="4"/>
  <c r="L23" i="4"/>
  <c r="L24" i="4"/>
  <c r="L27" i="4"/>
  <c r="L29" i="4"/>
  <c r="L32" i="4"/>
  <c r="L33" i="4"/>
  <c r="L37" i="4"/>
  <c r="L39" i="4"/>
  <c r="L45" i="4"/>
  <c r="L47" i="4"/>
  <c r="L49" i="4"/>
  <c r="L51" i="4"/>
  <c r="L53" i="4"/>
  <c r="L59" i="4"/>
  <c r="L60" i="4"/>
  <c r="L61" i="4"/>
  <c r="L65" i="4"/>
  <c r="L66" i="4"/>
  <c r="L69" i="4"/>
  <c r="L71" i="4"/>
  <c r="L72" i="4"/>
  <c r="L77" i="4"/>
  <c r="L80" i="4"/>
  <c r="L85" i="4"/>
  <c r="L87" i="4"/>
  <c r="L88" i="4"/>
  <c r="L89" i="4"/>
  <c r="L91" i="4"/>
  <c r="L92" i="4"/>
  <c r="L93" i="4"/>
  <c r="L95" i="4"/>
  <c r="L96" i="4"/>
  <c r="L97" i="4"/>
  <c r="L99" i="4"/>
  <c r="L100" i="4"/>
  <c r="L101" i="4"/>
  <c r="L103" i="4"/>
  <c r="L104" i="4"/>
  <c r="L105" i="4"/>
  <c r="L107" i="4"/>
  <c r="L108" i="4"/>
  <c r="L109" i="4"/>
  <c r="L111" i="4"/>
  <c r="L112" i="4"/>
  <c r="L113" i="4"/>
  <c r="L115" i="4"/>
  <c r="L116" i="4"/>
  <c r="C16" i="4"/>
  <c r="C15" i="4"/>
  <c r="N16" i="4"/>
  <c r="N15" i="4"/>
  <c r="O16" i="4"/>
  <c r="O15" i="4"/>
  <c r="G4" i="4"/>
  <c r="P16" i="4"/>
  <c r="P15" i="4"/>
  <c r="G5" i="4"/>
  <c r="Q16" i="4"/>
  <c r="Q15" i="4"/>
  <c r="Q12" i="4"/>
  <c r="G6" i="4"/>
  <c r="G7" i="4"/>
  <c r="E16" i="4"/>
  <c r="E15" i="4"/>
  <c r="E12" i="4"/>
  <c r="M16" i="4"/>
  <c r="M15" i="4"/>
  <c r="M12" i="4"/>
  <c r="B10" i="4"/>
  <c r="D16" i="4"/>
  <c r="D15" i="4"/>
  <c r="D12" i="4"/>
  <c r="D117" i="4"/>
  <c r="E117" i="4"/>
  <c r="G117" i="4"/>
  <c r="H117" i="4"/>
  <c r="I117" i="4"/>
  <c r="D118" i="4"/>
  <c r="I118" i="4"/>
  <c r="E118" i="4"/>
  <c r="L118" i="4"/>
  <c r="D119" i="4"/>
  <c r="H119" i="4"/>
  <c r="E119" i="4"/>
  <c r="L119" i="4"/>
  <c r="F119" i="4"/>
  <c r="I119" i="4"/>
  <c r="J119" i="4"/>
  <c r="D120" i="4"/>
  <c r="I120" i="4"/>
  <c r="E120" i="4"/>
  <c r="G120" i="4"/>
  <c r="K120" i="4"/>
  <c r="D121" i="4"/>
  <c r="H121" i="4"/>
  <c r="E121" i="4"/>
  <c r="L121" i="4"/>
  <c r="G121" i="4"/>
  <c r="I121" i="4"/>
  <c r="K121" i="4"/>
  <c r="D122" i="4"/>
  <c r="I122" i="4"/>
  <c r="E122" i="4"/>
  <c r="F122" i="4"/>
  <c r="H122" i="4"/>
  <c r="J122" i="4"/>
  <c r="D123" i="4"/>
  <c r="E123" i="4"/>
  <c r="L123" i="4"/>
  <c r="F123" i="4"/>
  <c r="G123" i="4"/>
  <c r="H123" i="4"/>
  <c r="I123" i="4"/>
  <c r="J123" i="4"/>
  <c r="D124" i="4"/>
  <c r="I124" i="4"/>
  <c r="E124" i="4"/>
  <c r="G124" i="4"/>
  <c r="K124" i="4"/>
  <c r="D125" i="4"/>
  <c r="H125" i="4"/>
  <c r="E125" i="4"/>
  <c r="L125" i="4"/>
  <c r="G125" i="4"/>
  <c r="I125" i="4"/>
  <c r="K125" i="4"/>
  <c r="D126" i="4"/>
  <c r="I126" i="4"/>
  <c r="E126" i="4"/>
  <c r="F126" i="4"/>
  <c r="H126" i="4"/>
  <c r="J126" i="4"/>
  <c r="D127" i="4"/>
  <c r="H127" i="4"/>
  <c r="E127" i="4"/>
  <c r="L127" i="4"/>
  <c r="F127" i="4"/>
  <c r="G127" i="4"/>
  <c r="I127" i="4"/>
  <c r="J127" i="4"/>
  <c r="K127" i="4"/>
  <c r="D128" i="4"/>
  <c r="I128" i="4"/>
  <c r="E128" i="4"/>
  <c r="F128" i="4"/>
  <c r="G128" i="4"/>
  <c r="J128" i="4"/>
  <c r="K128" i="4"/>
  <c r="L128" i="4"/>
  <c r="D129" i="4"/>
  <c r="E129" i="4"/>
  <c r="G129" i="4"/>
  <c r="H129" i="4"/>
  <c r="I129" i="4"/>
  <c r="K129" i="4"/>
  <c r="L129" i="4"/>
  <c r="D130" i="4"/>
  <c r="L130" i="4"/>
  <c r="E130" i="4"/>
  <c r="D131" i="4"/>
  <c r="E131" i="4"/>
  <c r="L131" i="4"/>
  <c r="F131" i="4"/>
  <c r="G131" i="4"/>
  <c r="H131" i="4"/>
  <c r="I131" i="4"/>
  <c r="J131" i="4"/>
  <c r="K131" i="4"/>
  <c r="D132" i="4"/>
  <c r="I132" i="4"/>
  <c r="E132" i="4"/>
  <c r="F132" i="4"/>
  <c r="G132" i="4"/>
  <c r="J132" i="4"/>
  <c r="K132" i="4"/>
  <c r="L132" i="4"/>
  <c r="D133" i="4"/>
  <c r="E133" i="4"/>
  <c r="G133" i="4"/>
  <c r="H133" i="4"/>
  <c r="I133" i="4"/>
  <c r="K133" i="4"/>
  <c r="L133" i="4"/>
  <c r="D134" i="4"/>
  <c r="L134" i="4"/>
  <c r="E134" i="4"/>
  <c r="D135" i="4"/>
  <c r="H135" i="4"/>
  <c r="E135" i="4"/>
  <c r="L135" i="4"/>
  <c r="F135" i="4"/>
  <c r="G135" i="4"/>
  <c r="I135" i="4"/>
  <c r="J135" i="4"/>
  <c r="K135" i="4"/>
  <c r="D136" i="4"/>
  <c r="I136" i="4"/>
  <c r="E136" i="4"/>
  <c r="G136" i="4"/>
  <c r="D137" i="4"/>
  <c r="E137" i="4"/>
  <c r="G137" i="4"/>
  <c r="H137" i="4"/>
  <c r="I137" i="4"/>
  <c r="L137" i="4"/>
  <c r="D138" i="4"/>
  <c r="F138" i="4"/>
  <c r="E138" i="4"/>
  <c r="H138" i="4"/>
  <c r="I138" i="4"/>
  <c r="D139" i="4"/>
  <c r="E139" i="4"/>
  <c r="L139" i="4"/>
  <c r="F139" i="4"/>
  <c r="G139" i="4"/>
  <c r="H139" i="4"/>
  <c r="I139" i="4"/>
  <c r="J139" i="4"/>
  <c r="K139" i="4"/>
  <c r="D140" i="4"/>
  <c r="I140" i="4"/>
  <c r="E140" i="4"/>
  <c r="G140" i="4"/>
  <c r="D141" i="4"/>
  <c r="E141" i="4"/>
  <c r="G141" i="4"/>
  <c r="H141" i="4"/>
  <c r="I141" i="4"/>
  <c r="L141" i="4"/>
  <c r="D142" i="4"/>
  <c r="F142" i="4"/>
  <c r="E142" i="4"/>
  <c r="H142" i="4"/>
  <c r="I142" i="4"/>
  <c r="D143" i="4"/>
  <c r="H143" i="4"/>
  <c r="E143" i="4"/>
  <c r="L143" i="4"/>
  <c r="F143" i="4"/>
  <c r="G143" i="4"/>
  <c r="I143" i="4"/>
  <c r="J143" i="4"/>
  <c r="D144" i="4"/>
  <c r="I144" i="4"/>
  <c r="E144" i="4"/>
  <c r="G144" i="4"/>
  <c r="H144" i="4"/>
  <c r="D145" i="4"/>
  <c r="E145" i="4"/>
  <c r="G145" i="4"/>
  <c r="K145" i="4"/>
  <c r="D146" i="4"/>
  <c r="H146" i="4"/>
  <c r="E146" i="4"/>
  <c r="F146" i="4"/>
  <c r="I146" i="4"/>
  <c r="J146" i="4"/>
  <c r="D147" i="4"/>
  <c r="E147" i="4"/>
  <c r="L147" i="4"/>
  <c r="F147" i="4"/>
  <c r="H147" i="4"/>
  <c r="I147" i="4"/>
  <c r="J147" i="4"/>
  <c r="D148" i="4"/>
  <c r="I148" i="4"/>
  <c r="E148" i="4"/>
  <c r="G148" i="4"/>
  <c r="H148" i="4"/>
  <c r="D149" i="4"/>
  <c r="E149" i="4"/>
  <c r="G149" i="4"/>
  <c r="K149" i="4"/>
  <c r="D150" i="4"/>
  <c r="H150" i="4"/>
  <c r="E150" i="4"/>
  <c r="F150" i="4"/>
  <c r="I150" i="4"/>
  <c r="J150" i="4"/>
  <c r="D151" i="4"/>
  <c r="H151" i="4"/>
  <c r="E151" i="4"/>
  <c r="L151" i="4"/>
  <c r="F151" i="4"/>
  <c r="I151" i="4"/>
  <c r="J151" i="4"/>
  <c r="K151" i="4"/>
  <c r="D152" i="4"/>
  <c r="I152" i="4"/>
  <c r="E152" i="4"/>
  <c r="F152" i="4"/>
  <c r="G152" i="4"/>
  <c r="H152" i="4"/>
  <c r="J152" i="4"/>
  <c r="D153" i="4"/>
  <c r="H153" i="4"/>
  <c r="E153" i="4"/>
  <c r="G153" i="4"/>
  <c r="L153" i="4"/>
  <c r="D154" i="4"/>
  <c r="E154" i="4"/>
  <c r="F154" i="4"/>
  <c r="H154" i="4"/>
  <c r="I154" i="4"/>
  <c r="J154" i="4"/>
  <c r="L154" i="4"/>
  <c r="D155" i="4"/>
  <c r="E155" i="4"/>
  <c r="L155" i="4"/>
  <c r="F155" i="4"/>
  <c r="H155" i="4"/>
  <c r="I155" i="4"/>
  <c r="J155" i="4"/>
  <c r="K155" i="4"/>
  <c r="D156" i="4"/>
  <c r="I156" i="4"/>
  <c r="E156" i="4"/>
  <c r="F156" i="4"/>
  <c r="G156" i="4"/>
  <c r="H156" i="4"/>
  <c r="J156" i="4"/>
  <c r="D157" i="4"/>
  <c r="H157" i="4"/>
  <c r="E157" i="4"/>
  <c r="G157" i="4"/>
  <c r="L157" i="4"/>
  <c r="D158" i="4"/>
  <c r="E158" i="4"/>
  <c r="F158" i="4"/>
  <c r="H158" i="4"/>
  <c r="I158" i="4"/>
  <c r="J158" i="4"/>
  <c r="L158" i="4"/>
  <c r="D159" i="4"/>
  <c r="H159" i="4"/>
  <c r="E159" i="4"/>
  <c r="L159" i="4"/>
  <c r="F159" i="4"/>
  <c r="I159" i="4"/>
  <c r="J159" i="4"/>
  <c r="D160" i="4"/>
  <c r="I160" i="4"/>
  <c r="E160" i="4"/>
  <c r="F160" i="4"/>
  <c r="G160" i="4"/>
  <c r="H160" i="4"/>
  <c r="J160" i="4"/>
  <c r="K160" i="4"/>
  <c r="L160" i="4"/>
  <c r="D161" i="4"/>
  <c r="I161" i="4"/>
  <c r="E161" i="4"/>
  <c r="G161" i="4"/>
  <c r="H161" i="4"/>
  <c r="D162" i="4"/>
  <c r="J162" i="4"/>
  <c r="E162" i="4"/>
  <c r="F162" i="4"/>
  <c r="H162" i="4"/>
  <c r="I162" i="4"/>
  <c r="L162" i="4"/>
  <c r="D163" i="4"/>
  <c r="E163" i="4"/>
  <c r="L163" i="4"/>
  <c r="F163" i="4"/>
  <c r="G163" i="4"/>
  <c r="H163" i="4"/>
  <c r="I163" i="4"/>
  <c r="J163" i="4"/>
  <c r="K163" i="4"/>
  <c r="D164" i="4"/>
  <c r="I164" i="4"/>
  <c r="E164" i="4"/>
  <c r="F164" i="4"/>
  <c r="G164" i="4"/>
  <c r="H164" i="4"/>
  <c r="J164" i="4"/>
  <c r="K164" i="4"/>
  <c r="L164" i="4"/>
  <c r="D165" i="4"/>
  <c r="I165" i="4"/>
  <c r="E165" i="4"/>
  <c r="G165" i="4"/>
  <c r="H165" i="4"/>
  <c r="D166" i="4"/>
  <c r="J166" i="4"/>
  <c r="E166" i="4"/>
  <c r="F166" i="4"/>
  <c r="H166" i="4"/>
  <c r="I166" i="4"/>
  <c r="L166" i="4"/>
  <c r="D167" i="4"/>
  <c r="H167" i="4"/>
  <c r="E167" i="4"/>
  <c r="L167" i="4"/>
  <c r="F167" i="4"/>
  <c r="G167" i="4"/>
  <c r="I167" i="4"/>
  <c r="J167" i="4"/>
  <c r="K167" i="4"/>
  <c r="D168" i="4"/>
  <c r="I168" i="4"/>
  <c r="E168" i="4"/>
  <c r="F168" i="4"/>
  <c r="G168" i="4"/>
  <c r="H168" i="4"/>
  <c r="K168" i="4"/>
  <c r="L168" i="4"/>
  <c r="D169" i="4"/>
  <c r="H169" i="4"/>
  <c r="E169" i="4"/>
  <c r="K169" i="4"/>
  <c r="G169" i="4"/>
  <c r="D170" i="4"/>
  <c r="H170" i="4"/>
  <c r="E170" i="4"/>
  <c r="J170" i="4"/>
  <c r="D171" i="4"/>
  <c r="E171" i="4"/>
  <c r="L171" i="4"/>
  <c r="F171" i="4"/>
  <c r="H171" i="4"/>
  <c r="I171" i="4"/>
  <c r="J171" i="4"/>
  <c r="D172" i="4"/>
  <c r="I172" i="4"/>
  <c r="E172" i="4"/>
  <c r="F172" i="4"/>
  <c r="G172" i="4"/>
  <c r="H172" i="4"/>
  <c r="K172" i="4"/>
  <c r="L172" i="4"/>
  <c r="D173" i="4"/>
  <c r="H173" i="4"/>
  <c r="E173" i="4"/>
  <c r="K173" i="4"/>
  <c r="G173" i="4"/>
  <c r="D174" i="4"/>
  <c r="H174" i="4"/>
  <c r="E174" i="4"/>
  <c r="J174" i="4"/>
  <c r="D175" i="4"/>
  <c r="H175" i="4"/>
  <c r="E175" i="4"/>
  <c r="L175" i="4"/>
  <c r="F175" i="4"/>
  <c r="I175" i="4"/>
  <c r="J175" i="4"/>
  <c r="D176" i="4"/>
  <c r="I176" i="4"/>
  <c r="E176" i="4"/>
  <c r="G176" i="4"/>
  <c r="J176" i="4"/>
  <c r="D177" i="4"/>
  <c r="E177" i="4"/>
  <c r="G177" i="4"/>
  <c r="H177" i="4"/>
  <c r="I177" i="4"/>
  <c r="D178" i="4"/>
  <c r="I178" i="4"/>
  <c r="E178" i="4"/>
  <c r="L178" i="4"/>
  <c r="D179" i="4"/>
  <c r="E179" i="4"/>
  <c r="L179" i="4"/>
  <c r="F179" i="4"/>
  <c r="H179" i="4"/>
  <c r="I179" i="4"/>
  <c r="J179" i="4"/>
  <c r="D180" i="4"/>
  <c r="I180" i="4"/>
  <c r="E180" i="4"/>
  <c r="G180" i="4"/>
  <c r="J180" i="4"/>
  <c r="D181" i="4"/>
  <c r="E181" i="4"/>
  <c r="G181" i="4"/>
  <c r="H181" i="4"/>
  <c r="I181" i="4"/>
  <c r="D182" i="4"/>
  <c r="I182" i="4"/>
  <c r="E182" i="4"/>
  <c r="L182" i="4"/>
  <c r="D183" i="4"/>
  <c r="H183" i="4"/>
  <c r="E183" i="4"/>
  <c r="L183" i="4"/>
  <c r="F183" i="4"/>
  <c r="I183" i="4"/>
  <c r="J183" i="4"/>
  <c r="D184" i="4"/>
  <c r="I184" i="4"/>
  <c r="E184" i="4"/>
  <c r="G184" i="4"/>
  <c r="K184" i="4"/>
  <c r="D185" i="4"/>
  <c r="H185" i="4"/>
  <c r="E185" i="4"/>
  <c r="L185" i="4"/>
  <c r="G185" i="4"/>
  <c r="I185" i="4"/>
  <c r="K185" i="4"/>
  <c r="D186" i="4"/>
  <c r="I186" i="4"/>
  <c r="E186" i="4"/>
  <c r="F186" i="4"/>
  <c r="H186" i="4"/>
  <c r="J186" i="4"/>
  <c r="D187" i="4"/>
  <c r="E187" i="4"/>
  <c r="L187" i="4"/>
  <c r="F187" i="4"/>
  <c r="G187" i="4"/>
  <c r="H187" i="4"/>
  <c r="I187" i="4"/>
  <c r="J187" i="4"/>
  <c r="D188" i="4"/>
  <c r="I188" i="4"/>
  <c r="E188" i="4"/>
  <c r="G188" i="4"/>
  <c r="K188" i="4"/>
  <c r="D189" i="4"/>
  <c r="H189" i="4"/>
  <c r="E189" i="4"/>
  <c r="L189" i="4"/>
  <c r="G189" i="4"/>
  <c r="I189" i="4"/>
  <c r="K189" i="4"/>
  <c r="D190" i="4"/>
  <c r="I190" i="4"/>
  <c r="E190" i="4"/>
  <c r="F190" i="4"/>
  <c r="H190" i="4"/>
  <c r="J190" i="4"/>
  <c r="D191" i="4"/>
  <c r="H191" i="4"/>
  <c r="E191" i="4"/>
  <c r="L191" i="4"/>
  <c r="F191" i="4"/>
  <c r="G191" i="4"/>
  <c r="I191" i="4"/>
  <c r="J191" i="4"/>
  <c r="K191" i="4"/>
  <c r="D192" i="4"/>
  <c r="I192" i="4"/>
  <c r="E192" i="4"/>
  <c r="F192" i="4"/>
  <c r="G192" i="4"/>
  <c r="J192" i="4"/>
  <c r="K192" i="4"/>
  <c r="L192" i="4"/>
  <c r="D193" i="4"/>
  <c r="E193" i="4"/>
  <c r="G193" i="4"/>
  <c r="H193" i="4"/>
  <c r="I193" i="4"/>
  <c r="K193" i="4"/>
  <c r="L193" i="4"/>
  <c r="D194" i="4"/>
  <c r="E194" i="4"/>
  <c r="D195" i="4"/>
  <c r="E195" i="4"/>
  <c r="L195" i="4"/>
  <c r="F195" i="4"/>
  <c r="G195" i="4"/>
  <c r="H195" i="4"/>
  <c r="I195" i="4"/>
  <c r="J195" i="4"/>
  <c r="K195" i="4"/>
  <c r="D196" i="4"/>
  <c r="I196" i="4"/>
  <c r="E196" i="4"/>
  <c r="F196" i="4"/>
  <c r="G196" i="4"/>
  <c r="J196" i="4"/>
  <c r="K196" i="4"/>
  <c r="L196" i="4"/>
  <c r="D197" i="4"/>
  <c r="E197" i="4"/>
  <c r="G197" i="4"/>
  <c r="H197" i="4"/>
  <c r="I197" i="4"/>
  <c r="K197" i="4"/>
  <c r="L197" i="4"/>
  <c r="D198" i="4"/>
  <c r="E198" i="4"/>
  <c r="D199" i="4"/>
  <c r="H199" i="4"/>
  <c r="E199" i="4"/>
  <c r="L199" i="4"/>
  <c r="F199" i="4"/>
  <c r="G199" i="4"/>
  <c r="I199" i="4"/>
  <c r="J199" i="4"/>
  <c r="K199" i="4"/>
  <c r="D200" i="4"/>
  <c r="E200" i="4"/>
  <c r="G200" i="4"/>
  <c r="D201" i="4"/>
  <c r="E201" i="4"/>
  <c r="G201" i="4"/>
  <c r="H201" i="4"/>
  <c r="I201" i="4"/>
  <c r="L201" i="4"/>
  <c r="D202" i="4"/>
  <c r="F202" i="4"/>
  <c r="E202" i="4"/>
  <c r="H202" i="4"/>
  <c r="I202" i="4"/>
  <c r="D203" i="4"/>
  <c r="E203" i="4"/>
  <c r="L203" i="4"/>
  <c r="F203" i="4"/>
  <c r="G203" i="4"/>
  <c r="H203" i="4"/>
  <c r="I203" i="4"/>
  <c r="J203" i="4"/>
  <c r="K203" i="4"/>
  <c r="D204" i="4"/>
  <c r="E204" i="4"/>
  <c r="G204" i="4"/>
  <c r="D205" i="4"/>
  <c r="E205" i="4"/>
  <c r="G205" i="4"/>
  <c r="H205" i="4"/>
  <c r="I205" i="4"/>
  <c r="L205" i="4"/>
  <c r="D206" i="4"/>
  <c r="F206" i="4"/>
  <c r="E206" i="4"/>
  <c r="H206" i="4"/>
  <c r="I206" i="4"/>
  <c r="D207" i="4"/>
  <c r="H207" i="4"/>
  <c r="E207" i="4"/>
  <c r="L207" i="4"/>
  <c r="F207" i="4"/>
  <c r="G207" i="4"/>
  <c r="I207" i="4"/>
  <c r="J207" i="4"/>
  <c r="D208" i="4"/>
  <c r="I208" i="4"/>
  <c r="E208" i="4"/>
  <c r="G208" i="4"/>
  <c r="H208" i="4"/>
  <c r="D209" i="4"/>
  <c r="E209" i="4"/>
  <c r="G209" i="4"/>
  <c r="K209" i="4"/>
  <c r="D210" i="4"/>
  <c r="H210" i="4"/>
  <c r="E210" i="4"/>
  <c r="F210" i="4"/>
  <c r="I210" i="4"/>
  <c r="J210" i="4"/>
  <c r="D211" i="4"/>
  <c r="E211" i="4"/>
  <c r="F211" i="4"/>
  <c r="H211" i="4"/>
  <c r="I211" i="4"/>
  <c r="J211" i="4"/>
  <c r="D212" i="4"/>
  <c r="I212" i="4"/>
  <c r="E212" i="4"/>
  <c r="G212" i="4"/>
  <c r="H212" i="4"/>
  <c r="D213" i="4"/>
  <c r="E213" i="4"/>
  <c r="G213" i="4"/>
  <c r="K213" i="4"/>
  <c r="D214" i="4"/>
  <c r="H214" i="4"/>
  <c r="E214" i="4"/>
  <c r="F214" i="4"/>
  <c r="I214" i="4"/>
  <c r="J214" i="4"/>
  <c r="D215" i="4"/>
  <c r="H215" i="4"/>
  <c r="E215" i="4"/>
  <c r="F215" i="4"/>
  <c r="I215" i="4"/>
  <c r="J215" i="4"/>
  <c r="D216" i="4"/>
  <c r="I216" i="4"/>
  <c r="E216" i="4"/>
  <c r="F216" i="4"/>
  <c r="G216" i="4"/>
  <c r="H216" i="4"/>
  <c r="J216" i="4"/>
  <c r="D217" i="4"/>
  <c r="L217" i="4"/>
  <c r="E217" i="4"/>
  <c r="D218" i="4"/>
  <c r="E218" i="4"/>
  <c r="F218" i="4"/>
  <c r="H218" i="4"/>
  <c r="I218" i="4"/>
  <c r="J218" i="4"/>
  <c r="L218" i="4"/>
  <c r="D219" i="4"/>
  <c r="E219" i="4"/>
  <c r="F219" i="4"/>
  <c r="H219" i="4"/>
  <c r="I219" i="4"/>
  <c r="J219" i="4"/>
  <c r="K219" i="4"/>
  <c r="D220" i="4"/>
  <c r="I220" i="4"/>
  <c r="E220" i="4"/>
  <c r="F220" i="4"/>
  <c r="G220" i="4"/>
  <c r="H220" i="4"/>
  <c r="J220" i="4"/>
  <c r="D221" i="4"/>
  <c r="E221" i="4"/>
  <c r="L221" i="4"/>
  <c r="D222" i="4"/>
  <c r="E222" i="4"/>
  <c r="F222" i="4"/>
  <c r="H222" i="4"/>
  <c r="I222" i="4"/>
  <c r="J222" i="4"/>
  <c r="L222" i="4"/>
  <c r="D223" i="4"/>
  <c r="H223" i="4"/>
  <c r="E223" i="4"/>
  <c r="F223" i="4"/>
  <c r="I223" i="4"/>
  <c r="J223" i="4"/>
  <c r="D224" i="4"/>
  <c r="I224" i="4"/>
  <c r="E224" i="4"/>
  <c r="F224" i="4"/>
  <c r="G224" i="4"/>
  <c r="H224" i="4"/>
  <c r="J224" i="4"/>
  <c r="K224" i="4"/>
  <c r="L224" i="4"/>
  <c r="D225" i="4"/>
  <c r="E225" i="4"/>
  <c r="G225" i="4"/>
  <c r="H225" i="4"/>
  <c r="I225" i="4"/>
  <c r="D226" i="4"/>
  <c r="J226" i="4"/>
  <c r="E226" i="4"/>
  <c r="F226" i="4"/>
  <c r="H226" i="4"/>
  <c r="I226" i="4"/>
  <c r="L226" i="4"/>
  <c r="D227" i="4"/>
  <c r="E227" i="4"/>
  <c r="L227" i="4"/>
  <c r="F227" i="4"/>
  <c r="G227" i="4"/>
  <c r="H227" i="4"/>
  <c r="I227" i="4"/>
  <c r="J227" i="4"/>
  <c r="K227" i="4"/>
  <c r="D228" i="4"/>
  <c r="I228" i="4"/>
  <c r="E228" i="4"/>
  <c r="F228" i="4"/>
  <c r="G228" i="4"/>
  <c r="J228" i="4"/>
  <c r="K228" i="4"/>
  <c r="L228" i="4"/>
  <c r="D229" i="4"/>
  <c r="E229" i="4"/>
  <c r="G229" i="4"/>
  <c r="H229" i="4"/>
  <c r="I229" i="4"/>
  <c r="D230" i="4"/>
  <c r="J230" i="4"/>
  <c r="E230" i="4"/>
  <c r="F230" i="4"/>
  <c r="H230" i="4"/>
  <c r="I230" i="4"/>
  <c r="L230" i="4"/>
  <c r="D231" i="4"/>
  <c r="H231" i="4"/>
  <c r="E231" i="4"/>
  <c r="L231" i="4"/>
  <c r="F231" i="4"/>
  <c r="G231" i="4"/>
  <c r="I231" i="4"/>
  <c r="J231" i="4"/>
  <c r="K231" i="4"/>
  <c r="D232" i="4"/>
  <c r="I232" i="4"/>
  <c r="E232" i="4"/>
  <c r="F232" i="4"/>
  <c r="G232" i="4"/>
  <c r="H232" i="4"/>
  <c r="K232" i="4"/>
  <c r="L232" i="4"/>
  <c r="D233" i="4"/>
  <c r="E233" i="4"/>
  <c r="G233" i="4"/>
  <c r="H233" i="4"/>
  <c r="D234" i="4"/>
  <c r="E234" i="4"/>
  <c r="J234" i="4"/>
  <c r="D235" i="4"/>
  <c r="E235" i="4"/>
  <c r="F235" i="4"/>
  <c r="H235" i="4"/>
  <c r="I235" i="4"/>
  <c r="J235" i="4"/>
  <c r="D236" i="4"/>
  <c r="I236" i="4"/>
  <c r="E236" i="4"/>
  <c r="F236" i="4"/>
  <c r="G236" i="4"/>
  <c r="H236" i="4"/>
  <c r="K236" i="4"/>
  <c r="L236" i="4"/>
  <c r="D237" i="4"/>
  <c r="H237" i="4"/>
  <c r="E237" i="4"/>
  <c r="G237" i="4"/>
  <c r="L237" i="4"/>
  <c r="D238" i="4"/>
  <c r="F238" i="4"/>
  <c r="E238" i="4"/>
  <c r="H238" i="4"/>
  <c r="J238" i="4"/>
  <c r="D239" i="4"/>
  <c r="H239" i="4"/>
  <c r="E239" i="4"/>
  <c r="G239" i="4"/>
  <c r="F239" i="4"/>
  <c r="I239" i="4"/>
  <c r="J239" i="4"/>
  <c r="D240" i="4"/>
  <c r="J240" i="4"/>
  <c r="E240" i="4"/>
  <c r="G240" i="4"/>
  <c r="H240" i="4"/>
  <c r="D241" i="4"/>
  <c r="H241" i="4"/>
  <c r="E241" i="4"/>
  <c r="I241" i="4"/>
  <c r="D242" i="4"/>
  <c r="I242" i="4"/>
  <c r="E242" i="4"/>
  <c r="J242" i="4"/>
  <c r="L242" i="4"/>
  <c r="D243" i="4"/>
  <c r="E243" i="4"/>
  <c r="F243" i="4"/>
  <c r="H243" i="4"/>
  <c r="I243" i="4"/>
  <c r="J243" i="4"/>
  <c r="D244" i="4"/>
  <c r="I244" i="4"/>
  <c r="E244" i="4"/>
  <c r="F244" i="4"/>
  <c r="G244" i="4"/>
  <c r="H244" i="4"/>
  <c r="J244" i="4"/>
  <c r="K244" i="4"/>
  <c r="L244" i="4"/>
  <c r="D245" i="4"/>
  <c r="E245" i="4"/>
  <c r="I245" i="4"/>
  <c r="J245" i="4"/>
  <c r="D246" i="4"/>
  <c r="H246" i="4"/>
  <c r="E246" i="4"/>
  <c r="L246" i="4"/>
  <c r="G246" i="4"/>
  <c r="I246" i="4"/>
  <c r="K246" i="4"/>
  <c r="D247" i="4"/>
  <c r="E247" i="4"/>
  <c r="F247" i="4"/>
  <c r="H247" i="4"/>
  <c r="I247" i="4"/>
  <c r="J247" i="4"/>
  <c r="D248" i="4"/>
  <c r="H248" i="4"/>
  <c r="E248" i="4"/>
  <c r="L248" i="4"/>
  <c r="F248" i="4"/>
  <c r="G248" i="4"/>
  <c r="I248" i="4"/>
  <c r="J248" i="4"/>
  <c r="K248" i="4"/>
  <c r="D249" i="4"/>
  <c r="I249" i="4"/>
  <c r="E249" i="4"/>
  <c r="F249" i="4"/>
  <c r="G249" i="4"/>
  <c r="H249" i="4"/>
  <c r="J249" i="4"/>
  <c r="K249" i="4"/>
  <c r="L249" i="4"/>
  <c r="D250" i="4"/>
  <c r="E250" i="4"/>
  <c r="G250" i="4"/>
  <c r="H250" i="4"/>
  <c r="K250" i="4"/>
  <c r="L250" i="4"/>
  <c r="D251" i="4"/>
  <c r="L251" i="4"/>
  <c r="E251" i="4"/>
  <c r="D252" i="4"/>
  <c r="E252" i="4"/>
  <c r="L252" i="4"/>
  <c r="F252" i="4"/>
  <c r="G252" i="4"/>
  <c r="H252" i="4"/>
  <c r="I252" i="4"/>
  <c r="J252" i="4"/>
  <c r="K252" i="4"/>
  <c r="D253" i="4"/>
  <c r="I253" i="4"/>
  <c r="E253" i="4"/>
  <c r="F253" i="4"/>
  <c r="G253" i="4"/>
  <c r="H253" i="4"/>
  <c r="J253" i="4"/>
  <c r="K253" i="4"/>
  <c r="L253" i="4"/>
  <c r="D254" i="4"/>
  <c r="E254" i="4"/>
  <c r="G254" i="4"/>
  <c r="H254" i="4"/>
  <c r="K254" i="4"/>
  <c r="L254" i="4"/>
  <c r="D255" i="4"/>
  <c r="L255" i="4"/>
  <c r="E255" i="4"/>
  <c r="H255" i="4"/>
  <c r="D256" i="4"/>
  <c r="H256" i="4"/>
  <c r="E256" i="4"/>
  <c r="L256" i="4"/>
  <c r="F256" i="4"/>
  <c r="G256" i="4"/>
  <c r="I256" i="4"/>
  <c r="J256" i="4"/>
  <c r="K256" i="4"/>
  <c r="D257" i="4"/>
  <c r="I257" i="4"/>
  <c r="E257" i="4"/>
  <c r="G257" i="4"/>
  <c r="D258" i="4"/>
  <c r="E258" i="4"/>
  <c r="H258" i="4"/>
  <c r="I258" i="4"/>
  <c r="L258" i="4"/>
  <c r="D259" i="4"/>
  <c r="F259" i="4"/>
  <c r="E259" i="4"/>
  <c r="H259" i="4"/>
  <c r="I259" i="4"/>
  <c r="D260" i="4"/>
  <c r="E260" i="4"/>
  <c r="L260" i="4"/>
  <c r="F260" i="4"/>
  <c r="G260" i="4"/>
  <c r="H260" i="4"/>
  <c r="I260" i="4"/>
  <c r="J260" i="4"/>
  <c r="K260" i="4"/>
  <c r="D261" i="4"/>
  <c r="I261" i="4"/>
  <c r="E261" i="4"/>
  <c r="G261" i="4"/>
  <c r="D262" i="4"/>
  <c r="F262" i="4"/>
  <c r="E262" i="4"/>
  <c r="G262" i="4"/>
  <c r="H262" i="4"/>
  <c r="I262" i="4"/>
  <c r="K262" i="4"/>
  <c r="L262" i="4"/>
  <c r="D263" i="4"/>
  <c r="E263" i="4"/>
  <c r="G263" i="4"/>
  <c r="F263" i="4"/>
  <c r="H263" i="4"/>
  <c r="I263" i="4"/>
  <c r="J263" i="4"/>
  <c r="L263" i="4"/>
  <c r="D264" i="4"/>
  <c r="H264" i="4"/>
  <c r="E264" i="4"/>
  <c r="G264" i="4"/>
  <c r="F264" i="4"/>
  <c r="I264" i="4"/>
  <c r="J264" i="4"/>
  <c r="D265" i="4"/>
  <c r="F265" i="4"/>
  <c r="E265" i="4"/>
  <c r="L265" i="4"/>
  <c r="G265" i="4"/>
  <c r="H265" i="4"/>
  <c r="J265" i="4"/>
  <c r="K265" i="4"/>
  <c r="D266" i="4"/>
  <c r="H266" i="4"/>
  <c r="E266" i="4"/>
  <c r="G266" i="4"/>
  <c r="I266" i="4"/>
  <c r="L266" i="4"/>
  <c r="D267" i="4"/>
  <c r="H267" i="4"/>
  <c r="E267" i="4"/>
  <c r="K267" i="4"/>
  <c r="J267" i="4"/>
  <c r="D268" i="4"/>
  <c r="E268" i="4"/>
  <c r="F268" i="4"/>
  <c r="H268" i="4"/>
  <c r="I268" i="4"/>
  <c r="J268" i="4"/>
  <c r="K268" i="4"/>
  <c r="D269" i="4"/>
  <c r="J269" i="4"/>
  <c r="E269" i="4"/>
  <c r="G269" i="4"/>
  <c r="L269" i="4"/>
  <c r="D270" i="4"/>
  <c r="F270" i="4"/>
  <c r="E270" i="4"/>
  <c r="K270" i="4"/>
  <c r="H270" i="4"/>
  <c r="D271" i="4"/>
  <c r="J271" i="4"/>
  <c r="E271" i="4"/>
  <c r="L271" i="4"/>
  <c r="F271" i="4"/>
  <c r="H271" i="4"/>
  <c r="I271" i="4"/>
  <c r="D272" i="4"/>
  <c r="H272" i="4"/>
  <c r="E272" i="4"/>
  <c r="K272" i="4"/>
  <c r="F272" i="4"/>
  <c r="G272" i="4"/>
  <c r="I272" i="4"/>
  <c r="J272" i="4"/>
  <c r="L272" i="4"/>
  <c r="D273" i="4"/>
  <c r="I273" i="4"/>
  <c r="E273" i="4"/>
  <c r="L273" i="4"/>
  <c r="F273" i="4"/>
  <c r="G273" i="4"/>
  <c r="H273" i="4"/>
  <c r="J273" i="4"/>
  <c r="K273" i="4"/>
  <c r="D274" i="4"/>
  <c r="H274" i="4"/>
  <c r="E274" i="4"/>
  <c r="G274" i="4"/>
  <c r="I274" i="4"/>
  <c r="L274" i="4"/>
  <c r="D275" i="4"/>
  <c r="H275" i="4"/>
  <c r="E275" i="4"/>
  <c r="K275" i="4"/>
  <c r="J275" i="4"/>
  <c r="D276" i="4"/>
  <c r="E276" i="4"/>
  <c r="F276" i="4"/>
  <c r="H276" i="4"/>
  <c r="I276" i="4"/>
  <c r="J276" i="4"/>
  <c r="K276" i="4"/>
  <c r="D277" i="4"/>
  <c r="J277" i="4"/>
  <c r="E277" i="4"/>
  <c r="G277" i="4"/>
  <c r="L277" i="4"/>
  <c r="D278" i="4"/>
  <c r="F278" i="4"/>
  <c r="E278" i="4"/>
  <c r="K278" i="4"/>
  <c r="H278" i="4"/>
  <c r="D279" i="4"/>
  <c r="J279" i="4"/>
  <c r="E279" i="4"/>
  <c r="L279" i="4"/>
  <c r="F279" i="4"/>
  <c r="H279" i="4"/>
  <c r="I279" i="4"/>
  <c r="D280" i="4"/>
  <c r="H280" i="4"/>
  <c r="E280" i="4"/>
  <c r="K280" i="4"/>
  <c r="F280" i="4"/>
  <c r="G280" i="4"/>
  <c r="I280" i="4"/>
  <c r="J280" i="4"/>
  <c r="L280" i="4"/>
  <c r="D281" i="4"/>
  <c r="I281" i="4"/>
  <c r="E281" i="4"/>
  <c r="L281" i="4"/>
  <c r="F281" i="4"/>
  <c r="G281" i="4"/>
  <c r="H281" i="4"/>
  <c r="J281" i="4"/>
  <c r="K281" i="4"/>
  <c r="D282" i="4"/>
  <c r="H282" i="4"/>
  <c r="E282" i="4"/>
  <c r="G282" i="4"/>
  <c r="I282" i="4"/>
  <c r="L282" i="4"/>
  <c r="D283" i="4"/>
  <c r="H283" i="4"/>
  <c r="E283" i="4"/>
  <c r="K283" i="4"/>
  <c r="J283" i="4"/>
  <c r="D284" i="4"/>
  <c r="E284" i="4"/>
  <c r="F284" i="4"/>
  <c r="H284" i="4"/>
  <c r="I284" i="4"/>
  <c r="J284" i="4"/>
  <c r="K284" i="4"/>
  <c r="D285" i="4"/>
  <c r="E285" i="4"/>
  <c r="G285" i="4"/>
  <c r="L285" i="4"/>
  <c r="D286" i="4"/>
  <c r="F286" i="4"/>
  <c r="E286" i="4"/>
  <c r="H286" i="4"/>
  <c r="D287" i="4"/>
  <c r="J287" i="4"/>
  <c r="E287" i="4"/>
  <c r="L287" i="4"/>
  <c r="F287" i="4"/>
  <c r="H287" i="4"/>
  <c r="I287" i="4"/>
  <c r="D288" i="4"/>
  <c r="H288" i="4"/>
  <c r="E288" i="4"/>
  <c r="K288" i="4"/>
  <c r="F288" i="4"/>
  <c r="G288" i="4"/>
  <c r="I288" i="4"/>
  <c r="J288" i="4"/>
  <c r="L288" i="4"/>
  <c r="D289" i="4"/>
  <c r="I289" i="4"/>
  <c r="E289" i="4"/>
  <c r="L289" i="4"/>
  <c r="F289" i="4"/>
  <c r="G289" i="4"/>
  <c r="H289" i="4"/>
  <c r="J289" i="4"/>
  <c r="K289" i="4"/>
  <c r="D290" i="4"/>
  <c r="I290" i="4"/>
  <c r="E290" i="4"/>
  <c r="G290" i="4"/>
  <c r="D291" i="4"/>
  <c r="H291" i="4"/>
  <c r="E291" i="4"/>
  <c r="J291" i="4"/>
  <c r="D292" i="4"/>
  <c r="E292" i="4"/>
  <c r="F292" i="4"/>
  <c r="H292" i="4"/>
  <c r="I292" i="4"/>
  <c r="J292" i="4"/>
  <c r="K292" i="4"/>
  <c r="D293" i="4"/>
  <c r="E293" i="4"/>
  <c r="G293" i="4"/>
  <c r="L293" i="4"/>
  <c r="D294" i="4"/>
  <c r="F294" i="4"/>
  <c r="E294" i="4"/>
  <c r="H294" i="4"/>
  <c r="D295" i="4"/>
  <c r="J295" i="4"/>
  <c r="E295" i="4"/>
  <c r="L295" i="4"/>
  <c r="F295" i="4"/>
  <c r="H295" i="4"/>
  <c r="I295" i="4"/>
  <c r="D296" i="4"/>
  <c r="H296" i="4"/>
  <c r="E296" i="4"/>
  <c r="K296" i="4"/>
  <c r="F296" i="4"/>
  <c r="G296" i="4"/>
  <c r="I296" i="4"/>
  <c r="J296" i="4"/>
  <c r="L296" i="4"/>
  <c r="D297" i="4"/>
  <c r="I297" i="4"/>
  <c r="E297" i="4"/>
  <c r="L297" i="4"/>
  <c r="F297" i="4"/>
  <c r="G297" i="4"/>
  <c r="H297" i="4"/>
  <c r="J297" i="4"/>
  <c r="K297" i="4"/>
  <c r="D298" i="4"/>
  <c r="E298" i="4"/>
  <c r="G298" i="4"/>
  <c r="I298" i="4"/>
  <c r="L298" i="4"/>
  <c r="D299" i="4"/>
  <c r="H299" i="4"/>
  <c r="E299" i="4"/>
  <c r="J299" i="4"/>
  <c r="D300" i="4"/>
  <c r="E300" i="4"/>
  <c r="F300" i="4"/>
  <c r="H300" i="4"/>
  <c r="I300" i="4"/>
  <c r="J300" i="4"/>
  <c r="K300" i="4"/>
  <c r="D301" i="4"/>
  <c r="L301" i="4"/>
  <c r="E301" i="4"/>
  <c r="G301" i="4"/>
  <c r="D302" i="4"/>
  <c r="F302" i="4"/>
  <c r="E302" i="4"/>
  <c r="H302" i="4"/>
  <c r="D303" i="4"/>
  <c r="J303" i="4"/>
  <c r="E303" i="4"/>
  <c r="L303" i="4"/>
  <c r="F303" i="4"/>
  <c r="H303" i="4"/>
  <c r="I303" i="4"/>
  <c r="D304" i="4"/>
  <c r="H304" i="4"/>
  <c r="E304" i="4"/>
  <c r="K304" i="4"/>
  <c r="F304" i="4"/>
  <c r="G304" i="4"/>
  <c r="I304" i="4"/>
  <c r="J304" i="4"/>
  <c r="L304" i="4"/>
  <c r="D305" i="4"/>
  <c r="I305" i="4"/>
  <c r="E305" i="4"/>
  <c r="L305" i="4"/>
  <c r="F305" i="4"/>
  <c r="G305" i="4"/>
  <c r="H305" i="4"/>
  <c r="J305" i="4"/>
  <c r="K305" i="4"/>
  <c r="D306" i="4"/>
  <c r="E306" i="4"/>
  <c r="G306" i="4"/>
  <c r="I306" i="4"/>
  <c r="L306" i="4"/>
  <c r="D307" i="4"/>
  <c r="H307" i="4"/>
  <c r="E307" i="4"/>
  <c r="I307" i="4"/>
  <c r="J307" i="4"/>
  <c r="L307" i="4"/>
  <c r="D308" i="4"/>
  <c r="E308" i="4"/>
  <c r="F308" i="4"/>
  <c r="H308" i="4"/>
  <c r="I308" i="4"/>
  <c r="J308" i="4"/>
  <c r="D309" i="4"/>
  <c r="E309" i="4"/>
  <c r="F309" i="4"/>
  <c r="G309" i="4"/>
  <c r="K309" i="4"/>
  <c r="L309" i="4"/>
  <c r="D310" i="4"/>
  <c r="E310" i="4"/>
  <c r="L310" i="4"/>
  <c r="G310" i="4"/>
  <c r="H310" i="4"/>
  <c r="D311" i="4"/>
  <c r="J311" i="4"/>
  <c r="E311" i="4"/>
  <c r="F311" i="4"/>
  <c r="H311" i="4"/>
  <c r="I311" i="4"/>
  <c r="D312" i="4"/>
  <c r="H312" i="4"/>
  <c r="E312" i="4"/>
  <c r="K312" i="4"/>
  <c r="F312" i="4"/>
  <c r="G312" i="4"/>
  <c r="I312" i="4"/>
  <c r="J312" i="4"/>
  <c r="L312" i="4"/>
  <c r="D313" i="4"/>
  <c r="I313" i="4"/>
  <c r="E313" i="4"/>
  <c r="L313" i="4"/>
  <c r="F313" i="4"/>
  <c r="G313" i="4"/>
  <c r="H313" i="4"/>
  <c r="J313" i="4"/>
  <c r="K313" i="4"/>
  <c r="D314" i="4"/>
  <c r="K314" i="4"/>
  <c r="E314" i="4"/>
  <c r="G314" i="4"/>
  <c r="D315" i="4"/>
  <c r="E315" i="4"/>
  <c r="J315" i="4"/>
  <c r="L315" i="4"/>
  <c r="D316" i="4"/>
  <c r="E316" i="4"/>
  <c r="F316" i="4"/>
  <c r="H316" i="4"/>
  <c r="I316" i="4"/>
  <c r="J316" i="4"/>
  <c r="K316" i="4"/>
  <c r="D317" i="4"/>
  <c r="E317" i="4"/>
  <c r="F317" i="4"/>
  <c r="G317" i="4"/>
  <c r="K317" i="4"/>
  <c r="L317" i="4"/>
  <c r="D318" i="4"/>
  <c r="H318" i="4"/>
  <c r="E318" i="4"/>
  <c r="G318" i="4"/>
  <c r="L318" i="4"/>
  <c r="D319" i="4"/>
  <c r="J319" i="4"/>
  <c r="E319" i="4"/>
  <c r="F319" i="4"/>
  <c r="H319" i="4"/>
  <c r="I319" i="4"/>
  <c r="D320" i="4"/>
  <c r="H320" i="4"/>
  <c r="E320" i="4"/>
  <c r="K320" i="4"/>
  <c r="F320" i="4"/>
  <c r="G320" i="4"/>
  <c r="I320" i="4"/>
  <c r="J320" i="4"/>
  <c r="L320" i="4"/>
  <c r="D321" i="4"/>
  <c r="I321" i="4"/>
  <c r="E321" i="4"/>
  <c r="L321" i="4"/>
  <c r="F321" i="4"/>
  <c r="G321" i="4"/>
  <c r="H321" i="4"/>
  <c r="J321" i="4"/>
  <c r="K321" i="4"/>
  <c r="D322" i="4"/>
  <c r="E322" i="4"/>
  <c r="G322" i="4"/>
  <c r="H322" i="4"/>
  <c r="I322" i="4"/>
  <c r="L322" i="4"/>
  <c r="D323" i="4"/>
  <c r="E323" i="4"/>
  <c r="L323" i="4"/>
  <c r="I323" i="4"/>
  <c r="J323" i="4"/>
  <c r="D324" i="4"/>
  <c r="E324" i="4"/>
  <c r="F324" i="4"/>
  <c r="H324" i="4"/>
  <c r="I324" i="4"/>
  <c r="J324" i="4"/>
  <c r="K324" i="4"/>
  <c r="D325" i="4"/>
  <c r="E325" i="4"/>
  <c r="G325" i="4"/>
  <c r="K325" i="4"/>
  <c r="D326" i="4"/>
  <c r="E326" i="4"/>
  <c r="G326" i="4"/>
  <c r="H326" i="4"/>
  <c r="L326" i="4"/>
  <c r="D327" i="4"/>
  <c r="J327" i="4"/>
  <c r="E327" i="4"/>
  <c r="F327" i="4"/>
  <c r="H327" i="4"/>
  <c r="I327" i="4"/>
  <c r="D328" i="4"/>
  <c r="H328" i="4"/>
  <c r="E328" i="4"/>
  <c r="K328" i="4"/>
  <c r="F328" i="4"/>
  <c r="G328" i="4"/>
  <c r="I328" i="4"/>
  <c r="J328" i="4"/>
  <c r="L328" i="4"/>
  <c r="D329" i="4"/>
  <c r="I329" i="4"/>
  <c r="E329" i="4"/>
  <c r="L329" i="4"/>
  <c r="F329" i="4"/>
  <c r="G329" i="4"/>
  <c r="H329" i="4"/>
  <c r="J329" i="4"/>
  <c r="K329" i="4"/>
  <c r="D330" i="4"/>
  <c r="E330" i="4"/>
  <c r="G330" i="4"/>
  <c r="H330" i="4"/>
  <c r="I330" i="4"/>
  <c r="K330" i="4"/>
  <c r="L330" i="4"/>
  <c r="D331" i="4"/>
  <c r="J331" i="4"/>
  <c r="E331" i="4"/>
  <c r="I331" i="4"/>
  <c r="L331" i="4"/>
  <c r="D332" i="4"/>
  <c r="E332" i="4"/>
  <c r="K332" i="4"/>
  <c r="F332" i="4"/>
  <c r="H332" i="4"/>
  <c r="I332" i="4"/>
  <c r="J332" i="4"/>
  <c r="D333" i="4"/>
  <c r="E333" i="4"/>
  <c r="G333" i="4"/>
  <c r="D334" i="4"/>
  <c r="L334" i="4"/>
  <c r="E334" i="4"/>
  <c r="G334" i="4"/>
  <c r="H334" i="4"/>
  <c r="D335" i="4"/>
  <c r="J335" i="4"/>
  <c r="E335" i="4"/>
  <c r="F335" i="4"/>
  <c r="H335" i="4"/>
  <c r="I335" i="4"/>
  <c r="D336" i="4"/>
  <c r="H336" i="4"/>
  <c r="E336" i="4"/>
  <c r="K336" i="4"/>
  <c r="F336" i="4"/>
  <c r="G336" i="4"/>
  <c r="I336" i="4"/>
  <c r="J336" i="4"/>
  <c r="L336" i="4"/>
  <c r="D337" i="4"/>
  <c r="I337" i="4"/>
  <c r="E337" i="4"/>
  <c r="L337" i="4"/>
  <c r="F337" i="4"/>
  <c r="G337" i="4"/>
  <c r="H337" i="4"/>
  <c r="J337" i="4"/>
  <c r="K337" i="4"/>
  <c r="G120" i="3"/>
  <c r="N120" i="3"/>
  <c r="G128" i="3"/>
  <c r="N128" i="3" s="1"/>
  <c r="P128" i="3"/>
  <c r="R128" i="3" s="1"/>
  <c r="G134" i="3"/>
  <c r="N134" i="3" s="1"/>
  <c r="G136" i="3"/>
  <c r="N136" i="3" s="1"/>
  <c r="G130" i="3"/>
  <c r="N130" i="3" s="1"/>
  <c r="G122" i="3"/>
  <c r="N122" i="3" s="1"/>
  <c r="P122" i="3"/>
  <c r="J333" i="4"/>
  <c r="H333" i="4"/>
  <c r="I333" i="4"/>
  <c r="L327" i="4"/>
  <c r="G327" i="4"/>
  <c r="K327" i="4"/>
  <c r="K331" i="4"/>
  <c r="G331" i="4"/>
  <c r="F326" i="4"/>
  <c r="I326" i="4"/>
  <c r="J326" i="4"/>
  <c r="L333" i="4"/>
  <c r="J330" i="4"/>
  <c r="F330" i="4"/>
  <c r="H323" i="4"/>
  <c r="F323" i="4"/>
  <c r="L316" i="4"/>
  <c r="G316" i="4"/>
  <c r="K315" i="4"/>
  <c r="G315" i="4"/>
  <c r="F310" i="4"/>
  <c r="I310" i="4"/>
  <c r="J310" i="4"/>
  <c r="J309" i="4"/>
  <c r="H309" i="4"/>
  <c r="I309" i="4"/>
  <c r="J293" i="4"/>
  <c r="K293" i="4"/>
  <c r="F293" i="4"/>
  <c r="H293" i="4"/>
  <c r="I293" i="4"/>
  <c r="J325" i="4"/>
  <c r="H325" i="4"/>
  <c r="I325" i="4"/>
  <c r="K318" i="4"/>
  <c r="K333" i="4"/>
  <c r="L325" i="4"/>
  <c r="J322" i="4"/>
  <c r="F322" i="4"/>
  <c r="H315" i="4"/>
  <c r="F315" i="4"/>
  <c r="L308" i="4"/>
  <c r="G308" i="4"/>
  <c r="K307" i="4"/>
  <c r="G307" i="4"/>
  <c r="H306" i="4"/>
  <c r="J306" i="4"/>
  <c r="K306" i="4"/>
  <c r="F306" i="4"/>
  <c r="J314" i="4"/>
  <c r="F314" i="4"/>
  <c r="K294" i="4"/>
  <c r="L294" i="4"/>
  <c r="G294" i="4"/>
  <c r="J301" i="4"/>
  <c r="K301" i="4"/>
  <c r="F301" i="4"/>
  <c r="H301" i="4"/>
  <c r="I301" i="4"/>
  <c r="H290" i="4"/>
  <c r="J290" i="4"/>
  <c r="K290" i="4"/>
  <c r="F290" i="4"/>
  <c r="F333" i="4"/>
  <c r="L335" i="4"/>
  <c r="G335" i="4"/>
  <c r="K335" i="4"/>
  <c r="K334" i="4"/>
  <c r="F325" i="4"/>
  <c r="K322" i="4"/>
  <c r="L314" i="4"/>
  <c r="K308" i="4"/>
  <c r="K291" i="4"/>
  <c r="L291" i="4"/>
  <c r="G291" i="4"/>
  <c r="J285" i="4"/>
  <c r="K285" i="4"/>
  <c r="F285" i="4"/>
  <c r="H285" i="4"/>
  <c r="I285" i="4"/>
  <c r="F334" i="4"/>
  <c r="I334" i="4"/>
  <c r="J334" i="4"/>
  <c r="K326" i="4"/>
  <c r="K302" i="4"/>
  <c r="L302" i="4"/>
  <c r="G302" i="4"/>
  <c r="L319" i="4"/>
  <c r="G319" i="4"/>
  <c r="K319" i="4"/>
  <c r="I314" i="4"/>
  <c r="H298" i="4"/>
  <c r="J298" i="4"/>
  <c r="K298" i="4"/>
  <c r="F298" i="4"/>
  <c r="L332" i="4"/>
  <c r="G332" i="4"/>
  <c r="H331" i="4"/>
  <c r="F331" i="4"/>
  <c r="L324" i="4"/>
  <c r="G324" i="4"/>
  <c r="K323" i="4"/>
  <c r="G323" i="4"/>
  <c r="F318" i="4"/>
  <c r="I318" i="4"/>
  <c r="J318" i="4"/>
  <c r="J317" i="4"/>
  <c r="H317" i="4"/>
  <c r="I317" i="4"/>
  <c r="I315" i="4"/>
  <c r="H314" i="4"/>
  <c r="L311" i="4"/>
  <c r="G311" i="4"/>
  <c r="K311" i="4"/>
  <c r="K310" i="4"/>
  <c r="K299" i="4"/>
  <c r="L299" i="4"/>
  <c r="G299" i="4"/>
  <c r="L290" i="4"/>
  <c r="K286" i="4"/>
  <c r="L286" i="4"/>
  <c r="G286" i="4"/>
  <c r="K303" i="4"/>
  <c r="J302" i="4"/>
  <c r="K295" i="4"/>
  <c r="J294" i="4"/>
  <c r="K287" i="4"/>
  <c r="J286" i="4"/>
  <c r="G283" i="4"/>
  <c r="F282" i="4"/>
  <c r="K279" i="4"/>
  <c r="J278" i="4"/>
  <c r="I277" i="4"/>
  <c r="G275" i="4"/>
  <c r="F274" i="4"/>
  <c r="K271" i="4"/>
  <c r="J270" i="4"/>
  <c r="I269" i="4"/>
  <c r="G267" i="4"/>
  <c r="F266" i="4"/>
  <c r="L264" i="4"/>
  <c r="J261" i="4"/>
  <c r="L259" i="4"/>
  <c r="J257" i="4"/>
  <c r="J255" i="4"/>
  <c r="F254" i="4"/>
  <c r="J254" i="4"/>
  <c r="J251" i="4"/>
  <c r="J250" i="4"/>
  <c r="F250" i="4"/>
  <c r="L245" i="4"/>
  <c r="L240" i="4"/>
  <c r="G235" i="4"/>
  <c r="F233" i="4"/>
  <c r="J233" i="4"/>
  <c r="L233" i="4"/>
  <c r="I233" i="4"/>
  <c r="K233" i="4"/>
  <c r="K225" i="4"/>
  <c r="J221" i="4"/>
  <c r="F221" i="4"/>
  <c r="I221" i="4"/>
  <c r="H221" i="4"/>
  <c r="F209" i="4"/>
  <c r="J209" i="4"/>
  <c r="H209" i="4"/>
  <c r="I209" i="4"/>
  <c r="K206" i="4"/>
  <c r="G206" i="4"/>
  <c r="L206" i="4"/>
  <c r="F307" i="4"/>
  <c r="I302" i="4"/>
  <c r="G300" i="4"/>
  <c r="F299" i="4"/>
  <c r="I294" i="4"/>
  <c r="G292" i="4"/>
  <c r="F291" i="4"/>
  <c r="I286" i="4"/>
  <c r="G284" i="4"/>
  <c r="F283" i="4"/>
  <c r="I278" i="4"/>
  <c r="H277" i="4"/>
  <c r="G276" i="4"/>
  <c r="F275" i="4"/>
  <c r="I270" i="4"/>
  <c r="H269" i="4"/>
  <c r="G268" i="4"/>
  <c r="F267" i="4"/>
  <c r="K264" i="4"/>
  <c r="H261" i="4"/>
  <c r="J259" i="4"/>
  <c r="J258" i="4"/>
  <c r="F258" i="4"/>
  <c r="H257" i="4"/>
  <c r="I255" i="4"/>
  <c r="I251" i="4"/>
  <c r="F245" i="4"/>
  <c r="H245" i="4"/>
  <c r="H234" i="4"/>
  <c r="F234" i="4"/>
  <c r="H251" i="4"/>
  <c r="L235" i="4"/>
  <c r="K235" i="4"/>
  <c r="L223" i="4"/>
  <c r="K223" i="4"/>
  <c r="G223" i="4"/>
  <c r="G202" i="4"/>
  <c r="K202" i="4"/>
  <c r="L202" i="4"/>
  <c r="L283" i="4"/>
  <c r="K282" i="4"/>
  <c r="G278" i="4"/>
  <c r="F277" i="4"/>
  <c r="L275" i="4"/>
  <c r="K274" i="4"/>
  <c r="G270" i="4"/>
  <c r="F269" i="4"/>
  <c r="L267" i="4"/>
  <c r="K266" i="4"/>
  <c r="F261" i="4"/>
  <c r="F257" i="4"/>
  <c r="F255" i="4"/>
  <c r="F251" i="4"/>
  <c r="G247" i="4"/>
  <c r="K247" i="4"/>
  <c r="K229" i="4"/>
  <c r="L215" i="4"/>
  <c r="G215" i="4"/>
  <c r="L198" i="4"/>
  <c r="F198" i="4"/>
  <c r="H198" i="4"/>
  <c r="I198" i="4"/>
  <c r="J198" i="4"/>
  <c r="G303" i="4"/>
  <c r="L300" i="4"/>
  <c r="G295" i="4"/>
  <c r="L292" i="4"/>
  <c r="G287" i="4"/>
  <c r="L284" i="4"/>
  <c r="J282" i="4"/>
  <c r="G279" i="4"/>
  <c r="L276" i="4"/>
  <c r="J274" i="4"/>
  <c r="G271" i="4"/>
  <c r="L268" i="4"/>
  <c r="J266" i="4"/>
  <c r="I265" i="4"/>
  <c r="J262" i="4"/>
  <c r="K258" i="4"/>
  <c r="G255" i="4"/>
  <c r="K255" i="4"/>
  <c r="I254" i="4"/>
  <c r="K251" i="4"/>
  <c r="G251" i="4"/>
  <c r="I250" i="4"/>
  <c r="K245" i="4"/>
  <c r="G241" i="4"/>
  <c r="K241" i="4"/>
  <c r="L241" i="4"/>
  <c r="I238" i="4"/>
  <c r="L225" i="4"/>
  <c r="K217" i="4"/>
  <c r="G217" i="4"/>
  <c r="L211" i="4"/>
  <c r="K211" i="4"/>
  <c r="G211" i="4"/>
  <c r="K259" i="4"/>
  <c r="G259" i="4"/>
  <c r="G242" i="4"/>
  <c r="K242" i="4"/>
  <c r="F241" i="4"/>
  <c r="J241" i="4"/>
  <c r="I240" i="4"/>
  <c r="K240" i="4"/>
  <c r="F240" i="4"/>
  <c r="F217" i="4"/>
  <c r="J217" i="4"/>
  <c r="I217" i="4"/>
  <c r="H217" i="4"/>
  <c r="I204" i="4"/>
  <c r="K204" i="4"/>
  <c r="L204" i="4"/>
  <c r="F204" i="4"/>
  <c r="H204" i="4"/>
  <c r="J204" i="4"/>
  <c r="L194" i="4"/>
  <c r="F194" i="4"/>
  <c r="H194" i="4"/>
  <c r="I194" i="4"/>
  <c r="J194" i="4"/>
  <c r="I299" i="4"/>
  <c r="I291" i="4"/>
  <c r="I283" i="4"/>
  <c r="L278" i="4"/>
  <c r="K277" i="4"/>
  <c r="I275" i="4"/>
  <c r="L270" i="4"/>
  <c r="K269" i="4"/>
  <c r="I267" i="4"/>
  <c r="K263" i="4"/>
  <c r="L261" i="4"/>
  <c r="L257" i="4"/>
  <c r="L247" i="4"/>
  <c r="L243" i="4"/>
  <c r="G243" i="4"/>
  <c r="K243" i="4"/>
  <c r="F242" i="4"/>
  <c r="H242" i="4"/>
  <c r="L239" i="4"/>
  <c r="K239" i="4"/>
  <c r="K261" i="4"/>
  <c r="G258" i="4"/>
  <c r="K257" i="4"/>
  <c r="F246" i="4"/>
  <c r="J246" i="4"/>
  <c r="G245" i="4"/>
  <c r="J237" i="4"/>
  <c r="F237" i="4"/>
  <c r="I237" i="4"/>
  <c r="K237" i="4"/>
  <c r="I234" i="4"/>
  <c r="L229" i="4"/>
  <c r="K221" i="4"/>
  <c r="G221" i="4"/>
  <c r="L219" i="4"/>
  <c r="G219" i="4"/>
  <c r="K215" i="4"/>
  <c r="J213" i="4"/>
  <c r="F213" i="4"/>
  <c r="H213" i="4"/>
  <c r="I213" i="4"/>
  <c r="I200" i="4"/>
  <c r="K200" i="4"/>
  <c r="L200" i="4"/>
  <c r="F200" i="4"/>
  <c r="H200" i="4"/>
  <c r="J200" i="4"/>
  <c r="K230" i="4"/>
  <c r="G230" i="4"/>
  <c r="G226" i="4"/>
  <c r="K226" i="4"/>
  <c r="L220" i="4"/>
  <c r="L216" i="4"/>
  <c r="K212" i="4"/>
  <c r="K208" i="4"/>
  <c r="J197" i="4"/>
  <c r="F197" i="4"/>
  <c r="H196" i="4"/>
  <c r="F193" i="4"/>
  <c r="J193" i="4"/>
  <c r="H192" i="4"/>
  <c r="H182" i="4"/>
  <c r="L181" i="4"/>
  <c r="F180" i="4"/>
  <c r="K179" i="4"/>
  <c r="H178" i="4"/>
  <c r="L177" i="4"/>
  <c r="F176" i="4"/>
  <c r="K175" i="4"/>
  <c r="F174" i="4"/>
  <c r="F170" i="4"/>
  <c r="K166" i="4"/>
  <c r="G166" i="4"/>
  <c r="G162" i="4"/>
  <c r="K162" i="4"/>
  <c r="L156" i="4"/>
  <c r="L152" i="4"/>
  <c r="G151" i="4"/>
  <c r="K148" i="4"/>
  <c r="G147" i="4"/>
  <c r="K144" i="4"/>
  <c r="L142" i="4"/>
  <c r="J140" i="4"/>
  <c r="L138" i="4"/>
  <c r="J136" i="4"/>
  <c r="J134" i="4"/>
  <c r="J133" i="4"/>
  <c r="F133" i="4"/>
  <c r="H132" i="4"/>
  <c r="J130" i="4"/>
  <c r="F129" i="4"/>
  <c r="J129" i="4"/>
  <c r="H128" i="4"/>
  <c r="H118" i="4"/>
  <c r="L117" i="4"/>
  <c r="K238" i="4"/>
  <c r="G238" i="4"/>
  <c r="G234" i="4"/>
  <c r="K234" i="4"/>
  <c r="K220" i="4"/>
  <c r="K216" i="4"/>
  <c r="L214" i="4"/>
  <c r="J212" i="4"/>
  <c r="L210" i="4"/>
  <c r="J208" i="4"/>
  <c r="J206" i="4"/>
  <c r="J205" i="4"/>
  <c r="F205" i="4"/>
  <c r="J202" i="4"/>
  <c r="F201" i="4"/>
  <c r="J201" i="4"/>
  <c r="F188" i="4"/>
  <c r="K187" i="4"/>
  <c r="F184" i="4"/>
  <c r="K183" i="4"/>
  <c r="F182" i="4"/>
  <c r="K181" i="4"/>
  <c r="F178" i="4"/>
  <c r="K177" i="4"/>
  <c r="K174" i="4"/>
  <c r="G174" i="4"/>
  <c r="I173" i="4"/>
  <c r="G170" i="4"/>
  <c r="K170" i="4"/>
  <c r="I169" i="4"/>
  <c r="G159" i="4"/>
  <c r="K156" i="4"/>
  <c r="G155" i="4"/>
  <c r="K152" i="4"/>
  <c r="L150" i="4"/>
  <c r="J148" i="4"/>
  <c r="L146" i="4"/>
  <c r="J144" i="4"/>
  <c r="J142" i="4"/>
  <c r="J141" i="4"/>
  <c r="F141" i="4"/>
  <c r="H140" i="4"/>
  <c r="J138" i="4"/>
  <c r="F137" i="4"/>
  <c r="J137" i="4"/>
  <c r="H136" i="4"/>
  <c r="I134" i="4"/>
  <c r="I130" i="4"/>
  <c r="F124" i="4"/>
  <c r="K123" i="4"/>
  <c r="F120" i="4"/>
  <c r="K119" i="4"/>
  <c r="F118" i="4"/>
  <c r="K117" i="4"/>
  <c r="P12" i="4"/>
  <c r="L12" i="4"/>
  <c r="K182" i="4"/>
  <c r="G182" i="4"/>
  <c r="G178" i="4"/>
  <c r="K178" i="4"/>
  <c r="J149" i="4"/>
  <c r="F149" i="4"/>
  <c r="F145" i="4"/>
  <c r="J145" i="4"/>
  <c r="H134" i="4"/>
  <c r="H130" i="4"/>
  <c r="K118" i="4"/>
  <c r="G118" i="4"/>
  <c r="K190" i="4"/>
  <c r="G190" i="4"/>
  <c r="G186" i="4"/>
  <c r="K186" i="4"/>
  <c r="L180" i="4"/>
  <c r="L176" i="4"/>
  <c r="G175" i="4"/>
  <c r="G171" i="4"/>
  <c r="J157" i="4"/>
  <c r="F157" i="4"/>
  <c r="F153" i="4"/>
  <c r="J153" i="4"/>
  <c r="F140" i="4"/>
  <c r="F136" i="4"/>
  <c r="F134" i="4"/>
  <c r="F130" i="4"/>
  <c r="K126" i="4"/>
  <c r="G126" i="4"/>
  <c r="G122" i="4"/>
  <c r="K122" i="4"/>
  <c r="O12" i="4"/>
  <c r="L238" i="4"/>
  <c r="J236" i="4"/>
  <c r="L234" i="4"/>
  <c r="J232" i="4"/>
  <c r="J229" i="4"/>
  <c r="F229" i="4"/>
  <c r="H228" i="4"/>
  <c r="F225" i="4"/>
  <c r="J225" i="4"/>
  <c r="L213" i="4"/>
  <c r="F212" i="4"/>
  <c r="L209" i="4"/>
  <c r="F208" i="4"/>
  <c r="K207" i="4"/>
  <c r="K205" i="4"/>
  <c r="K201" i="4"/>
  <c r="K198" i="4"/>
  <c r="G198" i="4"/>
  <c r="G194" i="4"/>
  <c r="K194" i="4"/>
  <c r="L188" i="4"/>
  <c r="L184" i="4"/>
  <c r="G183" i="4"/>
  <c r="K180" i="4"/>
  <c r="G179" i="4"/>
  <c r="K176" i="4"/>
  <c r="L174" i="4"/>
  <c r="J172" i="4"/>
  <c r="L170" i="4"/>
  <c r="J168" i="4"/>
  <c r="J165" i="4"/>
  <c r="F165" i="4"/>
  <c r="F161" i="4"/>
  <c r="J161" i="4"/>
  <c r="L149" i="4"/>
  <c r="F148" i="4"/>
  <c r="K147" i="4"/>
  <c r="L145" i="4"/>
  <c r="F144" i="4"/>
  <c r="K143" i="4"/>
  <c r="K141" i="4"/>
  <c r="K137" i="4"/>
  <c r="K134" i="4"/>
  <c r="G134" i="4"/>
  <c r="G130" i="4"/>
  <c r="K130" i="4"/>
  <c r="L124" i="4"/>
  <c r="L120" i="4"/>
  <c r="G119" i="4"/>
  <c r="N12" i="4"/>
  <c r="G12" i="4"/>
  <c r="J173" i="4"/>
  <c r="F173" i="4"/>
  <c r="F169" i="4"/>
  <c r="J169" i="4"/>
  <c r="K142" i="4"/>
  <c r="G142" i="4"/>
  <c r="G138" i="4"/>
  <c r="K138" i="4"/>
  <c r="C12" i="4"/>
  <c r="K214" i="4"/>
  <c r="G214" i="4"/>
  <c r="G210" i="4"/>
  <c r="K210" i="4"/>
  <c r="L190" i="4"/>
  <c r="J188" i="4"/>
  <c r="L186" i="4"/>
  <c r="J184" i="4"/>
  <c r="J182" i="4"/>
  <c r="J181" i="4"/>
  <c r="F181" i="4"/>
  <c r="H180" i="4"/>
  <c r="J178" i="4"/>
  <c r="F177" i="4"/>
  <c r="J177" i="4"/>
  <c r="H176" i="4"/>
  <c r="I174" i="4"/>
  <c r="I170" i="4"/>
  <c r="L165" i="4"/>
  <c r="L161" i="4"/>
  <c r="K159" i="4"/>
  <c r="K157" i="4"/>
  <c r="K153" i="4"/>
  <c r="K150" i="4"/>
  <c r="G150" i="4"/>
  <c r="I149" i="4"/>
  <c r="G146" i="4"/>
  <c r="K146" i="4"/>
  <c r="I145" i="4"/>
  <c r="L140" i="4"/>
  <c r="L136" i="4"/>
  <c r="L126" i="4"/>
  <c r="J124" i="4"/>
  <c r="L122" i="4"/>
  <c r="J120" i="4"/>
  <c r="J118" i="4"/>
  <c r="J117" i="4"/>
  <c r="F117" i="4"/>
  <c r="K222" i="4"/>
  <c r="G222" i="4"/>
  <c r="G218" i="4"/>
  <c r="K218" i="4"/>
  <c r="L212" i="4"/>
  <c r="L208" i="4"/>
  <c r="J189" i="4"/>
  <c r="F189" i="4"/>
  <c r="H188" i="4"/>
  <c r="F185" i="4"/>
  <c r="J185" i="4"/>
  <c r="H184" i="4"/>
  <c r="L173" i="4"/>
  <c r="K171" i="4"/>
  <c r="L169" i="4"/>
  <c r="K165" i="4"/>
  <c r="K161" i="4"/>
  <c r="K158" i="4"/>
  <c r="G158" i="4"/>
  <c r="I157" i="4"/>
  <c r="G154" i="4"/>
  <c r="K154" i="4"/>
  <c r="I153" i="4"/>
  <c r="H149" i="4"/>
  <c r="L148" i="4"/>
  <c r="H145" i="4"/>
  <c r="L144" i="4"/>
  <c r="K140" i="4"/>
  <c r="K136" i="4"/>
  <c r="J125" i="4"/>
  <c r="F125" i="4"/>
  <c r="H124" i="4"/>
  <c r="F121" i="4"/>
  <c r="J121" i="4"/>
  <c r="H120" i="4"/>
  <c r="L110" i="4"/>
  <c r="L102" i="4"/>
  <c r="L94" i="4"/>
  <c r="L86" i="4"/>
  <c r="K115" i="4"/>
  <c r="K107" i="4"/>
  <c r="K99" i="4"/>
  <c r="K88" i="4"/>
  <c r="K24" i="4"/>
  <c r="J90" i="4"/>
  <c r="H116" i="4"/>
  <c r="H112" i="4"/>
  <c r="H108" i="4"/>
  <c r="H104" i="4"/>
  <c r="H100" i="4"/>
  <c r="H96" i="4"/>
  <c r="H92" i="4"/>
  <c r="H88" i="4"/>
  <c r="H76" i="4"/>
  <c r="H72" i="4"/>
  <c r="H68" i="4"/>
  <c r="H50" i="4"/>
  <c r="L331" i="2"/>
  <c r="H22" i="4"/>
  <c r="K22" i="4"/>
  <c r="L332" i="2"/>
  <c r="H324" i="2"/>
  <c r="I324" i="2"/>
  <c r="J324" i="2"/>
  <c r="F324" i="2"/>
  <c r="H58" i="4"/>
  <c r="K26" i="4"/>
  <c r="H26" i="4"/>
  <c r="K62" i="4"/>
  <c r="H30" i="4"/>
  <c r="G328" i="2"/>
  <c r="L328" i="2"/>
  <c r="L325" i="2"/>
  <c r="G325" i="2"/>
  <c r="L114" i="4"/>
  <c r="L106" i="4"/>
  <c r="L98" i="4"/>
  <c r="L90" i="4"/>
  <c r="L82" i="4"/>
  <c r="L74" i="4"/>
  <c r="L58" i="4"/>
  <c r="L42" i="4"/>
  <c r="L26" i="4"/>
  <c r="K72" i="4"/>
  <c r="J106" i="4"/>
  <c r="J74" i="4"/>
  <c r="H98" i="4"/>
  <c r="H94" i="4"/>
  <c r="H90" i="4"/>
  <c r="H86" i="4"/>
  <c r="H82" i="4"/>
  <c r="H74" i="4"/>
  <c r="H66" i="4"/>
  <c r="K34" i="4"/>
  <c r="L333" i="2"/>
  <c r="G333" i="2"/>
  <c r="K333" i="2"/>
  <c r="K332" i="2"/>
  <c r="I328" i="2"/>
  <c r="J328" i="2"/>
  <c r="F328" i="2"/>
  <c r="H328" i="2"/>
  <c r="J12" i="4"/>
  <c r="H38" i="4"/>
  <c r="K38" i="4"/>
  <c r="F332" i="2"/>
  <c r="I332" i="2"/>
  <c r="J332" i="2"/>
  <c r="G331" i="2"/>
  <c r="K322" i="2"/>
  <c r="L322" i="2"/>
  <c r="G322" i="2"/>
  <c r="K42" i="4"/>
  <c r="L329" i="2"/>
  <c r="K329" i="2"/>
  <c r="H46" i="4"/>
  <c r="K46" i="4"/>
  <c r="L334" i="2"/>
  <c r="J326" i="2"/>
  <c r="L323" i="2"/>
  <c r="K320" i="2"/>
  <c r="J318" i="2"/>
  <c r="J314" i="2"/>
  <c r="J312" i="2"/>
  <c r="F311" i="2"/>
  <c r="J311" i="2"/>
  <c r="J308" i="2"/>
  <c r="J307" i="2"/>
  <c r="F307" i="2"/>
  <c r="H296" i="2"/>
  <c r="L295" i="2"/>
  <c r="F294" i="2"/>
  <c r="K293" i="2"/>
  <c r="H292" i="2"/>
  <c r="L291" i="2"/>
  <c r="F290" i="2"/>
  <c r="K289" i="2"/>
  <c r="F288" i="2"/>
  <c r="K287" i="2"/>
  <c r="F284" i="2"/>
  <c r="K283" i="2"/>
  <c r="G280" i="2"/>
  <c r="K280" i="2"/>
  <c r="K276" i="2"/>
  <c r="G276" i="2"/>
  <c r="L270" i="2"/>
  <c r="L266" i="2"/>
  <c r="G265" i="2"/>
  <c r="K262" i="2"/>
  <c r="G261" i="2"/>
  <c r="K258" i="2"/>
  <c r="J254" i="2"/>
  <c r="J250" i="2"/>
  <c r="J248" i="2"/>
  <c r="F247" i="2"/>
  <c r="J247" i="2"/>
  <c r="J244" i="2"/>
  <c r="J243" i="2"/>
  <c r="F243" i="2"/>
  <c r="L235" i="2"/>
  <c r="F231" i="2"/>
  <c r="I231" i="2"/>
  <c r="J231" i="2"/>
  <c r="I226" i="2"/>
  <c r="G209" i="2"/>
  <c r="K209" i="2"/>
  <c r="L209" i="2"/>
  <c r="J329" i="2"/>
  <c r="L327" i="2"/>
  <c r="I326" i="2"/>
  <c r="K324" i="2"/>
  <c r="K323" i="2"/>
  <c r="J320" i="2"/>
  <c r="F319" i="2"/>
  <c r="J319" i="2"/>
  <c r="H318" i="2"/>
  <c r="J316" i="2"/>
  <c r="J315" i="2"/>
  <c r="F315" i="2"/>
  <c r="H314" i="2"/>
  <c r="I312" i="2"/>
  <c r="I308" i="2"/>
  <c r="F302" i="2"/>
  <c r="K301" i="2"/>
  <c r="F298" i="2"/>
  <c r="K297" i="2"/>
  <c r="F296" i="2"/>
  <c r="K295" i="2"/>
  <c r="F292" i="2"/>
  <c r="K291" i="2"/>
  <c r="G288" i="2"/>
  <c r="K288" i="2"/>
  <c r="K284" i="2"/>
  <c r="G284" i="2"/>
  <c r="G273" i="2"/>
  <c r="K270" i="2"/>
  <c r="G269" i="2"/>
  <c r="K266" i="2"/>
  <c r="L264" i="2"/>
  <c r="J262" i="2"/>
  <c r="L260" i="2"/>
  <c r="J258" i="2"/>
  <c r="J256" i="2"/>
  <c r="F255" i="2"/>
  <c r="J255" i="2"/>
  <c r="H254" i="2"/>
  <c r="J252" i="2"/>
  <c r="J251" i="2"/>
  <c r="F251" i="2"/>
  <c r="H250" i="2"/>
  <c r="I248" i="2"/>
  <c r="I244" i="2"/>
  <c r="L239" i="2"/>
  <c r="F238" i="2"/>
  <c r="K237" i="2"/>
  <c r="G296" i="2"/>
  <c r="K296" i="2"/>
  <c r="K292" i="2"/>
  <c r="G292" i="2"/>
  <c r="F263" i="2"/>
  <c r="J263" i="2"/>
  <c r="J259" i="2"/>
  <c r="F259" i="2"/>
  <c r="H230" i="2"/>
  <c r="I230" i="2"/>
  <c r="K226" i="2"/>
  <c r="G226" i="2"/>
  <c r="L226" i="2"/>
  <c r="I206" i="2"/>
  <c r="J206" i="2"/>
  <c r="L206" i="2"/>
  <c r="F206" i="2"/>
  <c r="H206" i="2"/>
  <c r="G304" i="2"/>
  <c r="K304" i="2"/>
  <c r="K300" i="2"/>
  <c r="G300" i="2"/>
  <c r="L294" i="2"/>
  <c r="L290" i="2"/>
  <c r="F271" i="2"/>
  <c r="J271" i="2"/>
  <c r="J267" i="2"/>
  <c r="F267" i="2"/>
  <c r="G240" i="2"/>
  <c r="K240" i="2"/>
  <c r="K236" i="2"/>
  <c r="G236" i="2"/>
  <c r="F226" i="2"/>
  <c r="J226" i="2"/>
  <c r="L221" i="2"/>
  <c r="I212" i="2"/>
  <c r="H212" i="2"/>
  <c r="J212" i="2"/>
  <c r="L212" i="2"/>
  <c r="F212" i="2"/>
  <c r="J330" i="2"/>
  <c r="F329" i="2"/>
  <c r="I327" i="2"/>
  <c r="F326" i="2"/>
  <c r="J321" i="2"/>
  <c r="K319" i="2"/>
  <c r="K315" i="2"/>
  <c r="G312" i="2"/>
  <c r="K312" i="2"/>
  <c r="I311" i="2"/>
  <c r="K308" i="2"/>
  <c r="G308" i="2"/>
  <c r="I307" i="2"/>
  <c r="L302" i="2"/>
  <c r="L298" i="2"/>
  <c r="G297" i="2"/>
  <c r="K294" i="2"/>
  <c r="G293" i="2"/>
  <c r="K290" i="2"/>
  <c r="L288" i="2"/>
  <c r="J286" i="2"/>
  <c r="L284" i="2"/>
  <c r="J282" i="2"/>
  <c r="F279" i="2"/>
  <c r="J279" i="2"/>
  <c r="H278" i="2"/>
  <c r="J275" i="2"/>
  <c r="F275" i="2"/>
  <c r="H274" i="2"/>
  <c r="L263" i="2"/>
  <c r="F262" i="2"/>
  <c r="K261" i="2"/>
  <c r="L259" i="2"/>
  <c r="F258" i="2"/>
  <c r="K257" i="2"/>
  <c r="K255" i="2"/>
  <c r="K251" i="2"/>
  <c r="G248" i="2"/>
  <c r="K248" i="2"/>
  <c r="I247" i="2"/>
  <c r="K244" i="2"/>
  <c r="G244" i="2"/>
  <c r="I243" i="2"/>
  <c r="L238" i="2"/>
  <c r="K233" i="2"/>
  <c r="L233" i="2"/>
  <c r="H232" i="2"/>
  <c r="L230" i="2"/>
  <c r="L229" i="2"/>
  <c r="G229" i="2"/>
  <c r="I228" i="2"/>
  <c r="I224" i="2"/>
  <c r="H224" i="2"/>
  <c r="J224" i="2"/>
  <c r="K316" i="2"/>
  <c r="G316" i="2"/>
  <c r="K302" i="2"/>
  <c r="K298" i="2"/>
  <c r="L296" i="2"/>
  <c r="J294" i="2"/>
  <c r="L292" i="2"/>
  <c r="J290" i="2"/>
  <c r="J288" i="2"/>
  <c r="F287" i="2"/>
  <c r="J287" i="2"/>
  <c r="J284" i="2"/>
  <c r="J283" i="2"/>
  <c r="F283" i="2"/>
  <c r="L271" i="2"/>
  <c r="K269" i="2"/>
  <c r="L267" i="2"/>
  <c r="K265" i="2"/>
  <c r="K263" i="2"/>
  <c r="K259" i="2"/>
  <c r="G256" i="2"/>
  <c r="K256" i="2"/>
  <c r="K252" i="2"/>
  <c r="G252" i="2"/>
  <c r="K238" i="2"/>
  <c r="K230" i="2"/>
  <c r="H222" i="2"/>
  <c r="I222" i="2"/>
  <c r="J222" i="2"/>
  <c r="I210" i="2"/>
  <c r="J210" i="2"/>
  <c r="F210" i="2"/>
  <c r="H210" i="2"/>
  <c r="L318" i="2"/>
  <c r="L314" i="2"/>
  <c r="L304" i="2"/>
  <c r="J302" i="2"/>
  <c r="L300" i="2"/>
  <c r="J298" i="2"/>
  <c r="J296" i="2"/>
  <c r="F295" i="2"/>
  <c r="J295" i="2"/>
  <c r="H294" i="2"/>
  <c r="J292" i="2"/>
  <c r="J291" i="2"/>
  <c r="F291" i="2"/>
  <c r="H290" i="2"/>
  <c r="I288" i="2"/>
  <c r="I284" i="2"/>
  <c r="L279" i="2"/>
  <c r="L275" i="2"/>
  <c r="K273" i="2"/>
  <c r="K271" i="2"/>
  <c r="K267" i="2"/>
  <c r="G264" i="2"/>
  <c r="K264" i="2"/>
  <c r="I263" i="2"/>
  <c r="K260" i="2"/>
  <c r="G260" i="2"/>
  <c r="I259" i="2"/>
  <c r="L240" i="2"/>
  <c r="J238" i="2"/>
  <c r="L236" i="2"/>
  <c r="J235" i="2"/>
  <c r="F235" i="2"/>
  <c r="G232" i="2"/>
  <c r="K232" i="2"/>
  <c r="J230" i="2"/>
  <c r="K228" i="2"/>
  <c r="G228" i="2"/>
  <c r="L320" i="2"/>
  <c r="K318" i="2"/>
  <c r="K314" i="2"/>
  <c r="F303" i="2"/>
  <c r="J303" i="2"/>
  <c r="H302" i="2"/>
  <c r="J299" i="2"/>
  <c r="F299" i="2"/>
  <c r="H298" i="2"/>
  <c r="L287" i="2"/>
  <c r="K285" i="2"/>
  <c r="L283" i="2"/>
  <c r="K279" i="2"/>
  <c r="K275" i="2"/>
  <c r="G272" i="2"/>
  <c r="K272" i="2"/>
  <c r="I271" i="2"/>
  <c r="K268" i="2"/>
  <c r="G268" i="2"/>
  <c r="I267" i="2"/>
  <c r="H263" i="2"/>
  <c r="L262" i="2"/>
  <c r="H259" i="2"/>
  <c r="L258" i="2"/>
  <c r="K254" i="2"/>
  <c r="K250" i="2"/>
  <c r="F239" i="2"/>
  <c r="J239" i="2"/>
  <c r="H238" i="2"/>
  <c r="H218" i="2"/>
  <c r="I218" i="2"/>
  <c r="J218" i="2"/>
  <c r="G214" i="2"/>
  <c r="K214" i="2"/>
  <c r="F221" i="2"/>
  <c r="J221" i="2"/>
  <c r="J217" i="2"/>
  <c r="F217" i="2"/>
  <c r="F208" i="2"/>
  <c r="K207" i="2"/>
  <c r="L205" i="2"/>
  <c r="F204" i="2"/>
  <c r="K203" i="2"/>
  <c r="K201" i="2"/>
  <c r="K197" i="2"/>
  <c r="K194" i="2"/>
  <c r="G194" i="2"/>
  <c r="G190" i="2"/>
  <c r="K190" i="2"/>
  <c r="L184" i="2"/>
  <c r="L180" i="2"/>
  <c r="G179" i="2"/>
  <c r="K176" i="2"/>
  <c r="G175" i="2"/>
  <c r="K172" i="2"/>
  <c r="L170" i="2"/>
  <c r="J168" i="2"/>
  <c r="L166" i="2"/>
  <c r="J164" i="2"/>
  <c r="J162" i="2"/>
  <c r="J161" i="2"/>
  <c r="F161" i="2"/>
  <c r="J158" i="2"/>
  <c r="F157" i="2"/>
  <c r="J157" i="2"/>
  <c r="H146" i="2"/>
  <c r="L145" i="2"/>
  <c r="F144" i="2"/>
  <c r="H144" i="2"/>
  <c r="H137" i="2"/>
  <c r="H130" i="2"/>
  <c r="I130" i="2"/>
  <c r="K130" i="2"/>
  <c r="F130" i="2"/>
  <c r="D12" i="2"/>
  <c r="J225" i="2"/>
  <c r="F225" i="2"/>
  <c r="L213" i="2"/>
  <c r="K211" i="2"/>
  <c r="K205" i="2"/>
  <c r="K202" i="2"/>
  <c r="G202" i="2"/>
  <c r="I201" i="2"/>
  <c r="G198" i="2"/>
  <c r="K198" i="2"/>
  <c r="I197" i="2"/>
  <c r="G187" i="2"/>
  <c r="K184" i="2"/>
  <c r="G183" i="2"/>
  <c r="K180" i="2"/>
  <c r="L178" i="2"/>
  <c r="J176" i="2"/>
  <c r="L174" i="2"/>
  <c r="J172" i="2"/>
  <c r="J170" i="2"/>
  <c r="J169" i="2"/>
  <c r="F169" i="2"/>
  <c r="H168" i="2"/>
  <c r="J166" i="2"/>
  <c r="F165" i="2"/>
  <c r="J165" i="2"/>
  <c r="H164" i="2"/>
  <c r="I162" i="2"/>
  <c r="I158" i="2"/>
  <c r="L153" i="2"/>
  <c r="F152" i="2"/>
  <c r="K151" i="2"/>
  <c r="L149" i="2"/>
  <c r="F148" i="2"/>
  <c r="K147" i="2"/>
  <c r="F146" i="2"/>
  <c r="K145" i="2"/>
  <c r="F143" i="2"/>
  <c r="K140" i="2"/>
  <c r="L139" i="2"/>
  <c r="G139" i="2"/>
  <c r="K136" i="2"/>
  <c r="L217" i="2"/>
  <c r="K215" i="2"/>
  <c r="K210" i="2"/>
  <c r="G210" i="2"/>
  <c r="G206" i="2"/>
  <c r="K206" i="2"/>
  <c r="J184" i="2"/>
  <c r="J180" i="2"/>
  <c r="J178" i="2"/>
  <c r="J177" i="2"/>
  <c r="F177" i="2"/>
  <c r="H176" i="2"/>
  <c r="J174" i="2"/>
  <c r="F173" i="2"/>
  <c r="J173" i="2"/>
  <c r="H172" i="2"/>
  <c r="I170" i="2"/>
  <c r="I166" i="2"/>
  <c r="H162" i="2"/>
  <c r="H158" i="2"/>
  <c r="K146" i="2"/>
  <c r="G146" i="2"/>
  <c r="J140" i="2"/>
  <c r="F140" i="2"/>
  <c r="I140" i="2"/>
  <c r="I139" i="2"/>
  <c r="F139" i="2"/>
  <c r="F136" i="2"/>
  <c r="H136" i="2"/>
  <c r="K125" i="2"/>
  <c r="G125" i="2"/>
  <c r="L125" i="2"/>
  <c r="J185" i="2"/>
  <c r="F185" i="2"/>
  <c r="F181" i="2"/>
  <c r="J181" i="2"/>
  <c r="F168" i="2"/>
  <c r="F164" i="2"/>
  <c r="F162" i="2"/>
  <c r="F158" i="2"/>
  <c r="K154" i="2"/>
  <c r="G154" i="2"/>
  <c r="G150" i="2"/>
  <c r="K150" i="2"/>
  <c r="K137" i="2"/>
  <c r="I137" i="2"/>
  <c r="J137" i="2"/>
  <c r="H127" i="2"/>
  <c r="J127" i="2"/>
  <c r="K127" i="2"/>
  <c r="F127" i="2"/>
  <c r="K225" i="2"/>
  <c r="G222" i="2"/>
  <c r="K222" i="2"/>
  <c r="I221" i="2"/>
  <c r="K218" i="2"/>
  <c r="G218" i="2"/>
  <c r="I217" i="2"/>
  <c r="G211" i="2"/>
  <c r="K208" i="2"/>
  <c r="G207" i="2"/>
  <c r="K204" i="2"/>
  <c r="L202" i="2"/>
  <c r="J200" i="2"/>
  <c r="L198" i="2"/>
  <c r="J196" i="2"/>
  <c r="J193" i="2"/>
  <c r="F193" i="2"/>
  <c r="H192" i="2"/>
  <c r="F189" i="2"/>
  <c r="J189" i="2"/>
  <c r="H188" i="2"/>
  <c r="L177" i="2"/>
  <c r="F176" i="2"/>
  <c r="K175" i="2"/>
  <c r="L173" i="2"/>
  <c r="F172" i="2"/>
  <c r="K171" i="2"/>
  <c r="K169" i="2"/>
  <c r="K165" i="2"/>
  <c r="K162" i="2"/>
  <c r="G162" i="2"/>
  <c r="I161" i="2"/>
  <c r="G158" i="2"/>
  <c r="K158" i="2"/>
  <c r="I157" i="2"/>
  <c r="L152" i="2"/>
  <c r="L148" i="2"/>
  <c r="G147" i="2"/>
  <c r="J144" i="2"/>
  <c r="L143" i="2"/>
  <c r="J141" i="2"/>
  <c r="I131" i="2"/>
  <c r="F131" i="2"/>
  <c r="H131" i="2"/>
  <c r="J131" i="2"/>
  <c r="M12" i="2"/>
  <c r="J201" i="2"/>
  <c r="F201" i="2"/>
  <c r="F197" i="2"/>
  <c r="J197" i="2"/>
  <c r="K170" i="2"/>
  <c r="G170" i="2"/>
  <c r="G166" i="2"/>
  <c r="K166" i="2"/>
  <c r="L142" i="2"/>
  <c r="K142" i="2"/>
  <c r="G142" i="2"/>
  <c r="P12" i="2"/>
  <c r="J209" i="2"/>
  <c r="F209" i="2"/>
  <c r="F205" i="2"/>
  <c r="J205" i="2"/>
  <c r="L193" i="2"/>
  <c r="L189" i="2"/>
  <c r="K187" i="2"/>
  <c r="K185" i="2"/>
  <c r="K181" i="2"/>
  <c r="K178" i="2"/>
  <c r="G178" i="2"/>
  <c r="G174" i="2"/>
  <c r="K174" i="2"/>
  <c r="L168" i="2"/>
  <c r="L164" i="2"/>
  <c r="L154" i="2"/>
  <c r="J152" i="2"/>
  <c r="L150" i="2"/>
  <c r="J148" i="2"/>
  <c r="J146" i="2"/>
  <c r="J145" i="2"/>
  <c r="F145" i="2"/>
  <c r="J143" i="2"/>
  <c r="K133" i="2"/>
  <c r="L133" i="2"/>
  <c r="G133" i="2"/>
  <c r="F213" i="2"/>
  <c r="J213" i="2"/>
  <c r="L201" i="2"/>
  <c r="K199" i="2"/>
  <c r="L197" i="2"/>
  <c r="K193" i="2"/>
  <c r="K189" i="2"/>
  <c r="K186" i="2"/>
  <c r="G186" i="2"/>
  <c r="I185" i="2"/>
  <c r="G182" i="2"/>
  <c r="K182" i="2"/>
  <c r="I181" i="2"/>
  <c r="L176" i="2"/>
  <c r="L172" i="2"/>
  <c r="K168" i="2"/>
  <c r="K164" i="2"/>
  <c r="J153" i="2"/>
  <c r="F153" i="2"/>
  <c r="H152" i="2"/>
  <c r="F149" i="2"/>
  <c r="J149" i="2"/>
  <c r="H148" i="2"/>
  <c r="H143" i="2"/>
  <c r="H140" i="2"/>
  <c r="J139" i="2"/>
  <c r="L137" i="2"/>
  <c r="J136" i="2"/>
  <c r="L127" i="2"/>
  <c r="O12" i="2"/>
  <c r="K141" i="2"/>
  <c r="G136" i="2"/>
  <c r="K131" i="2"/>
  <c r="G130" i="2"/>
  <c r="J128" i="2"/>
  <c r="N12" i="2"/>
  <c r="C12" i="2"/>
  <c r="L87" i="2"/>
  <c r="L29" i="2"/>
  <c r="K124" i="2"/>
  <c r="L122" i="2"/>
  <c r="G122" i="2"/>
  <c r="K99" i="2"/>
  <c r="G99" i="2"/>
  <c r="G93" i="2"/>
  <c r="G87" i="2"/>
  <c r="G76" i="2"/>
  <c r="G64" i="2"/>
  <c r="L64" i="2"/>
  <c r="L58" i="2"/>
  <c r="G58" i="2"/>
  <c r="K35" i="2"/>
  <c r="G35" i="2"/>
  <c r="G29" i="2"/>
  <c r="G23" i="2"/>
  <c r="H12" i="2"/>
  <c r="L138" i="2"/>
  <c r="L129" i="2"/>
  <c r="I128" i="2"/>
  <c r="K37" i="2"/>
  <c r="G116" i="2"/>
  <c r="G104" i="2"/>
  <c r="K104" i="2"/>
  <c r="L98" i="2"/>
  <c r="G98" i="2"/>
  <c r="K98" i="2"/>
  <c r="K75" i="2"/>
  <c r="G75" i="2"/>
  <c r="L75" i="2"/>
  <c r="G69" i="2"/>
  <c r="G40" i="2"/>
  <c r="K40" i="2"/>
  <c r="L34" i="2"/>
  <c r="G34" i="2"/>
  <c r="K34" i="2"/>
  <c r="H128" i="2"/>
  <c r="K115" i="2"/>
  <c r="G115" i="2"/>
  <c r="G109" i="2"/>
  <c r="G103" i="2"/>
  <c r="G92" i="2"/>
  <c r="G80" i="2"/>
  <c r="L80" i="2"/>
  <c r="L74" i="2"/>
  <c r="G74" i="2"/>
  <c r="K51" i="2"/>
  <c r="G51" i="2"/>
  <c r="G45" i="2"/>
  <c r="G28" i="2"/>
  <c r="G120" i="2"/>
  <c r="K120" i="2"/>
  <c r="L114" i="2"/>
  <c r="G114" i="2"/>
  <c r="K114" i="2"/>
  <c r="K91" i="2"/>
  <c r="G91" i="2"/>
  <c r="L91" i="2"/>
  <c r="G56" i="2"/>
  <c r="K56" i="2"/>
  <c r="L50" i="2"/>
  <c r="G50" i="2"/>
  <c r="K50" i="2"/>
  <c r="K27" i="2"/>
  <c r="G27" i="2"/>
  <c r="L27" i="2"/>
  <c r="I132" i="2"/>
  <c r="L130" i="2"/>
  <c r="L93" i="2"/>
  <c r="L51" i="2"/>
  <c r="L23" i="2"/>
  <c r="K74" i="2"/>
  <c r="G119" i="2"/>
  <c r="G108" i="2"/>
  <c r="G96" i="2"/>
  <c r="L96" i="2"/>
  <c r="L90" i="2"/>
  <c r="G90" i="2"/>
  <c r="K67" i="2"/>
  <c r="G67" i="2"/>
  <c r="G61" i="2"/>
  <c r="G55" i="2"/>
  <c r="G44" i="2"/>
  <c r="G32" i="2"/>
  <c r="L32" i="2"/>
  <c r="L26" i="2"/>
  <c r="G26" i="2"/>
  <c r="K101" i="2"/>
  <c r="K107" i="2"/>
  <c r="G107" i="2"/>
  <c r="L107" i="2"/>
  <c r="G101" i="2"/>
  <c r="G95" i="2"/>
  <c r="G72" i="2"/>
  <c r="K72" i="2"/>
  <c r="L66" i="2"/>
  <c r="G66" i="2"/>
  <c r="K66" i="2"/>
  <c r="K43" i="2"/>
  <c r="G43" i="2"/>
  <c r="L43" i="2"/>
  <c r="G37" i="2"/>
  <c r="G12" i="2"/>
  <c r="G124" i="2"/>
  <c r="G112" i="2"/>
  <c r="L112" i="2"/>
  <c r="L106" i="2"/>
  <c r="G106" i="2"/>
  <c r="K83" i="2"/>
  <c r="G83" i="2"/>
  <c r="G60" i="2"/>
  <c r="G48" i="2"/>
  <c r="L48" i="2"/>
  <c r="L42" i="2"/>
  <c r="G42" i="2"/>
  <c r="K134" i="2"/>
  <c r="K128" i="2"/>
  <c r="L103" i="2"/>
  <c r="L60" i="2"/>
  <c r="K112" i="2"/>
  <c r="K69" i="2"/>
  <c r="K123" i="2"/>
  <c r="G123" i="2"/>
  <c r="L123" i="2"/>
  <c r="G100" i="2"/>
  <c r="G88" i="2"/>
  <c r="K88" i="2"/>
  <c r="L82" i="2"/>
  <c r="G82" i="2"/>
  <c r="K82" i="2"/>
  <c r="K59" i="2"/>
  <c r="G59" i="2"/>
  <c r="L59" i="2"/>
  <c r="G24" i="2"/>
  <c r="K24" i="2"/>
  <c r="I12" i="2"/>
  <c r="G110" i="2"/>
  <c r="L110" i="2"/>
  <c r="G94" i="2"/>
  <c r="L94" i="2"/>
  <c r="G78" i="2"/>
  <c r="L78" i="2"/>
  <c r="G62" i="2"/>
  <c r="L62" i="2"/>
  <c r="G46" i="2"/>
  <c r="L46" i="2"/>
  <c r="G30" i="2"/>
  <c r="L30" i="2"/>
  <c r="F96" i="2"/>
  <c r="F64" i="2"/>
  <c r="F32" i="2"/>
  <c r="J112" i="2"/>
  <c r="J80" i="2"/>
  <c r="J48" i="2"/>
  <c r="H120" i="2"/>
  <c r="H104" i="2"/>
  <c r="H88" i="2"/>
  <c r="H72" i="2"/>
  <c r="H56" i="2"/>
  <c r="H40" i="2"/>
  <c r="H24" i="2"/>
  <c r="I119" i="2"/>
  <c r="I98" i="2"/>
  <c r="I87" i="2"/>
  <c r="I66" i="2"/>
  <c r="J122" i="2"/>
  <c r="J111" i="2"/>
  <c r="J90" i="2"/>
  <c r="J79" i="2"/>
  <c r="H114" i="2"/>
  <c r="J109" i="2"/>
  <c r="H109" i="2"/>
  <c r="H98" i="2"/>
  <c r="J93" i="2"/>
  <c r="H93" i="2"/>
  <c r="H82" i="2"/>
  <c r="J77" i="2"/>
  <c r="H77" i="2"/>
  <c r="H66" i="2"/>
  <c r="H50" i="2"/>
  <c r="H34" i="2"/>
  <c r="J119" i="2"/>
  <c r="J98" i="2"/>
  <c r="J87" i="2"/>
  <c r="J66" i="2"/>
  <c r="J55" i="2"/>
  <c r="J34" i="2"/>
  <c r="H113" i="2"/>
  <c r="J113" i="2"/>
  <c r="H97" i="2"/>
  <c r="J97" i="2"/>
  <c r="H81" i="2"/>
  <c r="J81" i="2"/>
  <c r="G118" i="2"/>
  <c r="L118" i="2"/>
  <c r="G102" i="2"/>
  <c r="L102" i="2"/>
  <c r="G86" i="2"/>
  <c r="L86" i="2"/>
  <c r="G70" i="2"/>
  <c r="L70" i="2"/>
  <c r="G54" i="2"/>
  <c r="L54" i="2"/>
  <c r="G38" i="2"/>
  <c r="L38" i="2"/>
  <c r="G22" i="2"/>
  <c r="L22" i="2"/>
  <c r="F112" i="2"/>
  <c r="F80" i="2"/>
  <c r="F48" i="2"/>
  <c r="I115" i="2"/>
  <c r="I94" i="2"/>
  <c r="I83" i="2"/>
  <c r="J96" i="2"/>
  <c r="J64" i="2"/>
  <c r="J32" i="2"/>
  <c r="H112" i="2"/>
  <c r="H96" i="2"/>
  <c r="H80" i="2"/>
  <c r="H64" i="2"/>
  <c r="H48" i="2"/>
  <c r="H32" i="2"/>
  <c r="H122" i="2"/>
  <c r="J117" i="2"/>
  <c r="H117" i="2"/>
  <c r="H106" i="2"/>
  <c r="J101" i="2"/>
  <c r="H101" i="2"/>
  <c r="H90" i="2"/>
  <c r="J85" i="2"/>
  <c r="H85" i="2"/>
  <c r="H74" i="2"/>
  <c r="J69" i="2"/>
  <c r="H69" i="2"/>
  <c r="H58" i="2"/>
  <c r="H42" i="2"/>
  <c r="H26" i="2"/>
  <c r="F119" i="2"/>
  <c r="F87" i="2"/>
  <c r="F55" i="2"/>
  <c r="I122" i="2"/>
  <c r="I111" i="2"/>
  <c r="I101" i="2"/>
  <c r="I90" i="2"/>
  <c r="I79" i="2"/>
  <c r="I69" i="2"/>
  <c r="I58" i="2"/>
  <c r="J124" i="2"/>
  <c r="J114" i="2"/>
  <c r="J103" i="2"/>
  <c r="J82" i="2"/>
  <c r="J71" i="2"/>
  <c r="J50" i="2"/>
  <c r="J39" i="2"/>
  <c r="H121" i="2"/>
  <c r="J121" i="2"/>
  <c r="H105" i="2"/>
  <c r="J105" i="2"/>
  <c r="H89" i="2"/>
  <c r="J89" i="2"/>
  <c r="H73" i="2"/>
  <c r="J73" i="2"/>
  <c r="J65" i="2"/>
  <c r="J57" i="2"/>
  <c r="J49" i="2"/>
  <c r="J41" i="2"/>
  <c r="J33" i="2"/>
  <c r="J25" i="2"/>
  <c r="H61" i="2"/>
  <c r="H53" i="2"/>
  <c r="H45" i="2"/>
  <c r="H37" i="2"/>
  <c r="H29" i="2"/>
  <c r="H21" i="2"/>
  <c r="E89" i="5"/>
  <c r="F89" i="5"/>
  <c r="G89" i="5"/>
  <c r="N89" i="5"/>
  <c r="E85" i="5"/>
  <c r="F85" i="5"/>
  <c r="G85" i="5"/>
  <c r="I85" i="5"/>
  <c r="E81" i="5"/>
  <c r="F81" i="5"/>
  <c r="G81" i="5"/>
  <c r="N81" i="5"/>
  <c r="E77" i="5"/>
  <c r="F77" i="5"/>
  <c r="G77" i="5"/>
  <c r="N77" i="5"/>
  <c r="E73" i="5"/>
  <c r="F73" i="5"/>
  <c r="G73" i="5"/>
  <c r="N73" i="5"/>
  <c r="E69" i="5"/>
  <c r="F69" i="5"/>
  <c r="G69" i="5"/>
  <c r="N69" i="5"/>
  <c r="E65" i="5"/>
  <c r="F65" i="5"/>
  <c r="G65" i="5"/>
  <c r="N65" i="5"/>
  <c r="E61" i="5"/>
  <c r="F61" i="5"/>
  <c r="G61" i="5"/>
  <c r="N61" i="5"/>
  <c r="E57" i="5"/>
  <c r="F57" i="5"/>
  <c r="G57" i="5"/>
  <c r="N57" i="5"/>
  <c r="E53" i="5"/>
  <c r="F53" i="5"/>
  <c r="G53" i="5"/>
  <c r="N53" i="5"/>
  <c r="E49" i="5"/>
  <c r="F49" i="5"/>
  <c r="G49" i="5"/>
  <c r="N49" i="5"/>
  <c r="E45" i="5"/>
  <c r="F45" i="5"/>
  <c r="G45" i="5"/>
  <c r="N45" i="5"/>
  <c r="E41" i="5"/>
  <c r="F41" i="5"/>
  <c r="G41" i="5"/>
  <c r="N41" i="5"/>
  <c r="E37" i="5"/>
  <c r="F37" i="5"/>
  <c r="G37" i="5"/>
  <c r="N37" i="5"/>
  <c r="E33" i="5"/>
  <c r="F33" i="5"/>
  <c r="G33" i="5"/>
  <c r="N33" i="5"/>
  <c r="E29" i="5"/>
  <c r="F29" i="5"/>
  <c r="G29" i="5"/>
  <c r="N29" i="5"/>
  <c r="E25" i="5"/>
  <c r="F25" i="5"/>
  <c r="G25" i="5"/>
  <c r="N25" i="5"/>
  <c r="E21" i="5"/>
  <c r="F21" i="5"/>
  <c r="G21" i="5"/>
  <c r="N21" i="5"/>
  <c r="E111" i="5"/>
  <c r="F111" i="5"/>
  <c r="G111" i="5"/>
  <c r="N111" i="5"/>
  <c r="E103" i="5"/>
  <c r="F103" i="5"/>
  <c r="G103" i="5"/>
  <c r="L103" i="5"/>
  <c r="E95" i="5"/>
  <c r="F95" i="5"/>
  <c r="G95" i="5"/>
  <c r="W20" i="3"/>
  <c r="E87" i="5"/>
  <c r="F87" i="5"/>
  <c r="G87" i="5"/>
  <c r="I87" i="5"/>
  <c r="E83" i="5"/>
  <c r="F83" i="5"/>
  <c r="G83" i="5"/>
  <c r="N83" i="5"/>
  <c r="E79" i="5"/>
  <c r="F79" i="5"/>
  <c r="G79" i="5"/>
  <c r="N79" i="5"/>
  <c r="E75" i="5"/>
  <c r="F75" i="5"/>
  <c r="G75" i="5"/>
  <c r="N75" i="5"/>
  <c r="E71" i="5"/>
  <c r="F71" i="5"/>
  <c r="G71" i="5"/>
  <c r="N71" i="5"/>
  <c r="E67" i="5"/>
  <c r="F67" i="5"/>
  <c r="G67" i="5"/>
  <c r="N67" i="5"/>
  <c r="E63" i="5"/>
  <c r="F63" i="5"/>
  <c r="G63" i="5"/>
  <c r="N63" i="5"/>
  <c r="E59" i="5"/>
  <c r="F59" i="5"/>
  <c r="G59" i="5"/>
  <c r="N59" i="5"/>
  <c r="E55" i="5"/>
  <c r="F55" i="5"/>
  <c r="G55" i="5"/>
  <c r="N55" i="5"/>
  <c r="E51" i="5"/>
  <c r="F51" i="5"/>
  <c r="G51" i="5"/>
  <c r="N51" i="5"/>
  <c r="E47" i="5"/>
  <c r="F47" i="5"/>
  <c r="G47" i="5"/>
  <c r="N47" i="5"/>
  <c r="E43" i="5"/>
  <c r="F43" i="5"/>
  <c r="G43" i="5"/>
  <c r="N43" i="5"/>
  <c r="E39" i="5"/>
  <c r="F39" i="5"/>
  <c r="G39" i="5"/>
  <c r="N39" i="5"/>
  <c r="E35" i="5"/>
  <c r="F35" i="5"/>
  <c r="G35" i="5"/>
  <c r="N35" i="5"/>
  <c r="E31" i="5"/>
  <c r="F31" i="5"/>
  <c r="G31" i="5"/>
  <c r="N31" i="5"/>
  <c r="E27" i="5"/>
  <c r="F27" i="5"/>
  <c r="G27" i="5"/>
  <c r="N27" i="5"/>
  <c r="E23" i="5"/>
  <c r="F23" i="5"/>
  <c r="G23" i="5"/>
  <c r="N23" i="5"/>
  <c r="E115" i="5"/>
  <c r="F115" i="5"/>
  <c r="G115" i="5"/>
  <c r="L115" i="5"/>
  <c r="E107" i="5"/>
  <c r="F107" i="5"/>
  <c r="G107" i="5"/>
  <c r="L107" i="5"/>
  <c r="E99" i="5"/>
  <c r="F99" i="5"/>
  <c r="G99" i="5"/>
  <c r="J99" i="5"/>
  <c r="W12" i="3"/>
  <c r="W9" i="3"/>
  <c r="W7" i="3"/>
  <c r="G94" i="1"/>
  <c r="I94" i="1" s="1"/>
  <c r="P72" i="3"/>
  <c r="G80" i="1"/>
  <c r="H80" i="1" s="1"/>
  <c r="G26" i="1"/>
  <c r="I26" i="1" s="1"/>
  <c r="G139" i="1"/>
  <c r="K139" i="1" s="1"/>
  <c r="G98" i="1"/>
  <c r="J98" i="1"/>
  <c r="G55" i="1"/>
  <c r="I55" i="1" s="1"/>
  <c r="G82" i="1"/>
  <c r="H82" i="1" s="1"/>
  <c r="G72" i="1"/>
  <c r="H72" i="1" s="1"/>
  <c r="G31" i="1"/>
  <c r="I31" i="1" s="1"/>
  <c r="G129" i="1"/>
  <c r="K129" i="1" s="1"/>
  <c r="G71" i="1"/>
  <c r="I71" i="1" s="1"/>
  <c r="G58" i="1"/>
  <c r="I58" i="1" s="1"/>
  <c r="G47" i="1"/>
  <c r="I47" i="1"/>
  <c r="G34" i="1"/>
  <c r="I34" i="1"/>
  <c r="G24" i="1"/>
  <c r="I24" i="1" s="1"/>
  <c r="G87" i="1"/>
  <c r="I87" i="1"/>
  <c r="G74" i="1"/>
  <c r="H74" i="1"/>
  <c r="G64" i="1"/>
  <c r="I64" i="1"/>
  <c r="U23" i="1"/>
  <c r="G90" i="1"/>
  <c r="I90" i="1"/>
  <c r="G67" i="1"/>
  <c r="G43" i="1"/>
  <c r="I43" i="1"/>
  <c r="G35" i="1"/>
  <c r="I35" i="1" s="1"/>
  <c r="G27" i="1"/>
  <c r="I27" i="1" s="1"/>
  <c r="E110" i="1"/>
  <c r="E120" i="1"/>
  <c r="F120" i="1" s="1"/>
  <c r="E112" i="1"/>
  <c r="F112" i="1" s="1"/>
  <c r="E125" i="1"/>
  <c r="F125" i="1" s="1"/>
  <c r="E117" i="1"/>
  <c r="F117" i="1"/>
  <c r="E109" i="1"/>
  <c r="F109" i="1" s="1"/>
  <c r="E140" i="1"/>
  <c r="F140" i="1" s="1"/>
  <c r="E130" i="1"/>
  <c r="F130" i="1" s="1"/>
  <c r="G124" i="1"/>
  <c r="K124" i="1"/>
  <c r="E122" i="1"/>
  <c r="E114" i="1"/>
  <c r="F114" i="1"/>
  <c r="G101" i="1"/>
  <c r="J101" i="1"/>
  <c r="G69" i="1"/>
  <c r="I69" i="1"/>
  <c r="G53" i="1"/>
  <c r="I53" i="1" s="1"/>
  <c r="G45" i="1"/>
  <c r="I45" i="1"/>
  <c r="G21" i="1"/>
  <c r="I21" i="1" s="1"/>
  <c r="E127" i="1"/>
  <c r="F127" i="1" s="1"/>
  <c r="G121" i="1"/>
  <c r="E119" i="1"/>
  <c r="F119" i="1"/>
  <c r="G113" i="1"/>
  <c r="K113" i="1"/>
  <c r="E111" i="1"/>
  <c r="F111" i="1" s="1"/>
  <c r="R122" i="3"/>
  <c r="E103" i="6"/>
  <c r="E108" i="6"/>
  <c r="G130" i="1"/>
  <c r="K130" i="1" s="1"/>
  <c r="L95" i="5"/>
  <c r="E98" i="6"/>
  <c r="F110" i="1"/>
  <c r="E97" i="6"/>
  <c r="E99" i="6"/>
  <c r="G119" i="1"/>
  <c r="K119" i="1" s="1"/>
  <c r="G117" i="1"/>
  <c r="K117" i="1"/>
  <c r="E111" i="6"/>
  <c r="K121" i="1"/>
  <c r="G114" i="1"/>
  <c r="K114" i="1"/>
  <c r="G110" i="1"/>
  <c r="J110" i="1"/>
  <c r="C12" i="5"/>
  <c r="C11" i="5"/>
  <c r="W4" i="1" l="1"/>
  <c r="P23" i="1"/>
  <c r="P101" i="1"/>
  <c r="R101" i="1" s="1"/>
  <c r="T101" i="1" s="1"/>
  <c r="P51" i="1"/>
  <c r="W2" i="3"/>
  <c r="F41" i="4"/>
  <c r="I78" i="4"/>
  <c r="I47" i="4"/>
  <c r="P92" i="3"/>
  <c r="W13" i="3"/>
  <c r="W20" i="1"/>
  <c r="W14" i="1"/>
  <c r="P86" i="1"/>
  <c r="R86" i="1" s="1"/>
  <c r="T86" i="1" s="1"/>
  <c r="P73" i="1"/>
  <c r="R73" i="1" s="1"/>
  <c r="T73" i="1" s="1"/>
  <c r="P69" i="1"/>
  <c r="R69" i="1" s="1"/>
  <c r="T69" i="1" s="1"/>
  <c r="P62" i="1"/>
  <c r="R62" i="1" s="1"/>
  <c r="T62" i="1" s="1"/>
  <c r="P46" i="1"/>
  <c r="R46" i="1" s="1"/>
  <c r="T46" i="1" s="1"/>
  <c r="P43" i="1"/>
  <c r="R43" i="1" s="1"/>
  <c r="T43" i="1" s="1"/>
  <c r="P25" i="1"/>
  <c r="W9" i="1"/>
  <c r="W6" i="1"/>
  <c r="W8" i="1"/>
  <c r="P50" i="1"/>
  <c r="R50" i="1" s="1"/>
  <c r="T50" i="1" s="1"/>
  <c r="P123" i="1"/>
  <c r="R123" i="1" s="1"/>
  <c r="T123" i="1" s="1"/>
  <c r="W17" i="3"/>
  <c r="P56" i="3"/>
  <c r="W6" i="3"/>
  <c r="W16" i="3"/>
  <c r="P47" i="3"/>
  <c r="K66" i="4"/>
  <c r="K58" i="4"/>
  <c r="K54" i="4"/>
  <c r="H80" i="4"/>
  <c r="P126" i="3"/>
  <c r="P120" i="3"/>
  <c r="R120" i="3" s="1"/>
  <c r="L84" i="4"/>
  <c r="L57" i="4"/>
  <c r="L43" i="4"/>
  <c r="L31" i="4"/>
  <c r="K81" i="4"/>
  <c r="K60" i="4"/>
  <c r="K41" i="4"/>
  <c r="K23" i="4"/>
  <c r="F81" i="4"/>
  <c r="F70" i="4"/>
  <c r="F60" i="4"/>
  <c r="F50" i="4"/>
  <c r="I66" i="4"/>
  <c r="I57" i="4"/>
  <c r="I35" i="4"/>
  <c r="J78" i="4"/>
  <c r="J61" i="4"/>
  <c r="J37" i="4"/>
  <c r="J25" i="4"/>
  <c r="W19" i="1"/>
  <c r="P124" i="1"/>
  <c r="R124" i="1" s="1"/>
  <c r="T124" i="1" s="1"/>
  <c r="P104" i="1"/>
  <c r="R104" i="1" s="1"/>
  <c r="T104" i="1" s="1"/>
  <c r="P38" i="1"/>
  <c r="R38" i="1" s="1"/>
  <c r="T38" i="1" s="1"/>
  <c r="P35" i="1"/>
  <c r="W13" i="1"/>
  <c r="W15" i="1"/>
  <c r="P105" i="1"/>
  <c r="P84" i="1"/>
  <c r="R84" i="1" s="1"/>
  <c r="T84" i="1" s="1"/>
  <c r="P31" i="1"/>
  <c r="P114" i="1"/>
  <c r="R114" i="1" s="1"/>
  <c r="T114" i="1" s="1"/>
  <c r="W5" i="1"/>
  <c r="P130" i="1"/>
  <c r="R130" i="1" s="1"/>
  <c r="T130" i="1" s="1"/>
  <c r="W2" i="1"/>
  <c r="P64" i="1"/>
  <c r="R64" i="1" s="1"/>
  <c r="T64" i="1" s="1"/>
  <c r="P87" i="1"/>
  <c r="R87" i="1" s="1"/>
  <c r="T87" i="1" s="1"/>
  <c r="P47" i="1"/>
  <c r="R47" i="1" s="1"/>
  <c r="T47" i="1" s="1"/>
  <c r="P72" i="1"/>
  <c r="R72" i="1" s="1"/>
  <c r="T72" i="1" s="1"/>
  <c r="P98" i="1"/>
  <c r="R98" i="1" s="1"/>
  <c r="T98" i="1" s="1"/>
  <c r="W19" i="3"/>
  <c r="P64" i="3"/>
  <c r="P115" i="3"/>
  <c r="R115" i="3" s="1"/>
  <c r="W8" i="3"/>
  <c r="P110" i="1"/>
  <c r="R110" i="1" s="1"/>
  <c r="T110" i="1" s="1"/>
  <c r="W10" i="1"/>
  <c r="P58" i="1"/>
  <c r="R58" i="1" s="1"/>
  <c r="T58" i="1" s="1"/>
  <c r="P139" i="1"/>
  <c r="R139" i="1" s="1"/>
  <c r="T139" i="1" s="1"/>
  <c r="P44" i="3"/>
  <c r="P32" i="3"/>
  <c r="R32" i="3" s="1"/>
  <c r="W4" i="3"/>
  <c r="P82" i="3"/>
  <c r="R82" i="3" s="1"/>
  <c r="P71" i="3"/>
  <c r="R71" i="3" s="1"/>
  <c r="H42" i="4"/>
  <c r="H70" i="4"/>
  <c r="K30" i="4"/>
  <c r="H54" i="4"/>
  <c r="H84" i="4"/>
  <c r="L70" i="4"/>
  <c r="P130" i="3"/>
  <c r="R130" i="3" s="1"/>
  <c r="L81" i="4"/>
  <c r="L68" i="4"/>
  <c r="L55" i="4"/>
  <c r="L41" i="4"/>
  <c r="K80" i="4"/>
  <c r="F80" i="4"/>
  <c r="F38" i="4"/>
  <c r="F28" i="4"/>
  <c r="I55" i="4"/>
  <c r="I34" i="4"/>
  <c r="I25" i="4"/>
  <c r="J47" i="4"/>
  <c r="J35" i="4"/>
  <c r="J23" i="4"/>
  <c r="H81" i="4"/>
  <c r="K70" i="4"/>
  <c r="H25" i="4"/>
  <c r="W18" i="1"/>
  <c r="P118" i="1"/>
  <c r="R118" i="1" s="1"/>
  <c r="T118" i="1" s="1"/>
  <c r="P97" i="1"/>
  <c r="R97" i="1" s="1"/>
  <c r="T97" i="1" s="1"/>
  <c r="P89" i="1"/>
  <c r="P49" i="1"/>
  <c r="P45" i="1"/>
  <c r="P24" i="1"/>
  <c r="R24" i="1" s="1"/>
  <c r="T24" i="1" s="1"/>
  <c r="W12" i="1"/>
  <c r="P136" i="3"/>
  <c r="R136" i="3" s="1"/>
  <c r="L78" i="4"/>
  <c r="L28" i="4"/>
  <c r="F78" i="4"/>
  <c r="F47" i="4"/>
  <c r="I54" i="4"/>
  <c r="I43" i="4"/>
  <c r="I33" i="4"/>
  <c r="J73" i="4"/>
  <c r="J57" i="4"/>
  <c r="J34" i="4"/>
  <c r="J22" i="4"/>
  <c r="L30" i="4"/>
  <c r="W17" i="1"/>
  <c r="P100" i="1"/>
  <c r="R100" i="1" s="1"/>
  <c r="T100" i="1" s="1"/>
  <c r="P92" i="1"/>
  <c r="R92" i="1" s="1"/>
  <c r="T92" i="1" s="1"/>
  <c r="P76" i="1"/>
  <c r="P68" i="1"/>
  <c r="P65" i="1"/>
  <c r="R65" i="1" s="1"/>
  <c r="T65" i="1" s="1"/>
  <c r="P53" i="1"/>
  <c r="R53" i="1" s="1"/>
  <c r="T53" i="1" s="1"/>
  <c r="P27" i="1"/>
  <c r="R27" i="1" s="1"/>
  <c r="T27" i="1" s="1"/>
  <c r="P21" i="1"/>
  <c r="R21" i="1" s="1"/>
  <c r="T21" i="1" s="1"/>
  <c r="P52" i="3"/>
  <c r="P114" i="3"/>
  <c r="P107" i="1"/>
  <c r="P85" i="1"/>
  <c r="P57" i="1"/>
  <c r="R45" i="1"/>
  <c r="T45" i="1" s="1"/>
  <c r="W3" i="1"/>
  <c r="P82" i="1"/>
  <c r="R82" i="1" s="1"/>
  <c r="T82" i="1" s="1"/>
  <c r="P28" i="3"/>
  <c r="P24" i="3"/>
  <c r="P78" i="3"/>
  <c r="R78" i="3" s="1"/>
  <c r="P87" i="3"/>
  <c r="P119" i="1"/>
  <c r="R119" i="1" s="1"/>
  <c r="T119" i="1" s="1"/>
  <c r="P90" i="1"/>
  <c r="R90" i="1" s="1"/>
  <c r="T90" i="1" s="1"/>
  <c r="P34" i="1"/>
  <c r="R34" i="1" s="1"/>
  <c r="T34" i="1" s="1"/>
  <c r="P71" i="1"/>
  <c r="R71" i="1" s="1"/>
  <c r="T71" i="1" s="1"/>
  <c r="W5" i="3"/>
  <c r="P94" i="1"/>
  <c r="R94" i="1" s="1"/>
  <c r="T94" i="1" s="1"/>
  <c r="P89" i="3"/>
  <c r="R89" i="3" s="1"/>
  <c r="P51" i="3"/>
  <c r="H78" i="4"/>
  <c r="K73" i="4"/>
  <c r="I73" i="4"/>
  <c r="I23" i="4"/>
  <c r="P115" i="1"/>
  <c r="R115" i="1" s="1"/>
  <c r="T115" i="1" s="1"/>
  <c r="P74" i="1"/>
  <c r="R74" i="1" s="1"/>
  <c r="T74" i="1" s="1"/>
  <c r="P129" i="1"/>
  <c r="R129" i="1" s="1"/>
  <c r="T129" i="1" s="1"/>
  <c r="P55" i="1"/>
  <c r="R55" i="1" s="1"/>
  <c r="T55" i="1" s="1"/>
  <c r="P26" i="1"/>
  <c r="R26" i="1" s="1"/>
  <c r="T26" i="1" s="1"/>
  <c r="W21" i="3"/>
  <c r="P73" i="3"/>
  <c r="P30" i="3"/>
  <c r="P67" i="3"/>
  <c r="R67" i="3" s="1"/>
  <c r="H62" i="4"/>
  <c r="K50" i="4"/>
  <c r="K35" i="4"/>
  <c r="P134" i="3"/>
  <c r="R134" i="3" s="1"/>
  <c r="L76" i="4"/>
  <c r="L64" i="4"/>
  <c r="L50" i="4"/>
  <c r="L35" i="4"/>
  <c r="L25" i="4"/>
  <c r="K31" i="4"/>
  <c r="K51" i="4"/>
  <c r="F76" i="4"/>
  <c r="F55" i="4"/>
  <c r="F45" i="4"/>
  <c r="F34" i="4"/>
  <c r="I72" i="4"/>
  <c r="I61" i="4"/>
  <c r="I51" i="4"/>
  <c r="I41" i="4"/>
  <c r="I30" i="4"/>
  <c r="I22" i="4"/>
  <c r="J54" i="4"/>
  <c r="J43" i="4"/>
  <c r="J31" i="4"/>
  <c r="W14" i="3"/>
  <c r="P81" i="3"/>
  <c r="P100" i="3"/>
  <c r="W16" i="1"/>
  <c r="P60" i="1"/>
  <c r="P44" i="1"/>
  <c r="R44" i="1" s="1"/>
  <c r="T44" i="1" s="1"/>
  <c r="P41" i="1"/>
  <c r="R41" i="1" s="1"/>
  <c r="T41" i="1" s="1"/>
  <c r="P32" i="1"/>
  <c r="P121" i="1"/>
  <c r="R121" i="1" s="1"/>
  <c r="T121" i="1" s="1"/>
  <c r="P117" i="1"/>
  <c r="R117" i="1" s="1"/>
  <c r="T117" i="1" s="1"/>
  <c r="P97" i="3"/>
  <c r="P34" i="3"/>
  <c r="W18" i="3"/>
  <c r="W11" i="3"/>
  <c r="P53" i="3"/>
  <c r="P26" i="3"/>
  <c r="R26" i="3" s="1"/>
  <c r="W15" i="3"/>
  <c r="H34" i="4"/>
  <c r="L73" i="4"/>
  <c r="K28" i="4"/>
  <c r="F43" i="4"/>
  <c r="F33" i="4"/>
  <c r="I60" i="4"/>
  <c r="J41" i="4"/>
  <c r="J28" i="4"/>
  <c r="P63" i="3"/>
  <c r="P45" i="3"/>
  <c r="P39" i="3"/>
  <c r="W3" i="3"/>
  <c r="W21" i="1"/>
  <c r="P80" i="1"/>
  <c r="R80" i="1" s="1"/>
  <c r="T80" i="1" s="1"/>
  <c r="P67" i="1"/>
  <c r="R67" i="1" s="1"/>
  <c r="T67" i="1" s="1"/>
  <c r="P36" i="1"/>
  <c r="R36" i="1" s="1"/>
  <c r="T36" i="1" s="1"/>
  <c r="P113" i="1"/>
  <c r="R113" i="1" s="1"/>
  <c r="T113" i="1" s="1"/>
  <c r="P59" i="1"/>
  <c r="G59" i="1"/>
  <c r="I59" i="1" s="1"/>
  <c r="P39" i="1"/>
  <c r="G39" i="1"/>
  <c r="I39" i="1" s="1"/>
  <c r="G136" i="1"/>
  <c r="K136" i="1" s="1"/>
  <c r="P136" i="1"/>
  <c r="P93" i="1"/>
  <c r="G93" i="1"/>
  <c r="J93" i="1" s="1"/>
  <c r="G78" i="1"/>
  <c r="H78" i="1" s="1"/>
  <c r="P78" i="1"/>
  <c r="R78" i="1" s="1"/>
  <c r="T78" i="1" s="1"/>
  <c r="U66" i="1"/>
  <c r="P66" i="1"/>
  <c r="R66" i="1" s="1"/>
  <c r="R35" i="1"/>
  <c r="T35" i="1" s="1"/>
  <c r="G29" i="1"/>
  <c r="I29" i="1" s="1"/>
  <c r="P29" i="1"/>
  <c r="R29" i="1" s="1"/>
  <c r="T29" i="1" s="1"/>
  <c r="P134" i="1"/>
  <c r="R134" i="1" s="1"/>
  <c r="T134" i="1" s="1"/>
  <c r="G134" i="1"/>
  <c r="K134" i="1" s="1"/>
  <c r="P126" i="1"/>
  <c r="G126" i="1"/>
  <c r="K126" i="1" s="1"/>
  <c r="G30" i="1"/>
  <c r="I30" i="1" s="1"/>
  <c r="P30" i="1"/>
  <c r="R30" i="1" s="1"/>
  <c r="T30" i="1" s="1"/>
  <c r="F122" i="1"/>
  <c r="E109" i="6"/>
  <c r="G125" i="1"/>
  <c r="K125" i="1" s="1"/>
  <c r="P125" i="1"/>
  <c r="R125" i="1" s="1"/>
  <c r="T125" i="1" s="1"/>
  <c r="P83" i="1"/>
  <c r="G83" i="1"/>
  <c r="H83" i="1" s="1"/>
  <c r="G77" i="1"/>
  <c r="H77" i="1" s="1"/>
  <c r="P77" i="1"/>
  <c r="G54" i="1"/>
  <c r="I54" i="1" s="1"/>
  <c r="P54" i="1"/>
  <c r="R54" i="1" s="1"/>
  <c r="T54" i="1" s="1"/>
  <c r="P28" i="1"/>
  <c r="G28" i="1"/>
  <c r="I28" i="1" s="1"/>
  <c r="G133" i="1"/>
  <c r="K133" i="1" s="1"/>
  <c r="P133" i="1"/>
  <c r="P135" i="1"/>
  <c r="G135" i="1"/>
  <c r="K135" i="1" s="1"/>
  <c r="G127" i="1"/>
  <c r="K127" i="1" s="1"/>
  <c r="P127" i="1"/>
  <c r="R127" i="1" s="1"/>
  <c r="T127" i="1" s="1"/>
  <c r="P112" i="1"/>
  <c r="G112" i="1"/>
  <c r="J112" i="1" s="1"/>
  <c r="P108" i="1"/>
  <c r="R108" i="1" s="1"/>
  <c r="T108" i="1" s="1"/>
  <c r="G108" i="1"/>
  <c r="J108" i="1" s="1"/>
  <c r="P42" i="1"/>
  <c r="R42" i="1" s="1"/>
  <c r="T42" i="1" s="1"/>
  <c r="G42" i="1"/>
  <c r="I42" i="1" s="1"/>
  <c r="G116" i="1"/>
  <c r="K116" i="1" s="1"/>
  <c r="P116" i="1"/>
  <c r="R116" i="1" s="1"/>
  <c r="T116" i="1" s="1"/>
  <c r="G120" i="1"/>
  <c r="K120" i="1" s="1"/>
  <c r="P120" i="1"/>
  <c r="R120" i="1" s="1"/>
  <c r="T120" i="1" s="1"/>
  <c r="P61" i="1"/>
  <c r="G61" i="1"/>
  <c r="I61" i="1" s="1"/>
  <c r="G48" i="1"/>
  <c r="I48" i="1" s="1"/>
  <c r="P48" i="1"/>
  <c r="R48" i="1" s="1"/>
  <c r="T48" i="1" s="1"/>
  <c r="P33" i="1"/>
  <c r="G33" i="1"/>
  <c r="I33" i="1" s="1"/>
  <c r="G142" i="1"/>
  <c r="K142" i="1" s="1"/>
  <c r="P142" i="1"/>
  <c r="P111" i="1"/>
  <c r="R111" i="1" s="1"/>
  <c r="T111" i="1" s="1"/>
  <c r="G111" i="1"/>
  <c r="J111" i="1" s="1"/>
  <c r="I67" i="1"/>
  <c r="P103" i="1"/>
  <c r="R103" i="1" s="1"/>
  <c r="T103" i="1" s="1"/>
  <c r="G103" i="1"/>
  <c r="K103" i="1" s="1"/>
  <c r="P96" i="1"/>
  <c r="G96" i="1"/>
  <c r="K96" i="1" s="1"/>
  <c r="P88" i="1"/>
  <c r="G88" i="1"/>
  <c r="I88" i="1" s="1"/>
  <c r="P81" i="1"/>
  <c r="G81" i="1"/>
  <c r="H81" i="1" s="1"/>
  <c r="P75" i="1"/>
  <c r="R75" i="1" s="1"/>
  <c r="T75" i="1" s="1"/>
  <c r="G75" i="1"/>
  <c r="H75" i="1" s="1"/>
  <c r="G37" i="1"/>
  <c r="I37" i="1" s="1"/>
  <c r="P37" i="1"/>
  <c r="P137" i="1"/>
  <c r="G137" i="1"/>
  <c r="K137" i="1" s="1"/>
  <c r="P131" i="1"/>
  <c r="R131" i="1" s="1"/>
  <c r="T131" i="1" s="1"/>
  <c r="G131" i="1"/>
  <c r="K131" i="1" s="1"/>
  <c r="P79" i="1"/>
  <c r="R79" i="1" s="1"/>
  <c r="T79" i="1" s="1"/>
  <c r="G79" i="1"/>
  <c r="H79" i="1" s="1"/>
  <c r="G128" i="1"/>
  <c r="K128" i="1" s="1"/>
  <c r="P128" i="1"/>
  <c r="R128" i="1" s="1"/>
  <c r="T128" i="1" s="1"/>
  <c r="P140" i="1"/>
  <c r="G140" i="1"/>
  <c r="K140" i="1" s="1"/>
  <c r="P106" i="1"/>
  <c r="G106" i="1"/>
  <c r="K106" i="1" s="1"/>
  <c r="G102" i="1"/>
  <c r="K102" i="1" s="1"/>
  <c r="P102" i="1"/>
  <c r="P99" i="1"/>
  <c r="G99" i="1"/>
  <c r="K99" i="1" s="1"/>
  <c r="G95" i="1"/>
  <c r="I95" i="1" s="1"/>
  <c r="P95" i="1"/>
  <c r="R95" i="1" s="1"/>
  <c r="T95" i="1" s="1"/>
  <c r="P91" i="1"/>
  <c r="G91" i="1"/>
  <c r="I91" i="1" s="1"/>
  <c r="I60" i="1"/>
  <c r="R60" i="1"/>
  <c r="T60" i="1" s="1"/>
  <c r="P52" i="1"/>
  <c r="G52" i="1"/>
  <c r="I52" i="1" s="1"/>
  <c r="P109" i="1"/>
  <c r="G109" i="1"/>
  <c r="R105" i="1"/>
  <c r="T105" i="1" s="1"/>
  <c r="P70" i="1"/>
  <c r="G70" i="1"/>
  <c r="I70" i="1" s="1"/>
  <c r="P63" i="1"/>
  <c r="G63" i="1"/>
  <c r="I63" i="1" s="1"/>
  <c r="G56" i="1"/>
  <c r="I56" i="1" s="1"/>
  <c r="P56" i="1"/>
  <c r="R56" i="1" s="1"/>
  <c r="T56" i="1" s="1"/>
  <c r="G40" i="1"/>
  <c r="I40" i="1" s="1"/>
  <c r="P40" i="1"/>
  <c r="I36" i="1"/>
  <c r="R31" i="1"/>
  <c r="T31" i="1" s="1"/>
  <c r="G32" i="1"/>
  <c r="I32" i="1" s="1"/>
  <c r="P132" i="1"/>
  <c r="R132" i="1" s="1"/>
  <c r="T132" i="1" s="1"/>
  <c r="E87" i="6"/>
  <c r="E27" i="6"/>
  <c r="R23" i="1"/>
  <c r="E67" i="6"/>
  <c r="E112" i="6"/>
  <c r="G85" i="1"/>
  <c r="E52" i="6"/>
  <c r="E20" i="6"/>
  <c r="G51" i="1"/>
  <c r="E77" i="6"/>
  <c r="E45" i="6"/>
  <c r="E29" i="6"/>
  <c r="P138" i="1"/>
  <c r="R138" i="1" s="1"/>
  <c r="T138" i="1" s="1"/>
  <c r="G105" i="1"/>
  <c r="K105" i="1" s="1"/>
  <c r="R89" i="1"/>
  <c r="T89" i="1" s="1"/>
  <c r="R57" i="1"/>
  <c r="T57" i="1" s="1"/>
  <c r="G49" i="1"/>
  <c r="I49" i="1" s="1"/>
  <c r="D15" i="1"/>
  <c r="C19" i="1" s="1"/>
  <c r="E82" i="6"/>
  <c r="E80" i="6"/>
  <c r="G25" i="1"/>
  <c r="I25" i="1" s="1"/>
  <c r="R68" i="1"/>
  <c r="T68" i="1" s="1"/>
  <c r="E84" i="6"/>
  <c r="G107" i="1"/>
  <c r="K107" i="1" s="1"/>
  <c r="G76" i="1"/>
  <c r="H76" i="1" s="1"/>
  <c r="P22" i="1"/>
  <c r="R22" i="1" s="1"/>
  <c r="T22" i="1" s="1"/>
  <c r="E72" i="6"/>
  <c r="E48" i="6"/>
  <c r="P141" i="1"/>
  <c r="R141" i="1" s="1"/>
  <c r="T141" i="1" s="1"/>
  <c r="G95" i="3"/>
  <c r="K95" i="3" s="1"/>
  <c r="P95" i="3"/>
  <c r="R95" i="3" s="1"/>
  <c r="G70" i="3"/>
  <c r="N70" i="3" s="1"/>
  <c r="P70" i="3"/>
  <c r="R64" i="3"/>
  <c r="G77" i="3"/>
  <c r="N77" i="3" s="1"/>
  <c r="P77" i="3"/>
  <c r="P65" i="3"/>
  <c r="G65" i="3"/>
  <c r="N65" i="3" s="1"/>
  <c r="G59" i="3"/>
  <c r="N59" i="3" s="1"/>
  <c r="P59" i="3"/>
  <c r="P42" i="3"/>
  <c r="G42" i="3"/>
  <c r="N42" i="3" s="1"/>
  <c r="G35" i="3"/>
  <c r="N35" i="3" s="1"/>
  <c r="P35" i="3"/>
  <c r="L101" i="3"/>
  <c r="R101" i="3"/>
  <c r="P96" i="3"/>
  <c r="R96" i="3" s="1"/>
  <c r="G96" i="3"/>
  <c r="J96" i="3" s="1"/>
  <c r="G129" i="3"/>
  <c r="N129" i="3" s="1"/>
  <c r="P129" i="3"/>
  <c r="R129" i="3" s="1"/>
  <c r="P119" i="3"/>
  <c r="R119" i="3" s="1"/>
  <c r="G119" i="3"/>
  <c r="N119" i="3" s="1"/>
  <c r="P88" i="3"/>
  <c r="G88" i="3"/>
  <c r="N88" i="3" s="1"/>
  <c r="G41" i="3"/>
  <c r="N41" i="3" s="1"/>
  <c r="P41" i="3"/>
  <c r="G57" i="3"/>
  <c r="N57" i="3" s="1"/>
  <c r="P57" i="3"/>
  <c r="R57" i="3" s="1"/>
  <c r="P46" i="3"/>
  <c r="R46" i="3" s="1"/>
  <c r="G46" i="3"/>
  <c r="N46" i="3" s="1"/>
  <c r="G107" i="3"/>
  <c r="L107" i="3" s="1"/>
  <c r="P107" i="3"/>
  <c r="R107" i="3" s="1"/>
  <c r="G94" i="3"/>
  <c r="J94" i="3" s="1"/>
  <c r="P94" i="3"/>
  <c r="P40" i="3"/>
  <c r="G40" i="3"/>
  <c r="N40" i="3" s="1"/>
  <c r="R28" i="3"/>
  <c r="P74" i="3"/>
  <c r="G74" i="3"/>
  <c r="N74" i="3" s="1"/>
  <c r="G69" i="3"/>
  <c r="N69" i="3" s="1"/>
  <c r="P69" i="3"/>
  <c r="R45" i="3"/>
  <c r="R39" i="3"/>
  <c r="G33" i="3"/>
  <c r="N33" i="3" s="1"/>
  <c r="P33" i="3"/>
  <c r="P22" i="3"/>
  <c r="G22" i="3"/>
  <c r="N22" i="3" s="1"/>
  <c r="P113" i="3"/>
  <c r="G113" i="3"/>
  <c r="N113" i="3" s="1"/>
  <c r="P106" i="3"/>
  <c r="G106" i="3"/>
  <c r="L106" i="3" s="1"/>
  <c r="P131" i="3"/>
  <c r="R131" i="3" s="1"/>
  <c r="G131" i="3"/>
  <c r="N131" i="3" s="1"/>
  <c r="G121" i="3"/>
  <c r="N121" i="3" s="1"/>
  <c r="P121" i="3"/>
  <c r="R121" i="3" s="1"/>
  <c r="G86" i="3"/>
  <c r="I86" i="3" s="1"/>
  <c r="P86" i="3"/>
  <c r="R86" i="3" s="1"/>
  <c r="G80" i="3"/>
  <c r="N80" i="3" s="1"/>
  <c r="P80" i="3"/>
  <c r="G68" i="3"/>
  <c r="N68" i="3" s="1"/>
  <c r="P68" i="3"/>
  <c r="R68" i="3" s="1"/>
  <c r="G27" i="3"/>
  <c r="N27" i="3" s="1"/>
  <c r="P27" i="3"/>
  <c r="G21" i="3"/>
  <c r="N21" i="3" s="1"/>
  <c r="P21" i="3"/>
  <c r="R21" i="3" s="1"/>
  <c r="P112" i="3"/>
  <c r="R112" i="3" s="1"/>
  <c r="G112" i="3"/>
  <c r="N112" i="3" s="1"/>
  <c r="G105" i="3"/>
  <c r="N105" i="3" s="1"/>
  <c r="P105" i="3"/>
  <c r="R105" i="3" s="1"/>
  <c r="G99" i="3"/>
  <c r="L99" i="3" s="1"/>
  <c r="P99" i="3"/>
  <c r="G124" i="3"/>
  <c r="N124" i="3" s="1"/>
  <c r="P124" i="3"/>
  <c r="R124" i="3" s="1"/>
  <c r="P76" i="3"/>
  <c r="R76" i="3" s="1"/>
  <c r="G76" i="3"/>
  <c r="N76" i="3" s="1"/>
  <c r="G132" i="3"/>
  <c r="N132" i="3" s="1"/>
  <c r="P132" i="3"/>
  <c r="R132" i="3" s="1"/>
  <c r="P85" i="3"/>
  <c r="R85" i="3" s="1"/>
  <c r="G85" i="3"/>
  <c r="N85" i="3" s="1"/>
  <c r="G79" i="3"/>
  <c r="N79" i="3" s="1"/>
  <c r="P79" i="3"/>
  <c r="R79" i="3" s="1"/>
  <c r="G62" i="3"/>
  <c r="N62" i="3" s="1"/>
  <c r="P62" i="3"/>
  <c r="G55" i="3"/>
  <c r="N55" i="3" s="1"/>
  <c r="P55" i="3"/>
  <c r="R55" i="3" s="1"/>
  <c r="G50" i="3"/>
  <c r="N50" i="3" s="1"/>
  <c r="P50" i="3"/>
  <c r="G38" i="3"/>
  <c r="N38" i="3" s="1"/>
  <c r="P38" i="3"/>
  <c r="R38" i="3" s="1"/>
  <c r="P111" i="3"/>
  <c r="R111" i="3" s="1"/>
  <c r="G111" i="3"/>
  <c r="N111" i="3" s="1"/>
  <c r="G104" i="3"/>
  <c r="L104" i="3" s="1"/>
  <c r="P104" i="3"/>
  <c r="R104" i="3" s="1"/>
  <c r="P98" i="3"/>
  <c r="R98" i="3" s="1"/>
  <c r="G98" i="3"/>
  <c r="L98" i="3" s="1"/>
  <c r="P138" i="3"/>
  <c r="G138" i="3"/>
  <c r="N138" i="3" s="1"/>
  <c r="G127" i="3"/>
  <c r="N127" i="3" s="1"/>
  <c r="P127" i="3"/>
  <c r="G117" i="3"/>
  <c r="N117" i="3" s="1"/>
  <c r="P117" i="3"/>
  <c r="R117" i="3" s="1"/>
  <c r="G133" i="3"/>
  <c r="N133" i="3" s="1"/>
  <c r="P133" i="3"/>
  <c r="G90" i="3"/>
  <c r="J90" i="3" s="1"/>
  <c r="P90" i="3"/>
  <c r="R90" i="3" s="1"/>
  <c r="G84" i="3"/>
  <c r="I84" i="3" s="1"/>
  <c r="P84" i="3"/>
  <c r="G61" i="3"/>
  <c r="N61" i="3" s="1"/>
  <c r="P61" i="3"/>
  <c r="R61" i="3" s="1"/>
  <c r="P54" i="3"/>
  <c r="R54" i="3" s="1"/>
  <c r="G54" i="3"/>
  <c r="N54" i="3" s="1"/>
  <c r="P49" i="3"/>
  <c r="G49" i="3"/>
  <c r="N49" i="3" s="1"/>
  <c r="G37" i="3"/>
  <c r="N37" i="3" s="1"/>
  <c r="P37" i="3"/>
  <c r="G31" i="3"/>
  <c r="N31" i="3" s="1"/>
  <c r="P31" i="3"/>
  <c r="R31" i="3" s="1"/>
  <c r="P116" i="3"/>
  <c r="R116" i="3" s="1"/>
  <c r="G116" i="3"/>
  <c r="N116" i="3" s="1"/>
  <c r="G110" i="3"/>
  <c r="N110" i="3" s="1"/>
  <c r="P110" i="3"/>
  <c r="R110" i="3" s="1"/>
  <c r="G103" i="3"/>
  <c r="N103" i="3" s="1"/>
  <c r="P103" i="3"/>
  <c r="G123" i="3"/>
  <c r="N123" i="3" s="1"/>
  <c r="P123" i="3"/>
  <c r="R123" i="3" s="1"/>
  <c r="P58" i="3"/>
  <c r="R58" i="3" s="1"/>
  <c r="G58" i="3"/>
  <c r="N58" i="3" s="1"/>
  <c r="G29" i="3"/>
  <c r="N29" i="3" s="1"/>
  <c r="P29" i="3"/>
  <c r="R29" i="3" s="1"/>
  <c r="G75" i="3"/>
  <c r="N75" i="3" s="1"/>
  <c r="P75" i="3"/>
  <c r="G125" i="3"/>
  <c r="N125" i="3" s="1"/>
  <c r="P125" i="3"/>
  <c r="R125" i="3" s="1"/>
  <c r="P83" i="3"/>
  <c r="R83" i="3" s="1"/>
  <c r="G83" i="3"/>
  <c r="N83" i="3" s="1"/>
  <c r="G66" i="3"/>
  <c r="N66" i="3" s="1"/>
  <c r="P66" i="3"/>
  <c r="R66" i="3" s="1"/>
  <c r="P60" i="3"/>
  <c r="R60" i="3" s="1"/>
  <c r="G60" i="3"/>
  <c r="N60" i="3" s="1"/>
  <c r="R53" i="3"/>
  <c r="N53" i="3"/>
  <c r="G48" i="3"/>
  <c r="N48" i="3" s="1"/>
  <c r="P48" i="3"/>
  <c r="G43" i="3"/>
  <c r="N43" i="3" s="1"/>
  <c r="P43" i="3"/>
  <c r="R43" i="3" s="1"/>
  <c r="G36" i="3"/>
  <c r="N36" i="3" s="1"/>
  <c r="P36" i="3"/>
  <c r="G25" i="3"/>
  <c r="N25" i="3" s="1"/>
  <c r="P25" i="3"/>
  <c r="R25" i="3" s="1"/>
  <c r="P109" i="3"/>
  <c r="R109" i="3" s="1"/>
  <c r="G109" i="3"/>
  <c r="K109" i="3" s="1"/>
  <c r="G102" i="3"/>
  <c r="L102" i="3" s="1"/>
  <c r="P102" i="3"/>
  <c r="R102" i="3" s="1"/>
  <c r="G91" i="3"/>
  <c r="I91" i="3" s="1"/>
  <c r="P91" i="3"/>
  <c r="P135" i="3"/>
  <c r="G135" i="3"/>
  <c r="N135" i="3" s="1"/>
  <c r="R51" i="3"/>
  <c r="P93" i="3"/>
  <c r="R93" i="3" s="1"/>
  <c r="G81" i="3"/>
  <c r="I81" i="3" s="1"/>
  <c r="G63" i="3"/>
  <c r="N63" i="3" s="1"/>
  <c r="G52" i="3"/>
  <c r="N52" i="3" s="1"/>
  <c r="G45" i="3"/>
  <c r="N45" i="3" s="1"/>
  <c r="G39" i="3"/>
  <c r="G114" i="3"/>
  <c r="N114" i="3" s="1"/>
  <c r="G100" i="3"/>
  <c r="L100" i="3" s="1"/>
  <c r="R97" i="3"/>
  <c r="R92" i="3"/>
  <c r="R72" i="3"/>
  <c r="R34" i="3"/>
  <c r="R87" i="3"/>
  <c r="P118" i="3"/>
  <c r="R118" i="3" s="1"/>
  <c r="R24" i="3"/>
  <c r="R56" i="3"/>
  <c r="R30" i="3"/>
  <c r="R126" i="3"/>
  <c r="R47" i="3"/>
  <c r="R73" i="3"/>
  <c r="R44" i="3"/>
  <c r="U137" i="3"/>
  <c r="D16" i="3"/>
  <c r="D19" i="3" s="1"/>
  <c r="P137" i="3"/>
  <c r="R137" i="3" s="1"/>
  <c r="D15" i="3"/>
  <c r="C19" i="3" s="1"/>
  <c r="C16" i="5"/>
  <c r="D18" i="5" s="1"/>
  <c r="O108" i="5"/>
  <c r="O116" i="5"/>
  <c r="O91" i="5"/>
  <c r="O109" i="5"/>
  <c r="O89" i="5"/>
  <c r="C15" i="5"/>
  <c r="O99" i="5"/>
  <c r="O114" i="5"/>
  <c r="O94" i="5"/>
  <c r="O95" i="5"/>
  <c r="O107" i="5"/>
  <c r="O97" i="5"/>
  <c r="O102" i="5"/>
  <c r="O103" i="5"/>
  <c r="O115" i="5"/>
  <c r="O101" i="5"/>
  <c r="O110" i="5"/>
  <c r="O111" i="5"/>
  <c r="O90" i="5"/>
  <c r="O106" i="5"/>
  <c r="O100" i="5"/>
  <c r="O104" i="5"/>
  <c r="O117" i="5"/>
  <c r="O93" i="5"/>
  <c r="O92" i="5"/>
  <c r="O96" i="5"/>
  <c r="O112" i="5"/>
  <c r="O113" i="5"/>
  <c r="O88" i="5"/>
  <c r="O98" i="5"/>
  <c r="O105" i="5"/>
  <c r="J83" i="4"/>
  <c r="I83" i="4"/>
  <c r="K83" i="4"/>
  <c r="F83" i="4"/>
  <c r="H83" i="4"/>
  <c r="L83" i="4"/>
  <c r="I67" i="4"/>
  <c r="K67" i="4"/>
  <c r="F67" i="4"/>
  <c r="L67" i="4"/>
  <c r="J67" i="4"/>
  <c r="H67" i="4"/>
  <c r="H52" i="4"/>
  <c r="I52" i="4"/>
  <c r="F52" i="4"/>
  <c r="K52" i="4"/>
  <c r="J52" i="4"/>
  <c r="L52" i="4"/>
  <c r="G13" i="2"/>
  <c r="J13" i="2"/>
  <c r="F13" i="2"/>
  <c r="M13" i="2"/>
  <c r="K13" i="2"/>
  <c r="N13" i="2"/>
  <c r="H13" i="2"/>
  <c r="I13" i="2"/>
  <c r="B15" i="2"/>
  <c r="E13" i="2"/>
  <c r="Q13" i="2"/>
  <c r="D13" i="2"/>
  <c r="L13" i="2"/>
  <c r="C13" i="2"/>
  <c r="P13" i="2"/>
  <c r="O13" i="2"/>
  <c r="F13" i="4"/>
  <c r="N13" i="4"/>
  <c r="E13" i="4"/>
  <c r="P13" i="4"/>
  <c r="G13" i="4"/>
  <c r="H13" i="4"/>
  <c r="J13" i="4"/>
  <c r="D13" i="4"/>
  <c r="L13" i="4"/>
  <c r="B15" i="4"/>
  <c r="O13" i="4"/>
  <c r="C13" i="4"/>
  <c r="I13" i="4"/>
  <c r="K13" i="4"/>
  <c r="Q13" i="4"/>
  <c r="M13" i="4"/>
  <c r="F40" i="4"/>
  <c r="H40" i="4"/>
  <c r="K40" i="4"/>
  <c r="I40" i="4"/>
  <c r="L40" i="4"/>
  <c r="J40" i="4"/>
  <c r="J71" i="4"/>
  <c r="I71" i="4"/>
  <c r="H71" i="4"/>
  <c r="F71" i="4"/>
  <c r="K71" i="4"/>
  <c r="H32" i="4"/>
  <c r="F32" i="4"/>
  <c r="K32" i="4"/>
  <c r="I32" i="4"/>
  <c r="J32" i="4"/>
  <c r="I21" i="4"/>
  <c r="K21" i="4"/>
  <c r="J21" i="4"/>
  <c r="F21" i="4"/>
  <c r="H21" i="4"/>
  <c r="I75" i="4"/>
  <c r="K75" i="4"/>
  <c r="L75" i="4"/>
  <c r="J75" i="4"/>
  <c r="F75" i="4"/>
  <c r="H75" i="4"/>
  <c r="J63" i="4"/>
  <c r="K63" i="4"/>
  <c r="I63" i="4"/>
  <c r="H63" i="4"/>
  <c r="F63" i="4"/>
  <c r="L63" i="4"/>
  <c r="K44" i="4"/>
  <c r="L44" i="4"/>
  <c r="I44" i="4"/>
  <c r="F44" i="4"/>
  <c r="H44" i="4"/>
  <c r="J44" i="4"/>
  <c r="K79" i="4"/>
  <c r="I79" i="4"/>
  <c r="L79" i="4"/>
  <c r="J79" i="4"/>
  <c r="H79" i="4"/>
  <c r="F79" i="4"/>
  <c r="H56" i="4"/>
  <c r="F56" i="4"/>
  <c r="L56" i="4"/>
  <c r="K56" i="4"/>
  <c r="I56" i="4"/>
  <c r="J56" i="4"/>
  <c r="I36" i="4"/>
  <c r="L36" i="4"/>
  <c r="K36" i="4"/>
  <c r="F36" i="4"/>
  <c r="H36" i="4"/>
  <c r="J36" i="4"/>
  <c r="H48" i="4"/>
  <c r="F48" i="4"/>
  <c r="K48" i="4"/>
  <c r="L48" i="4"/>
  <c r="I48" i="4"/>
  <c r="J48" i="4"/>
  <c r="W10" i="3"/>
  <c r="W7" i="1"/>
  <c r="W11" i="1"/>
  <c r="H64" i="4"/>
  <c r="P23" i="3"/>
  <c r="R23" i="3" s="1"/>
  <c r="H60" i="4"/>
  <c r="H18" i="4"/>
  <c r="C18" i="4"/>
  <c r="L18" i="2"/>
  <c r="F18" i="2"/>
  <c r="I18" i="4"/>
  <c r="C12" i="3"/>
  <c r="C11" i="3"/>
  <c r="K18" i="2"/>
  <c r="J18" i="2"/>
  <c r="G18" i="4"/>
  <c r="J18" i="4"/>
  <c r="D18" i="2"/>
  <c r="C18" i="2"/>
  <c r="K18" i="4"/>
  <c r="L18" i="4"/>
  <c r="G18" i="2"/>
  <c r="H18" i="2"/>
  <c r="I18" i="2"/>
  <c r="D18" i="4"/>
  <c r="F18" i="4"/>
  <c r="R70" i="1" l="1"/>
  <c r="T70" i="1" s="1"/>
  <c r="R96" i="1"/>
  <c r="T96" i="1" s="1"/>
  <c r="R25" i="1"/>
  <c r="T25" i="1" s="1"/>
  <c r="R61" i="1"/>
  <c r="T61" i="1" s="1"/>
  <c r="R76" i="1"/>
  <c r="T76" i="1" s="1"/>
  <c r="R135" i="1"/>
  <c r="T135" i="1" s="1"/>
  <c r="P122" i="1"/>
  <c r="G122" i="1"/>
  <c r="R93" i="1"/>
  <c r="T93" i="1" s="1"/>
  <c r="R40" i="1"/>
  <c r="T40" i="1" s="1"/>
  <c r="R91" i="1"/>
  <c r="T91" i="1" s="1"/>
  <c r="R106" i="1"/>
  <c r="T106" i="1" s="1"/>
  <c r="R142" i="1"/>
  <c r="T142" i="1" s="1"/>
  <c r="R107" i="1"/>
  <c r="T107" i="1" s="1"/>
  <c r="R133" i="1"/>
  <c r="T133" i="1" s="1"/>
  <c r="R77" i="1"/>
  <c r="T77" i="1" s="1"/>
  <c r="D16" i="1"/>
  <c r="D19" i="1" s="1"/>
  <c r="R136" i="1"/>
  <c r="T136" i="1" s="1"/>
  <c r="R140" i="1"/>
  <c r="T140" i="1" s="1"/>
  <c r="R137" i="1"/>
  <c r="T137" i="1" s="1"/>
  <c r="R81" i="1"/>
  <c r="T81" i="1" s="1"/>
  <c r="R33" i="1"/>
  <c r="T33" i="1" s="1"/>
  <c r="R112" i="1"/>
  <c r="T112" i="1" s="1"/>
  <c r="R83" i="1"/>
  <c r="T83" i="1" s="1"/>
  <c r="R39" i="1"/>
  <c r="T39" i="1" s="1"/>
  <c r="K109" i="1"/>
  <c r="R52" i="1"/>
  <c r="T52" i="1" s="1"/>
  <c r="R99" i="1"/>
  <c r="T99" i="1" s="1"/>
  <c r="R32" i="1"/>
  <c r="T32" i="1" s="1"/>
  <c r="R28" i="1"/>
  <c r="T28" i="1" s="1"/>
  <c r="R126" i="1"/>
  <c r="T126" i="1" s="1"/>
  <c r="I51" i="1"/>
  <c r="R51" i="1"/>
  <c r="T51" i="1" s="1"/>
  <c r="R109" i="1"/>
  <c r="T109" i="1" s="1"/>
  <c r="I85" i="1"/>
  <c r="R85" i="1"/>
  <c r="T85" i="1" s="1"/>
  <c r="R63" i="1"/>
  <c r="T63" i="1" s="1"/>
  <c r="R102" i="1"/>
  <c r="T102" i="1" s="1"/>
  <c r="R37" i="1"/>
  <c r="T37" i="1" s="1"/>
  <c r="R88" i="1"/>
  <c r="T88" i="1" s="1"/>
  <c r="R49" i="1"/>
  <c r="T49" i="1" s="1"/>
  <c r="R59" i="1"/>
  <c r="T59" i="1" s="1"/>
  <c r="R40" i="3"/>
  <c r="R49" i="3"/>
  <c r="R138" i="3"/>
  <c r="R63" i="3"/>
  <c r="R81" i="3"/>
  <c r="R42" i="3"/>
  <c r="R100" i="3"/>
  <c r="R106" i="3"/>
  <c r="R48" i="3"/>
  <c r="R133" i="3"/>
  <c r="R50" i="3"/>
  <c r="R99" i="3"/>
  <c r="R27" i="3"/>
  <c r="R114" i="3"/>
  <c r="R113" i="3"/>
  <c r="R69" i="3"/>
  <c r="R94" i="3"/>
  <c r="R41" i="3"/>
  <c r="R59" i="3"/>
  <c r="R70" i="3"/>
  <c r="R22" i="3"/>
  <c r="R135" i="3"/>
  <c r="R33" i="3"/>
  <c r="R74" i="3"/>
  <c r="R88" i="3"/>
  <c r="R65" i="3"/>
  <c r="R91" i="3"/>
  <c r="R36" i="3"/>
  <c r="R75" i="3"/>
  <c r="R103" i="3"/>
  <c r="R37" i="3"/>
  <c r="R84" i="3"/>
  <c r="R127" i="3"/>
  <c r="R62" i="3"/>
  <c r="R80" i="3"/>
  <c r="R35" i="3"/>
  <c r="R77" i="3"/>
  <c r="R52" i="3"/>
  <c r="O137" i="3"/>
  <c r="O120" i="3"/>
  <c r="O129" i="3"/>
  <c r="O100" i="3"/>
  <c r="O104" i="3"/>
  <c r="O117" i="3"/>
  <c r="O127" i="3"/>
  <c r="O107" i="3"/>
  <c r="O128" i="3"/>
  <c r="O92" i="3"/>
  <c r="O95" i="3"/>
  <c r="O125" i="3"/>
  <c r="O118" i="3"/>
  <c r="O90" i="3"/>
  <c r="O138" i="3"/>
  <c r="O133" i="3"/>
  <c r="O101" i="3"/>
  <c r="O106" i="3"/>
  <c r="O134" i="3"/>
  <c r="O108" i="3"/>
  <c r="O88" i="3"/>
  <c r="O124" i="3"/>
  <c r="O135" i="3"/>
  <c r="O109" i="3"/>
  <c r="O126" i="3"/>
  <c r="O89" i="3"/>
  <c r="O99" i="3"/>
  <c r="O94" i="3"/>
  <c r="O132" i="3"/>
  <c r="C15" i="3"/>
  <c r="C18" i="3" s="1"/>
  <c r="O97" i="3"/>
  <c r="O110" i="3"/>
  <c r="O113" i="3"/>
  <c r="O93" i="3"/>
  <c r="O102" i="3"/>
  <c r="O87" i="3"/>
  <c r="O105" i="3"/>
  <c r="O123" i="3"/>
  <c r="O116" i="3"/>
  <c r="O91" i="3"/>
  <c r="O131" i="3"/>
  <c r="O111" i="3"/>
  <c r="O98" i="3"/>
  <c r="O136" i="3"/>
  <c r="O121" i="3"/>
  <c r="O130" i="3"/>
  <c r="O112" i="3"/>
  <c r="O96" i="3"/>
  <c r="O119" i="3"/>
  <c r="O103" i="3"/>
  <c r="O114" i="3"/>
  <c r="O115" i="3"/>
  <c r="O122" i="3"/>
  <c r="C16" i="3"/>
  <c r="D18" i="3" s="1"/>
  <c r="O4" i="2"/>
  <c r="O5" i="2"/>
  <c r="O6" i="2"/>
  <c r="O6" i="4"/>
  <c r="O5" i="4"/>
  <c r="O4" i="4"/>
  <c r="O1" i="4"/>
  <c r="O2" i="2"/>
  <c r="O3" i="2"/>
  <c r="O3" i="4"/>
  <c r="O2" i="4"/>
  <c r="O1" i="2"/>
  <c r="E16" i="5"/>
  <c r="E17" i="5" s="1"/>
  <c r="C18" i="5"/>
  <c r="E18" i="2"/>
  <c r="C12" i="1"/>
  <c r="C11" i="1"/>
  <c r="E18" i="4"/>
  <c r="E14" i="3" l="1"/>
  <c r="O129" i="1"/>
  <c r="O137" i="1"/>
  <c r="O109" i="1"/>
  <c r="O139" i="1"/>
  <c r="O116" i="1"/>
  <c r="O128" i="1"/>
  <c r="O124" i="1"/>
  <c r="O131" i="1"/>
  <c r="O119" i="1"/>
  <c r="O135" i="1"/>
  <c r="O111" i="1"/>
  <c r="O113" i="1"/>
  <c r="O127" i="1"/>
  <c r="O112" i="1"/>
  <c r="O136" i="1"/>
  <c r="O126" i="1"/>
  <c r="O123" i="1"/>
  <c r="O121" i="1"/>
  <c r="O132" i="1"/>
  <c r="C15" i="1"/>
  <c r="O115" i="1"/>
  <c r="O138" i="1"/>
  <c r="O142" i="1"/>
  <c r="O110" i="1"/>
  <c r="O141" i="1"/>
  <c r="O140" i="1"/>
  <c r="O120" i="1"/>
  <c r="O125" i="1"/>
  <c r="O122" i="1"/>
  <c r="O114" i="1"/>
  <c r="O133" i="1"/>
  <c r="O130" i="1"/>
  <c r="O117" i="1"/>
  <c r="O134" i="1"/>
  <c r="O118" i="1"/>
  <c r="C16" i="1"/>
  <c r="D18" i="1" s="1"/>
  <c r="R122" i="1"/>
  <c r="T122" i="1" s="1"/>
  <c r="K122" i="1"/>
  <c r="F18" i="3"/>
  <c r="F19" i="3" s="1"/>
  <c r="O7" i="2"/>
  <c r="Q29" i="4"/>
  <c r="Q136" i="4"/>
  <c r="Q87" i="4"/>
  <c r="Q174" i="4"/>
  <c r="Q244" i="4"/>
  <c r="Q34" i="4"/>
  <c r="Q319" i="4"/>
  <c r="Q248" i="4"/>
  <c r="Q93" i="4"/>
  <c r="Q200" i="4"/>
  <c r="Q181" i="4"/>
  <c r="Q253" i="4"/>
  <c r="Q286" i="4"/>
  <c r="Q228" i="4"/>
  <c r="Q199" i="4"/>
  <c r="Q173" i="4"/>
  <c r="Q243" i="4"/>
  <c r="Q333" i="4"/>
  <c r="Q247" i="4"/>
  <c r="Q207" i="4"/>
  <c r="Q39" i="4"/>
  <c r="Q158" i="4"/>
  <c r="Q76" i="4"/>
  <c r="Q223" i="4"/>
  <c r="Q335" i="4"/>
  <c r="Q70" i="4"/>
  <c r="Q126" i="4"/>
  <c r="Q306" i="4"/>
  <c r="Q280" i="4"/>
  <c r="Q92" i="4"/>
  <c r="Q191" i="4"/>
  <c r="Q47" i="4"/>
  <c r="Q303" i="4"/>
  <c r="Q275" i="4"/>
  <c r="Q122" i="4"/>
  <c r="Q66" i="4"/>
  <c r="Q62" i="4"/>
  <c r="Q309" i="4"/>
  <c r="Q210" i="4"/>
  <c r="Q169" i="4"/>
  <c r="Q162" i="4"/>
  <c r="Q212" i="4"/>
  <c r="Q231" i="4"/>
  <c r="Q147" i="4"/>
  <c r="Q189" i="4"/>
  <c r="Q113" i="4"/>
  <c r="Q107" i="4"/>
  <c r="Q225" i="4"/>
  <c r="Q213" i="4"/>
  <c r="Q56" i="4"/>
  <c r="Q178" i="4"/>
  <c r="Q313" i="4"/>
  <c r="Q159" i="4"/>
  <c r="Q98" i="4"/>
  <c r="Q78" i="4"/>
  <c r="Q317" i="4"/>
  <c r="Q227" i="4"/>
  <c r="Q171" i="4"/>
  <c r="Q166" i="4"/>
  <c r="Q220" i="4"/>
  <c r="Q334" i="4"/>
  <c r="Q276" i="4"/>
  <c r="Q257" i="4"/>
  <c r="Q60" i="4"/>
  <c r="Q148" i="4"/>
  <c r="Q251" i="4"/>
  <c r="Q221" i="4"/>
  <c r="Q121" i="4"/>
  <c r="Q49" i="4"/>
  <c r="Q43" i="4"/>
  <c r="Q304" i="4"/>
  <c r="Q145" i="4"/>
  <c r="Q187" i="4"/>
  <c r="Q105" i="4"/>
  <c r="Q99" i="4"/>
  <c r="Q298" i="4"/>
  <c r="Q73" i="4"/>
  <c r="Q79" i="4"/>
  <c r="Q229" i="4"/>
  <c r="Q194" i="4"/>
  <c r="Q201" i="4"/>
  <c r="Q236" i="4"/>
  <c r="Q325" i="4"/>
  <c r="Q284" i="4"/>
  <c r="Q44" i="4"/>
  <c r="Q80" i="4"/>
  <c r="Q156" i="4"/>
  <c r="Q270" i="4"/>
  <c r="Q238" i="4"/>
  <c r="Q177" i="4"/>
  <c r="Q184" i="4"/>
  <c r="Q77" i="4"/>
  <c r="Q336" i="4"/>
  <c r="Q96" i="4"/>
  <c r="Q292" i="4"/>
  <c r="Q291" i="4"/>
  <c r="Q88" i="4"/>
  <c r="Q112" i="4"/>
  <c r="Q172" i="4"/>
  <c r="Q278" i="4"/>
  <c r="Q245" i="4"/>
  <c r="Q179" i="4"/>
  <c r="Q192" i="4"/>
  <c r="Q85" i="4"/>
  <c r="Q233" i="4"/>
  <c r="Q149" i="4"/>
  <c r="Q42" i="4"/>
  <c r="Q120" i="4"/>
  <c r="Q115" i="4"/>
  <c r="Q331" i="4"/>
  <c r="Q266" i="4"/>
  <c r="Q186" i="4"/>
  <c r="Q131" i="4"/>
  <c r="Q110" i="4"/>
  <c r="Q320" i="4"/>
  <c r="Q273" i="4"/>
  <c r="Q68" i="4"/>
  <c r="Q305" i="4"/>
  <c r="Q315" i="4"/>
  <c r="Q261" i="4"/>
  <c r="Q103" i="4"/>
  <c r="Q144" i="4"/>
  <c r="Q37" i="4"/>
  <c r="Q264" i="4"/>
  <c r="Q58" i="4"/>
  <c r="Q125" i="4"/>
  <c r="Q65" i="4"/>
  <c r="Q59" i="4"/>
  <c r="Q289" i="4"/>
  <c r="Q155" i="4"/>
  <c r="Q222" i="4"/>
  <c r="Q40" i="4"/>
  <c r="Q67" i="4"/>
  <c r="Q146" i="4"/>
  <c r="Q272" i="4"/>
  <c r="Q269" i="4"/>
  <c r="Q95" i="4"/>
  <c r="Q150" i="4"/>
  <c r="Q81" i="4"/>
  <c r="Q75" i="4"/>
  <c r="Q297" i="4"/>
  <c r="Q157" i="4"/>
  <c r="Q36" i="4"/>
  <c r="Q48" i="4"/>
  <c r="Q312" i="4"/>
  <c r="Q274" i="4"/>
  <c r="Q190" i="4"/>
  <c r="Q133" i="4"/>
  <c r="Q23" i="4"/>
  <c r="Q326" i="4"/>
  <c r="Q268" i="4"/>
  <c r="Q249" i="4"/>
  <c r="Q240" i="4"/>
  <c r="Q140" i="4"/>
  <c r="Q293" i="4"/>
  <c r="Q324" i="4"/>
  <c r="Q134" i="4"/>
  <c r="Q139" i="4"/>
  <c r="Q196" i="4"/>
  <c r="Q82" i="4"/>
  <c r="Q294" i="4"/>
  <c r="Q26" i="4"/>
  <c r="Q154" i="4"/>
  <c r="Q242" i="4"/>
  <c r="Q281" i="4"/>
  <c r="Q218" i="4"/>
  <c r="Q337" i="4"/>
  <c r="Q241" i="4"/>
  <c r="Q41" i="4"/>
  <c r="Q330" i="4"/>
  <c r="Q214" i="4"/>
  <c r="Q163" i="4"/>
  <c r="Q127" i="4"/>
  <c r="Q94" i="4"/>
  <c r="Q321" i="4"/>
  <c r="Q215" i="4"/>
  <c r="Q100" i="4"/>
  <c r="Q25" i="4"/>
  <c r="Q72" i="4"/>
  <c r="Q300" i="4"/>
  <c r="Q128" i="4"/>
  <c r="Q106" i="4"/>
  <c r="Q262" i="4"/>
  <c r="Q230" i="4"/>
  <c r="Q246" i="4"/>
  <c r="Q142" i="4"/>
  <c r="Q24" i="4"/>
  <c r="Q287" i="4"/>
  <c r="Q252" i="4"/>
  <c r="Q50" i="4"/>
  <c r="Q205" i="4"/>
  <c r="Q30" i="4"/>
  <c r="Q311" i="4"/>
  <c r="Q259" i="4"/>
  <c r="Q108" i="4"/>
  <c r="Q193" i="4"/>
  <c r="Q55" i="4"/>
  <c r="Q283" i="4"/>
  <c r="Q182" i="4"/>
  <c r="Q327" i="4"/>
  <c r="Q31" i="4"/>
  <c r="Q123" i="4"/>
  <c r="Q332" i="4"/>
  <c r="Q141" i="4"/>
  <c r="Q254" i="4"/>
  <c r="Q119" i="4"/>
  <c r="Q102" i="4"/>
  <c r="Q285" i="4"/>
  <c r="Q316" i="4"/>
  <c r="Q130" i="4"/>
  <c r="Q137" i="4"/>
  <c r="Q188" i="4"/>
  <c r="Q314" i="4"/>
  <c r="Q299" i="4"/>
  <c r="Q161" i="4"/>
  <c r="Q114" i="4"/>
  <c r="Q86" i="4"/>
  <c r="Q237" i="4"/>
  <c r="Q202" i="4"/>
  <c r="Q235" i="4"/>
  <c r="Q21" i="4"/>
  <c r="Q28" i="4"/>
  <c r="Q234" i="4"/>
  <c r="Q176" i="4"/>
  <c r="Q260" i="4"/>
  <c r="Q197" i="4"/>
  <c r="Q38" i="4"/>
  <c r="Q310" i="4"/>
  <c r="Q258" i="4"/>
  <c r="Q239" i="4"/>
  <c r="Q224" i="4"/>
  <c r="Q124" i="4"/>
  <c r="Q290" i="4"/>
  <c r="Q250" i="4"/>
  <c r="Q198" i="4"/>
  <c r="Q203" i="4"/>
  <c r="Q22" i="4"/>
  <c r="Q208" i="4"/>
  <c r="Q170" i="4"/>
  <c r="Q328" i="4"/>
  <c r="Q54" i="4"/>
  <c r="Q307" i="4"/>
  <c r="Q90" i="4"/>
  <c r="Q46" i="4"/>
  <c r="Q322" i="4"/>
  <c r="Q151" i="4"/>
  <c r="Q226" i="4"/>
  <c r="Q61" i="4"/>
  <c r="Q296" i="4"/>
  <c r="Q143" i="4"/>
  <c r="Q185" i="4"/>
  <c r="Q97" i="4"/>
  <c r="Q91" i="4"/>
  <c r="Q302" i="4"/>
  <c r="Q256" i="4"/>
  <c r="Q206" i="4"/>
  <c r="Q216" i="4"/>
  <c r="Q109" i="4"/>
  <c r="Q64" i="4"/>
  <c r="Q52" i="4"/>
  <c r="Q255" i="4"/>
  <c r="Q51" i="4"/>
  <c r="Q301" i="4"/>
  <c r="Q167" i="4"/>
  <c r="Q204" i="4"/>
  <c r="Q323" i="4"/>
  <c r="Q165" i="4"/>
  <c r="Q232" i="4"/>
  <c r="Q35" i="4"/>
  <c r="Q329" i="4"/>
  <c r="Q217" i="4"/>
  <c r="Q116" i="4"/>
  <c r="Q33" i="4"/>
  <c r="Q27" i="4"/>
  <c r="Q271" i="4"/>
  <c r="Q209" i="4"/>
  <c r="Q117" i="4"/>
  <c r="Q152" i="4"/>
  <c r="Q45" i="4"/>
  <c r="Q69" i="4"/>
  <c r="Q74" i="4"/>
  <c r="Q63" i="4"/>
  <c r="Q111" i="4"/>
  <c r="Q282" i="4"/>
  <c r="Q129" i="4"/>
  <c r="Q279" i="4"/>
  <c r="Q53" i="4"/>
  <c r="Q104" i="4"/>
  <c r="Q164" i="4"/>
  <c r="Q71" i="4"/>
  <c r="Q168" i="4"/>
  <c r="Q265" i="4"/>
  <c r="Q183" i="4"/>
  <c r="Q132" i="4"/>
  <c r="Q211" i="4"/>
  <c r="Q135" i="4"/>
  <c r="Q84" i="4"/>
  <c r="Q153" i="4"/>
  <c r="Q138" i="4"/>
  <c r="Q277" i="4"/>
  <c r="Q180" i="4"/>
  <c r="Q101" i="4"/>
  <c r="Q267" i="4"/>
  <c r="Q175" i="4"/>
  <c r="Q318" i="4"/>
  <c r="Q195" i="4"/>
  <c r="Q288" i="4"/>
  <c r="Q83" i="4"/>
  <c r="Q32" i="4"/>
  <c r="Q118" i="4"/>
  <c r="Q57" i="4"/>
  <c r="Q160" i="4"/>
  <c r="Q308" i="4"/>
  <c r="Q263" i="4"/>
  <c r="Q89" i="4"/>
  <c r="Q295" i="4"/>
  <c r="Q219" i="4"/>
  <c r="Q78" i="2"/>
  <c r="Q26" i="2"/>
  <c r="Q90" i="2"/>
  <c r="Q60" i="2"/>
  <c r="Q136" i="2"/>
  <c r="Q73" i="2"/>
  <c r="Q21" i="2"/>
  <c r="Q107" i="2"/>
  <c r="Q184" i="2"/>
  <c r="Q44" i="2"/>
  <c r="Q24" i="2"/>
  <c r="Q109" i="2"/>
  <c r="Q38" i="2"/>
  <c r="Q102" i="2"/>
  <c r="Q50" i="2"/>
  <c r="Q114" i="2"/>
  <c r="Q92" i="2"/>
  <c r="Q51" i="2"/>
  <c r="Q105" i="2"/>
  <c r="Q53" i="2"/>
  <c r="Q144" i="2"/>
  <c r="Q208" i="2"/>
  <c r="Q76" i="2"/>
  <c r="Q56" i="2"/>
  <c r="Q25" i="2"/>
  <c r="Q111" i="2"/>
  <c r="Q30" i="2"/>
  <c r="Q118" i="2"/>
  <c r="Q82" i="2"/>
  <c r="Q81" i="2"/>
  <c r="Q41" i="2"/>
  <c r="Q132" i="2"/>
  <c r="Q135" i="2"/>
  <c r="Q224" i="2"/>
  <c r="Q119" i="2"/>
  <c r="Q128" i="2"/>
  <c r="Q121" i="2"/>
  <c r="Q101" i="2"/>
  <c r="Q172" i="2"/>
  <c r="Q134" i="2"/>
  <c r="Q83" i="2"/>
  <c r="Q125" i="2"/>
  <c r="Q104" i="2"/>
  <c r="Q209" i="2"/>
  <c r="Q290" i="2"/>
  <c r="Q158" i="2"/>
  <c r="Q154" i="2"/>
  <c r="Q179" i="2"/>
  <c r="Q171" i="2"/>
  <c r="Q246" i="2"/>
  <c r="Q310" i="2"/>
  <c r="Q255" i="2"/>
  <c r="Q223" i="2"/>
  <c r="Q305" i="2"/>
  <c r="Q239" i="2"/>
  <c r="Q225" i="2"/>
  <c r="Q293" i="2"/>
  <c r="Q285" i="2"/>
  <c r="Q277" i="2"/>
  <c r="Q267" i="2"/>
  <c r="Q257" i="2"/>
  <c r="Q331" i="2"/>
  <c r="Q46" i="2"/>
  <c r="Q131" i="2"/>
  <c r="Q98" i="2"/>
  <c r="Q103" i="2"/>
  <c r="Q52" i="2"/>
  <c r="Q32" i="2"/>
  <c r="Q152" i="2"/>
  <c r="Q23" i="2"/>
  <c r="Q35" i="2"/>
  <c r="Q36" i="2"/>
  <c r="Q27" i="2"/>
  <c r="Q112" i="2"/>
  <c r="Q180" i="2"/>
  <c r="Q141" i="2"/>
  <c r="Q155" i="2"/>
  <c r="Q142" i="2"/>
  <c r="Q137" i="2"/>
  <c r="Q234" i="2"/>
  <c r="Q298" i="2"/>
  <c r="Q162" i="2"/>
  <c r="Q187" i="2"/>
  <c r="Q181" i="2"/>
  <c r="Q173" i="2"/>
  <c r="Q254" i="2"/>
  <c r="Q318" i="2"/>
  <c r="Q276" i="2"/>
  <c r="Q232" i="2"/>
  <c r="Q307" i="2"/>
  <c r="Q260" i="2"/>
  <c r="Q226" i="2"/>
  <c r="Q295" i="2"/>
  <c r="Q287" i="2"/>
  <c r="Q279" i="2"/>
  <c r="Q269" i="2"/>
  <c r="Q259" i="2"/>
  <c r="Q320" i="2"/>
  <c r="Q54" i="2"/>
  <c r="Q139" i="2"/>
  <c r="Q106" i="2"/>
  <c r="Q113" i="2"/>
  <c r="Q63" i="2"/>
  <c r="Q43" i="2"/>
  <c r="Q160" i="2"/>
  <c r="Q33" i="2"/>
  <c r="Q45" i="2"/>
  <c r="Q47" i="2"/>
  <c r="Q37" i="2"/>
  <c r="Q123" i="2"/>
  <c r="Q188" i="2"/>
  <c r="Q163" i="2"/>
  <c r="Q157" i="2"/>
  <c r="Q147" i="2"/>
  <c r="Q145" i="2"/>
  <c r="Q242" i="2"/>
  <c r="Q306" i="2"/>
  <c r="Q195" i="2"/>
  <c r="Q189" i="2"/>
  <c r="Q183" i="2"/>
  <c r="Q175" i="2"/>
  <c r="Q262" i="2"/>
  <c r="Q219" i="2"/>
  <c r="Q280" i="2"/>
  <c r="Q241" i="2"/>
  <c r="Q309" i="2"/>
  <c r="Q264" i="2"/>
  <c r="Q229" i="2"/>
  <c r="Q316" i="2"/>
  <c r="Q308" i="2"/>
  <c r="Q300" i="2"/>
  <c r="Q271" i="2"/>
  <c r="Q62" i="2"/>
  <c r="Q34" i="2"/>
  <c r="Q122" i="2"/>
  <c r="Q124" i="2"/>
  <c r="Q84" i="2"/>
  <c r="Q64" i="2"/>
  <c r="Q168" i="2"/>
  <c r="Q55" i="2"/>
  <c r="Q67" i="2"/>
  <c r="Q57" i="2"/>
  <c r="Q48" i="2"/>
  <c r="Q130" i="2"/>
  <c r="Q196" i="2"/>
  <c r="Q165" i="2"/>
  <c r="Q159" i="2"/>
  <c r="Q149" i="2"/>
  <c r="Q166" i="2"/>
  <c r="Q250" i="2"/>
  <c r="Q314" i="2"/>
  <c r="Q197" i="2"/>
  <c r="Q191" i="2"/>
  <c r="Q185" i="2"/>
  <c r="Q177" i="2"/>
  <c r="Q270" i="2"/>
  <c r="Q222" i="2"/>
  <c r="Q313" i="2"/>
  <c r="Q243" i="2"/>
  <c r="Q311" i="2"/>
  <c r="Q297" i="2"/>
  <c r="Q233" i="2"/>
  <c r="Q335" i="2"/>
  <c r="Q312" i="2"/>
  <c r="Q304" i="2"/>
  <c r="Q292" i="2"/>
  <c r="Q263" i="2"/>
  <c r="Q333" i="2"/>
  <c r="Q86" i="2"/>
  <c r="Q58" i="2"/>
  <c r="Q39" i="2"/>
  <c r="Q29" i="2"/>
  <c r="Q116" i="2"/>
  <c r="Q85" i="2"/>
  <c r="Q192" i="2"/>
  <c r="Q87" i="2"/>
  <c r="Q88" i="2"/>
  <c r="Q79" i="2"/>
  <c r="Q69" i="2"/>
  <c r="Q148" i="2"/>
  <c r="Q212" i="2"/>
  <c r="Q169" i="2"/>
  <c r="Q182" i="2"/>
  <c r="Q153" i="2"/>
  <c r="Q203" i="2"/>
  <c r="Q266" i="2"/>
  <c r="Q330" i="2"/>
  <c r="Q201" i="2"/>
  <c r="Q214" i="2"/>
  <c r="Q210" i="2"/>
  <c r="Q202" i="2"/>
  <c r="Q286" i="2"/>
  <c r="Q249" i="2"/>
  <c r="Q317" i="2"/>
  <c r="Q247" i="2"/>
  <c r="Q324" i="2"/>
  <c r="Q301" i="2"/>
  <c r="Q256" i="2"/>
  <c r="Q248" i="2"/>
  <c r="Q240" i="2"/>
  <c r="Q215" i="2"/>
  <c r="Q332" i="2"/>
  <c r="Q288" i="2"/>
  <c r="Q334" i="2"/>
  <c r="Q94" i="2"/>
  <c r="Q66" i="2"/>
  <c r="Q49" i="2"/>
  <c r="Q40" i="2"/>
  <c r="Q126" i="2"/>
  <c r="Q96" i="2"/>
  <c r="Q200" i="2"/>
  <c r="Q97" i="2"/>
  <c r="Q99" i="2"/>
  <c r="Q89" i="2"/>
  <c r="Q80" i="2"/>
  <c r="Q156" i="2"/>
  <c r="Q220" i="2"/>
  <c r="Q190" i="2"/>
  <c r="Q186" i="2"/>
  <c r="Q174" i="2"/>
  <c r="Q205" i="2"/>
  <c r="Q274" i="2"/>
  <c r="Q115" i="2"/>
  <c r="Q140" i="2"/>
  <c r="Q143" i="2"/>
  <c r="Q231" i="2"/>
  <c r="Q230" i="2"/>
  <c r="Q294" i="2"/>
  <c r="Q251" i="2"/>
  <c r="Q319" i="2"/>
  <c r="Q268" i="2"/>
  <c r="Q235" i="2"/>
  <c r="Q303" i="2"/>
  <c r="Q289" i="2"/>
  <c r="Q281" i="2"/>
  <c r="Q273" i="2"/>
  <c r="Q218" i="2"/>
  <c r="Q217" i="2"/>
  <c r="Q325" i="2"/>
  <c r="Q323" i="2"/>
  <c r="Q127" i="2"/>
  <c r="Q65" i="2"/>
  <c r="Q133" i="2"/>
  <c r="Q151" i="2"/>
  <c r="Q199" i="2"/>
  <c r="Q278" i="2"/>
  <c r="Q321" i="2"/>
  <c r="Q236" i="2"/>
  <c r="Q328" i="2"/>
  <c r="Q22" i="2"/>
  <c r="Q31" i="2"/>
  <c r="Q108" i="2"/>
  <c r="Q164" i="2"/>
  <c r="Q178" i="2"/>
  <c r="Q150" i="2"/>
  <c r="Q302" i="2"/>
  <c r="Q237" i="2"/>
  <c r="Q275" i="2"/>
  <c r="Q327" i="2"/>
  <c r="Q70" i="2"/>
  <c r="Q95" i="2"/>
  <c r="Q77" i="2"/>
  <c r="Q204" i="2"/>
  <c r="Q170" i="2"/>
  <c r="Q193" i="2"/>
  <c r="Q228" i="2"/>
  <c r="Q299" i="2"/>
  <c r="Q213" i="2"/>
  <c r="Q326" i="2"/>
  <c r="Q110" i="2"/>
  <c r="Q129" i="2"/>
  <c r="Q120" i="2"/>
  <c r="Q72" i="2"/>
  <c r="Q207" i="2"/>
  <c r="Q146" i="2"/>
  <c r="Q253" i="2"/>
  <c r="Q211" i="2"/>
  <c r="Q265" i="2"/>
  <c r="Q329" i="2"/>
  <c r="Q74" i="2"/>
  <c r="Q117" i="2"/>
  <c r="Q100" i="2"/>
  <c r="Q194" i="2"/>
  <c r="Q282" i="2"/>
  <c r="Q61" i="2"/>
  <c r="Q221" i="2"/>
  <c r="Q291" i="2"/>
  <c r="Q227" i="2"/>
  <c r="Q28" i="2"/>
  <c r="Q176" i="2"/>
  <c r="Q59" i="2"/>
  <c r="Q161" i="2"/>
  <c r="Q322" i="2"/>
  <c r="Q198" i="2"/>
  <c r="Q245" i="2"/>
  <c r="Q244" i="2"/>
  <c r="Q261" i="2"/>
  <c r="Q68" i="2"/>
  <c r="Q315" i="2"/>
  <c r="Q91" i="2"/>
  <c r="Q272" i="2"/>
  <c r="Q167" i="2"/>
  <c r="Q252" i="2"/>
  <c r="Q93" i="2"/>
  <c r="Q283" i="2"/>
  <c r="Q71" i="2"/>
  <c r="Q138" i="2"/>
  <c r="Q284" i="2"/>
  <c r="Q238" i="2"/>
  <c r="Q296" i="2"/>
  <c r="Q42" i="2"/>
  <c r="Q216" i="2"/>
  <c r="Q258" i="2"/>
  <c r="Q75" i="2"/>
  <c r="Q206" i="2"/>
  <c r="P47" i="2"/>
  <c r="P111" i="2"/>
  <c r="P59" i="2"/>
  <c r="P123" i="2"/>
  <c r="P100" i="2"/>
  <c r="P80" i="2"/>
  <c r="P60" i="2"/>
  <c r="P40" i="2"/>
  <c r="P125" i="2"/>
  <c r="P207" i="2"/>
  <c r="P84" i="2"/>
  <c r="P64" i="2"/>
  <c r="P44" i="2"/>
  <c r="P133" i="2"/>
  <c r="P98" i="2"/>
  <c r="P155" i="2"/>
  <c r="P219" i="2"/>
  <c r="P153" i="2"/>
  <c r="P170" i="2"/>
  <c r="P172" i="2"/>
  <c r="P241" i="2"/>
  <c r="P305" i="2"/>
  <c r="P168" i="2"/>
  <c r="P185" i="2"/>
  <c r="P152" i="2"/>
  <c r="P132" i="2"/>
  <c r="P204" i="2"/>
  <c r="P269" i="2"/>
  <c r="P232" i="2"/>
  <c r="P311" i="2"/>
  <c r="P278" i="2"/>
  <c r="P270" i="2"/>
  <c r="P283" i="2"/>
  <c r="P55" i="2"/>
  <c r="P119" i="2"/>
  <c r="P67" i="2"/>
  <c r="P25" i="2"/>
  <c r="P110" i="2"/>
  <c r="P90" i="2"/>
  <c r="P70" i="2"/>
  <c r="P50" i="2"/>
  <c r="P151" i="2"/>
  <c r="P215" i="2"/>
  <c r="P94" i="2"/>
  <c r="P74" i="2"/>
  <c r="P54" i="2"/>
  <c r="P24" i="2"/>
  <c r="P109" i="2"/>
  <c r="P163" i="2"/>
  <c r="P157" i="2"/>
  <c r="P174" i="2"/>
  <c r="P180" i="2"/>
  <c r="P176" i="2"/>
  <c r="P249" i="2"/>
  <c r="P313" i="2"/>
  <c r="P189" i="2"/>
  <c r="P206" i="2"/>
  <c r="P173" i="2"/>
  <c r="P134" i="2"/>
  <c r="P208" i="2"/>
  <c r="P277" i="2"/>
  <c r="P243" i="2"/>
  <c r="P324" i="2"/>
  <c r="P299" i="2"/>
  <c r="P291" i="2"/>
  <c r="P287" i="2"/>
  <c r="P250" i="2"/>
  <c r="P242" i="2"/>
  <c r="P217" i="2"/>
  <c r="P302" i="2"/>
  <c r="P234" i="2"/>
  <c r="P319" i="2"/>
  <c r="P71" i="2"/>
  <c r="P138" i="2"/>
  <c r="P83" i="2"/>
  <c r="P46" i="2"/>
  <c r="P26" i="2"/>
  <c r="P112" i="2"/>
  <c r="P92" i="2"/>
  <c r="P72" i="2"/>
  <c r="P167" i="2"/>
  <c r="P23" i="2"/>
  <c r="P87" i="2"/>
  <c r="P35" i="2"/>
  <c r="P99" i="2"/>
  <c r="P68" i="2"/>
  <c r="P48" i="2"/>
  <c r="P28" i="2"/>
  <c r="P113" i="2"/>
  <c r="P93" i="2"/>
  <c r="P183" i="2"/>
  <c r="P52" i="2"/>
  <c r="P32" i="2"/>
  <c r="P117" i="2"/>
  <c r="P97" i="2"/>
  <c r="P66" i="2"/>
  <c r="P139" i="2"/>
  <c r="P195" i="2"/>
  <c r="P196" i="2"/>
  <c r="P137" i="2"/>
  <c r="P135" i="2"/>
  <c r="P222" i="2"/>
  <c r="P281" i="2"/>
  <c r="P150" i="2"/>
  <c r="P156" i="2"/>
  <c r="P128" i="2"/>
  <c r="P212" i="2"/>
  <c r="P169" i="2"/>
  <c r="P245" i="2"/>
  <c r="P309" i="2"/>
  <c r="P282" i="2"/>
  <c r="P260" i="2"/>
  <c r="P252" i="2"/>
  <c r="P248" i="2"/>
  <c r="P323" i="2"/>
  <c r="P300" i="2"/>
  <c r="P292" i="2"/>
  <c r="P263" i="2"/>
  <c r="P331" i="2"/>
  <c r="P280" i="2"/>
  <c r="P318" i="2"/>
  <c r="P31" i="2"/>
  <c r="P95" i="2"/>
  <c r="P43" i="2"/>
  <c r="P107" i="2"/>
  <c r="P78" i="2"/>
  <c r="P58" i="2"/>
  <c r="P38" i="2"/>
  <c r="P124" i="2"/>
  <c r="P104" i="2"/>
  <c r="P191" i="2"/>
  <c r="P62" i="2"/>
  <c r="P42" i="2"/>
  <c r="P22" i="2"/>
  <c r="P108" i="2"/>
  <c r="P77" i="2"/>
  <c r="P142" i="2"/>
  <c r="P203" i="2"/>
  <c r="P200" i="2"/>
  <c r="P145" i="2"/>
  <c r="P158" i="2"/>
  <c r="P226" i="2"/>
  <c r="P289" i="2"/>
  <c r="P154" i="2"/>
  <c r="P160" i="2"/>
  <c r="P129" i="2"/>
  <c r="P230" i="2"/>
  <c r="P190" i="2"/>
  <c r="P253" i="2"/>
  <c r="P317" i="2"/>
  <c r="P286" i="2"/>
  <c r="P264" i="2"/>
  <c r="P256" i="2"/>
  <c r="P258" i="2"/>
  <c r="P334" i="2"/>
  <c r="P79" i="2"/>
  <c r="P36" i="2"/>
  <c r="P49" i="2"/>
  <c r="P175" i="2"/>
  <c r="P21" i="2"/>
  <c r="P86" i="2"/>
  <c r="P136" i="2"/>
  <c r="P186" i="2"/>
  <c r="P126" i="2"/>
  <c r="P273" i="2"/>
  <c r="P146" i="2"/>
  <c r="P202" i="2"/>
  <c r="P237" i="2"/>
  <c r="P272" i="2"/>
  <c r="P224" i="2"/>
  <c r="P320" i="2"/>
  <c r="P213" i="2"/>
  <c r="P238" i="2"/>
  <c r="P214" i="2"/>
  <c r="P315" i="2"/>
  <c r="P103" i="2"/>
  <c r="P57" i="2"/>
  <c r="P81" i="2"/>
  <c r="P199" i="2"/>
  <c r="P53" i="2"/>
  <c r="P118" i="2"/>
  <c r="P147" i="2"/>
  <c r="P149" i="2"/>
  <c r="P162" i="2"/>
  <c r="P297" i="2"/>
  <c r="P181" i="2"/>
  <c r="P131" i="2"/>
  <c r="P261" i="2"/>
  <c r="P307" i="2"/>
  <c r="P266" i="2"/>
  <c r="P236" i="2"/>
  <c r="P246" i="2"/>
  <c r="P259" i="2"/>
  <c r="P228" i="2"/>
  <c r="P332" i="2"/>
  <c r="P130" i="2"/>
  <c r="P89" i="2"/>
  <c r="P102" i="2"/>
  <c r="P223" i="2"/>
  <c r="P85" i="2"/>
  <c r="P34" i="2"/>
  <c r="P171" i="2"/>
  <c r="P178" i="2"/>
  <c r="P197" i="2"/>
  <c r="P321" i="2"/>
  <c r="P210" i="2"/>
  <c r="P141" i="2"/>
  <c r="P285" i="2"/>
  <c r="P209" i="2"/>
  <c r="P295" i="2"/>
  <c r="P240" i="2"/>
  <c r="P267" i="2"/>
  <c r="P284" i="2"/>
  <c r="P231" i="2"/>
  <c r="P333" i="2"/>
  <c r="P27" i="2"/>
  <c r="P121" i="2"/>
  <c r="P29" i="2"/>
  <c r="P30" i="2"/>
  <c r="P96" i="2"/>
  <c r="P45" i="2"/>
  <c r="P179" i="2"/>
  <c r="P188" i="2"/>
  <c r="P201" i="2"/>
  <c r="P329" i="2"/>
  <c r="P216" i="2"/>
  <c r="P144" i="2"/>
  <c r="P293" i="2"/>
  <c r="P235" i="2"/>
  <c r="P316" i="2"/>
  <c r="P254" i="2"/>
  <c r="P271" i="2"/>
  <c r="P288" i="2"/>
  <c r="P251" i="2"/>
  <c r="P326" i="2"/>
  <c r="P75" i="2"/>
  <c r="P69" i="2"/>
  <c r="P82" i="2"/>
  <c r="P73" i="2"/>
  <c r="P33" i="2"/>
  <c r="P88" i="2"/>
  <c r="P211" i="2"/>
  <c r="P166" i="2"/>
  <c r="P233" i="2"/>
  <c r="P164" i="2"/>
  <c r="P148" i="2"/>
  <c r="P194" i="2"/>
  <c r="P221" i="2"/>
  <c r="P274" i="2"/>
  <c r="P262" i="2"/>
  <c r="P279" i="2"/>
  <c r="P306" i="2"/>
  <c r="P322" i="2"/>
  <c r="P276" i="2"/>
  <c r="P330" i="2"/>
  <c r="P39" i="2"/>
  <c r="P91" i="2"/>
  <c r="P101" i="2"/>
  <c r="P114" i="2"/>
  <c r="P105" i="2"/>
  <c r="P65" i="2"/>
  <c r="P120" i="2"/>
  <c r="P161" i="2"/>
  <c r="P184" i="2"/>
  <c r="P257" i="2"/>
  <c r="P193" i="2"/>
  <c r="P177" i="2"/>
  <c r="P225" i="2"/>
  <c r="P247" i="2"/>
  <c r="P303" i="2"/>
  <c r="P308" i="2"/>
  <c r="P304" i="2"/>
  <c r="P310" i="2"/>
  <c r="P325" i="2"/>
  <c r="P290" i="2"/>
  <c r="P63" i="2"/>
  <c r="P116" i="2"/>
  <c r="P205" i="2"/>
  <c r="P229" i="2"/>
  <c r="P314" i="2"/>
  <c r="P51" i="2"/>
  <c r="P106" i="2"/>
  <c r="P218" i="2"/>
  <c r="P301" i="2"/>
  <c r="P296" i="2"/>
  <c r="P115" i="2"/>
  <c r="P76" i="2"/>
  <c r="P265" i="2"/>
  <c r="P268" i="2"/>
  <c r="P227" i="2"/>
  <c r="P37" i="2"/>
  <c r="P56" i="2"/>
  <c r="P140" i="2"/>
  <c r="P239" i="2"/>
  <c r="P298" i="2"/>
  <c r="P61" i="2"/>
  <c r="P187" i="2"/>
  <c r="P220" i="2"/>
  <c r="P244" i="2"/>
  <c r="P255" i="2"/>
  <c r="P182" i="2"/>
  <c r="P328" i="2"/>
  <c r="P192" i="2"/>
  <c r="P294" i="2"/>
  <c r="P143" i="2"/>
  <c r="P335" i="2"/>
  <c r="P198" i="2"/>
  <c r="P159" i="2"/>
  <c r="P327" i="2"/>
  <c r="P41" i="2"/>
  <c r="P312" i="2"/>
  <c r="P165" i="2"/>
  <c r="P275" i="2"/>
  <c r="P122" i="2"/>
  <c r="P127" i="2"/>
  <c r="O32" i="2"/>
  <c r="O96" i="2"/>
  <c r="O44" i="2"/>
  <c r="O108" i="2"/>
  <c r="O74" i="2"/>
  <c r="O33" i="2"/>
  <c r="O118" i="2"/>
  <c r="O98" i="2"/>
  <c r="O67" i="2"/>
  <c r="O134" i="2"/>
  <c r="O198" i="2"/>
  <c r="O69" i="2"/>
  <c r="O49" i="2"/>
  <c r="O133" i="2"/>
  <c r="O103" i="2"/>
  <c r="O64" i="2"/>
  <c r="O129" i="2"/>
  <c r="O76" i="2"/>
  <c r="O31" i="2"/>
  <c r="O117" i="2"/>
  <c r="O75" i="2"/>
  <c r="O55" i="2"/>
  <c r="O25" i="2"/>
  <c r="O110" i="2"/>
  <c r="O166" i="2"/>
  <c r="O26" i="2"/>
  <c r="O111" i="2"/>
  <c r="O91" i="2"/>
  <c r="O61" i="2"/>
  <c r="O136" i="2"/>
  <c r="O94" i="2"/>
  <c r="O80" i="2"/>
  <c r="O52" i="2"/>
  <c r="O21" i="2"/>
  <c r="O132" i="2"/>
  <c r="O23" i="2"/>
  <c r="O125" i="2"/>
  <c r="O128" i="2"/>
  <c r="O206" i="2"/>
  <c r="O101" i="2"/>
  <c r="O113" i="2"/>
  <c r="O114" i="2"/>
  <c r="O73" i="2"/>
  <c r="O178" i="2"/>
  <c r="O155" i="2"/>
  <c r="O147" i="2"/>
  <c r="O172" i="2"/>
  <c r="O189" i="2"/>
  <c r="O256" i="2"/>
  <c r="O320" i="2"/>
  <c r="O191" i="2"/>
  <c r="O141" i="2"/>
  <c r="O225" i="2"/>
  <c r="O217" i="2"/>
  <c r="O268" i="2"/>
  <c r="O235" i="2"/>
  <c r="O305" i="2"/>
  <c r="O291" i="2"/>
  <c r="O262" i="2"/>
  <c r="O275" i="2"/>
  <c r="O333" i="2"/>
  <c r="O310" i="2"/>
  <c r="O298" i="2"/>
  <c r="O261" i="2"/>
  <c r="O249" i="2"/>
  <c r="O324" i="2"/>
  <c r="O88" i="2"/>
  <c r="O60" i="2"/>
  <c r="O42" i="2"/>
  <c r="O22" i="2"/>
  <c r="O34" i="2"/>
  <c r="O35" i="2"/>
  <c r="O131" i="2"/>
  <c r="O214" i="2"/>
  <c r="O122" i="2"/>
  <c r="O123" i="2"/>
  <c r="O127" i="2"/>
  <c r="O83" i="2"/>
  <c r="O186" i="2"/>
  <c r="O159" i="2"/>
  <c r="O151" i="2"/>
  <c r="O176" i="2"/>
  <c r="O193" i="2"/>
  <c r="O264" i="2"/>
  <c r="O328" i="2"/>
  <c r="O148" i="2"/>
  <c r="O144" i="2"/>
  <c r="O229" i="2"/>
  <c r="O221" i="2"/>
  <c r="O276" i="2"/>
  <c r="O239" i="2"/>
  <c r="O309" i="2"/>
  <c r="O295" i="2"/>
  <c r="O283" i="2"/>
  <c r="O279" i="2"/>
  <c r="O242" i="2"/>
  <c r="O227" i="2"/>
  <c r="O302" i="2"/>
  <c r="O290" i="2"/>
  <c r="O253" i="2"/>
  <c r="O332" i="2"/>
  <c r="O104" i="2"/>
  <c r="O68" i="2"/>
  <c r="O53" i="2"/>
  <c r="O43" i="2"/>
  <c r="O45" i="2"/>
  <c r="O46" i="2"/>
  <c r="O140" i="2"/>
  <c r="O222" i="2"/>
  <c r="O27" i="2"/>
  <c r="O29" i="2"/>
  <c r="O130" i="2"/>
  <c r="O105" i="2"/>
  <c r="O194" i="2"/>
  <c r="O188" i="2"/>
  <c r="O180" i="2"/>
  <c r="O197" i="2"/>
  <c r="O195" i="2"/>
  <c r="O272" i="2"/>
  <c r="O24" i="2"/>
  <c r="O112" i="2"/>
  <c r="O84" i="2"/>
  <c r="O63" i="2"/>
  <c r="O54" i="2"/>
  <c r="O66" i="2"/>
  <c r="O57" i="2"/>
  <c r="O150" i="2"/>
  <c r="O37" i="2"/>
  <c r="O38" i="2"/>
  <c r="O39" i="2"/>
  <c r="O139" i="2"/>
  <c r="O115" i="2"/>
  <c r="O202" i="2"/>
  <c r="O192" i="2"/>
  <c r="O184" i="2"/>
  <c r="O201" i="2"/>
  <c r="O199" i="2"/>
  <c r="O280" i="2"/>
  <c r="O156" i="2"/>
  <c r="O173" i="2"/>
  <c r="O169" i="2"/>
  <c r="O161" i="2"/>
  <c r="O228" i="2"/>
  <c r="O292" i="2"/>
  <c r="O245" i="2"/>
  <c r="O327" i="2"/>
  <c r="O301" i="2"/>
  <c r="O289" i="2"/>
  <c r="O285" i="2"/>
  <c r="O267" i="2"/>
  <c r="O238" i="2"/>
  <c r="O231" i="2"/>
  <c r="O315" i="2"/>
  <c r="O286" i="2"/>
  <c r="O334" i="2"/>
  <c r="O48" i="2"/>
  <c r="O137" i="2"/>
  <c r="O100" i="2"/>
  <c r="O95" i="2"/>
  <c r="O86" i="2"/>
  <c r="O87" i="2"/>
  <c r="O89" i="2"/>
  <c r="O174" i="2"/>
  <c r="O58" i="2"/>
  <c r="O70" i="2"/>
  <c r="O71" i="2"/>
  <c r="O41" i="2"/>
  <c r="O154" i="2"/>
  <c r="O218" i="2"/>
  <c r="O215" i="2"/>
  <c r="O209" i="2"/>
  <c r="O138" i="2"/>
  <c r="O232" i="2"/>
  <c r="O296" i="2"/>
  <c r="O181" i="2"/>
  <c r="O179" i="2"/>
  <c r="O175" i="2"/>
  <c r="O167" i="2"/>
  <c r="O244" i="2"/>
  <c r="O308" i="2"/>
  <c r="O278" i="2"/>
  <c r="O237" i="2"/>
  <c r="O226" i="2"/>
  <c r="O323" i="2"/>
  <c r="O318" i="2"/>
  <c r="O273" i="2"/>
  <c r="O263" i="2"/>
  <c r="O251" i="2"/>
  <c r="O219" i="2"/>
  <c r="O311" i="2"/>
  <c r="O335" i="2"/>
  <c r="O92" i="2"/>
  <c r="O107" i="2"/>
  <c r="O182" i="2"/>
  <c r="O50" i="2"/>
  <c r="O170" i="2"/>
  <c r="O211" i="2"/>
  <c r="O288" i="2"/>
  <c r="O177" i="2"/>
  <c r="O163" i="2"/>
  <c r="O300" i="2"/>
  <c r="O330" i="2"/>
  <c r="O293" i="2"/>
  <c r="O271" i="2"/>
  <c r="O234" i="2"/>
  <c r="O307" i="2"/>
  <c r="O116" i="2"/>
  <c r="O77" i="2"/>
  <c r="O190" i="2"/>
  <c r="O82" i="2"/>
  <c r="O210" i="2"/>
  <c r="O135" i="2"/>
  <c r="O304" i="2"/>
  <c r="O183" i="2"/>
  <c r="O196" i="2"/>
  <c r="O316" i="2"/>
  <c r="O266" i="2"/>
  <c r="O250" i="2"/>
  <c r="O277" i="2"/>
  <c r="O255" i="2"/>
  <c r="O313" i="2"/>
  <c r="O40" i="2"/>
  <c r="O124" i="2"/>
  <c r="O109" i="2"/>
  <c r="O47" i="2"/>
  <c r="O93" i="2"/>
  <c r="O149" i="2"/>
  <c r="O203" i="2"/>
  <c r="O312" i="2"/>
  <c r="O212" i="2"/>
  <c r="O200" i="2"/>
  <c r="O216" i="2"/>
  <c r="O270" i="2"/>
  <c r="O254" i="2"/>
  <c r="O306" i="2"/>
  <c r="O257" i="2"/>
  <c r="O317" i="2"/>
  <c r="O56" i="2"/>
  <c r="O85" i="2"/>
  <c r="O119" i="2"/>
  <c r="O79" i="2"/>
  <c r="O30" i="2"/>
  <c r="O153" i="2"/>
  <c r="O164" i="2"/>
  <c r="O143" i="2"/>
  <c r="O165" i="2"/>
  <c r="O223" i="2"/>
  <c r="O241" i="2"/>
  <c r="O297" i="2"/>
  <c r="O281" i="2"/>
  <c r="O230" i="2"/>
  <c r="O294" i="2"/>
  <c r="O331" i="2"/>
  <c r="O120" i="2"/>
  <c r="O126" i="2"/>
  <c r="O99" i="2"/>
  <c r="O59" i="2"/>
  <c r="O62" i="2"/>
  <c r="O142" i="2"/>
  <c r="O224" i="2"/>
  <c r="O185" i="2"/>
  <c r="O204" i="2"/>
  <c r="O252" i="2"/>
  <c r="O299" i="2"/>
  <c r="O233" i="2"/>
  <c r="O326" i="2"/>
  <c r="O265" i="2"/>
  <c r="O243" i="2"/>
  <c r="O322" i="2"/>
  <c r="O28" i="2"/>
  <c r="O65" i="2"/>
  <c r="O121" i="2"/>
  <c r="O81" i="2"/>
  <c r="O146" i="2"/>
  <c r="O145" i="2"/>
  <c r="O240" i="2"/>
  <c r="O187" i="2"/>
  <c r="O208" i="2"/>
  <c r="O260" i="2"/>
  <c r="O303" i="2"/>
  <c r="O258" i="2"/>
  <c r="O329" i="2"/>
  <c r="O269" i="2"/>
  <c r="O247" i="2"/>
  <c r="O72" i="2"/>
  <c r="O51" i="2"/>
  <c r="O171" i="2"/>
  <c r="O314" i="2"/>
  <c r="O36" i="2"/>
  <c r="O162" i="2"/>
  <c r="O157" i="2"/>
  <c r="O246" i="2"/>
  <c r="O106" i="2"/>
  <c r="O213" i="2"/>
  <c r="O236" i="2"/>
  <c r="O259" i="2"/>
  <c r="O97" i="2"/>
  <c r="O205" i="2"/>
  <c r="O284" i="2"/>
  <c r="O207" i="2"/>
  <c r="O158" i="2"/>
  <c r="O248" i="2"/>
  <c r="O321" i="2"/>
  <c r="O282" i="2"/>
  <c r="O90" i="2"/>
  <c r="O160" i="2"/>
  <c r="O220" i="2"/>
  <c r="O325" i="2"/>
  <c r="O287" i="2"/>
  <c r="O319" i="2"/>
  <c r="O78" i="2"/>
  <c r="O168" i="2"/>
  <c r="O152" i="2"/>
  <c r="O274" i="2"/>
  <c r="O102" i="2"/>
  <c r="O36" i="4"/>
  <c r="O100" i="4"/>
  <c r="O61" i="4"/>
  <c r="O68" i="4"/>
  <c r="O29" i="4"/>
  <c r="O52" i="4"/>
  <c r="O37" i="4"/>
  <c r="O109" i="4"/>
  <c r="O78" i="4"/>
  <c r="O47" i="4"/>
  <c r="O111" i="4"/>
  <c r="O178" i="4"/>
  <c r="O242" i="4"/>
  <c r="O80" i="4"/>
  <c r="O49" i="4"/>
  <c r="O113" i="4"/>
  <c r="O82" i="4"/>
  <c r="O51" i="4"/>
  <c r="O115" i="4"/>
  <c r="O174" i="4"/>
  <c r="O238" i="4"/>
  <c r="O189" i="4"/>
  <c r="O152" i="4"/>
  <c r="O144" i="4"/>
  <c r="O161" i="4"/>
  <c r="O231" i="4"/>
  <c r="O157" i="4"/>
  <c r="O149" i="4"/>
  <c r="O147" i="4"/>
  <c r="O129" i="4"/>
  <c r="O199" i="4"/>
  <c r="O243" i="4"/>
  <c r="O298" i="4"/>
  <c r="O289" i="4"/>
  <c r="O280" i="4"/>
  <c r="O295" i="4"/>
  <c r="O213" i="4"/>
  <c r="O245" i="4"/>
  <c r="O268" i="4"/>
  <c r="O332" i="4"/>
  <c r="O262" i="4"/>
  <c r="O323" i="4"/>
  <c r="O333" i="4"/>
  <c r="O310" i="4"/>
  <c r="O60" i="4"/>
  <c r="O45" i="4"/>
  <c r="O22" i="4"/>
  <c r="O86" i="4"/>
  <c r="O55" i="4"/>
  <c r="O122" i="4"/>
  <c r="O186" i="4"/>
  <c r="O24" i="4"/>
  <c r="O88" i="4"/>
  <c r="O57" i="4"/>
  <c r="O26" i="4"/>
  <c r="O90" i="4"/>
  <c r="O59" i="4"/>
  <c r="O118" i="4"/>
  <c r="O182" i="4"/>
  <c r="O121" i="4"/>
  <c r="O191" i="4"/>
  <c r="O156" i="4"/>
  <c r="O148" i="4"/>
  <c r="O165" i="4"/>
  <c r="O235" i="4"/>
  <c r="O159" i="4"/>
  <c r="O151" i="4"/>
  <c r="O176" i="4"/>
  <c r="O133" i="4"/>
  <c r="O203" i="4"/>
  <c r="O246" i="4"/>
  <c r="O306" i="4"/>
  <c r="O297" i="4"/>
  <c r="O209" i="4"/>
  <c r="O303" i="4"/>
  <c r="O233" i="4"/>
  <c r="O269" i="4"/>
  <c r="O276" i="4"/>
  <c r="O331" i="4"/>
  <c r="O267" i="4"/>
  <c r="O301" i="4"/>
  <c r="O288" i="4"/>
  <c r="O309" i="4"/>
  <c r="O76" i="4"/>
  <c r="O53" i="4"/>
  <c r="O30" i="4"/>
  <c r="O94" i="4"/>
  <c r="O63" i="4"/>
  <c r="O130" i="4"/>
  <c r="O194" i="4"/>
  <c r="O32" i="4"/>
  <c r="O96" i="4"/>
  <c r="O65" i="4"/>
  <c r="O34" i="4"/>
  <c r="O98" i="4"/>
  <c r="O67" i="4"/>
  <c r="O126" i="4"/>
  <c r="O190" i="4"/>
  <c r="O125" i="4"/>
  <c r="O195" i="4"/>
  <c r="O177" i="4"/>
  <c r="O169" i="4"/>
  <c r="O167" i="4"/>
  <c r="O247" i="4"/>
  <c r="O163" i="4"/>
  <c r="O155" i="4"/>
  <c r="O84" i="4"/>
  <c r="O69" i="4"/>
  <c r="O38" i="4"/>
  <c r="O102" i="4"/>
  <c r="O71" i="4"/>
  <c r="O138" i="4"/>
  <c r="O202" i="4"/>
  <c r="O40" i="4"/>
  <c r="O104" i="4"/>
  <c r="O73" i="4"/>
  <c r="O42" i="4"/>
  <c r="O106" i="4"/>
  <c r="O108" i="4"/>
  <c r="O85" i="4"/>
  <c r="O54" i="4"/>
  <c r="O23" i="4"/>
  <c r="O87" i="4"/>
  <c r="O154" i="4"/>
  <c r="O218" i="4"/>
  <c r="O56" i="4"/>
  <c r="O25" i="4"/>
  <c r="O89" i="4"/>
  <c r="O58" i="4"/>
  <c r="O27" i="4"/>
  <c r="O91" i="4"/>
  <c r="O150" i="4"/>
  <c r="O214" i="4"/>
  <c r="O160" i="4"/>
  <c r="O117" i="4"/>
  <c r="O187" i="4"/>
  <c r="O179" i="4"/>
  <c r="O204" i="4"/>
  <c r="O128" i="4"/>
  <c r="O120" i="4"/>
  <c r="O137" i="4"/>
  <c r="O207" i="4"/>
  <c r="O172" i="4"/>
  <c r="O259" i="4"/>
  <c r="O274" i="4"/>
  <c r="O265" i="4"/>
  <c r="O223" i="4"/>
  <c r="O271" i="4"/>
  <c r="O335" i="4"/>
  <c r="O278" i="4"/>
  <c r="O212" i="4"/>
  <c r="O308" i="4"/>
  <c r="O254" i="4"/>
  <c r="O299" i="4"/>
  <c r="O337" i="4"/>
  <c r="O336" i="4"/>
  <c r="O326" i="4"/>
  <c r="O28" i="4"/>
  <c r="O116" i="4"/>
  <c r="O93" i="4"/>
  <c r="O62" i="4"/>
  <c r="O31" i="4"/>
  <c r="O95" i="4"/>
  <c r="O162" i="4"/>
  <c r="O226" i="4"/>
  <c r="O64" i="4"/>
  <c r="O33" i="4"/>
  <c r="O97" i="4"/>
  <c r="O66" i="4"/>
  <c r="O35" i="4"/>
  <c r="O99" i="4"/>
  <c r="O158" i="4"/>
  <c r="O222" i="4"/>
  <c r="O164" i="4"/>
  <c r="O119" i="4"/>
  <c r="O216" i="4"/>
  <c r="O136" i="4"/>
  <c r="O225" i="4"/>
  <c r="O132" i="4"/>
  <c r="O124" i="4"/>
  <c r="O141" i="4"/>
  <c r="O211" i="4"/>
  <c r="O193" i="4"/>
  <c r="O227" i="4"/>
  <c r="O282" i="4"/>
  <c r="O273" i="4"/>
  <c r="O264" i="4"/>
  <c r="O279" i="4"/>
  <c r="O294" i="4"/>
  <c r="O286" i="4"/>
  <c r="O237" i="4"/>
  <c r="O316" i="4"/>
  <c r="O256" i="4"/>
  <c r="O307" i="4"/>
  <c r="O320" i="4"/>
  <c r="O304" i="4"/>
  <c r="O44" i="4"/>
  <c r="O39" i="4"/>
  <c r="O72" i="4"/>
  <c r="O43" i="4"/>
  <c r="O206" i="4"/>
  <c r="O181" i="4"/>
  <c r="O229" i="4"/>
  <c r="O188" i="4"/>
  <c r="O168" i="4"/>
  <c r="O266" i="4"/>
  <c r="O221" i="4"/>
  <c r="O327" i="4"/>
  <c r="O208" i="4"/>
  <c r="O250" i="4"/>
  <c r="O334" i="4"/>
  <c r="O317" i="4"/>
  <c r="O92" i="4"/>
  <c r="O79" i="4"/>
  <c r="O112" i="4"/>
  <c r="O75" i="4"/>
  <c r="O230" i="4"/>
  <c r="O183" i="4"/>
  <c r="O255" i="4"/>
  <c r="O143" i="4"/>
  <c r="O197" i="4"/>
  <c r="O290" i="4"/>
  <c r="O272" i="4"/>
  <c r="O302" i="4"/>
  <c r="O258" i="4"/>
  <c r="O260" i="4"/>
  <c r="O328" i="4"/>
  <c r="O21" i="4"/>
  <c r="O103" i="4"/>
  <c r="O41" i="4"/>
  <c r="O83" i="4"/>
  <c r="O127" i="4"/>
  <c r="O220" i="4"/>
  <c r="O263" i="4"/>
  <c r="O180" i="4"/>
  <c r="O232" i="4"/>
  <c r="O314" i="4"/>
  <c r="O244" i="4"/>
  <c r="O249" i="4"/>
  <c r="O284" i="4"/>
  <c r="O275" i="4"/>
  <c r="O313" i="4"/>
  <c r="O77" i="4"/>
  <c r="O146" i="4"/>
  <c r="O81" i="4"/>
  <c r="O107" i="4"/>
  <c r="O131" i="4"/>
  <c r="O173" i="4"/>
  <c r="O153" i="4"/>
  <c r="O201" i="4"/>
  <c r="O236" i="4"/>
  <c r="O322" i="4"/>
  <c r="O257" i="4"/>
  <c r="O253" i="4"/>
  <c r="O292" i="4"/>
  <c r="O283" i="4"/>
  <c r="O293" i="4"/>
  <c r="O46" i="4"/>
  <c r="O210" i="4"/>
  <c r="O50" i="4"/>
  <c r="O142" i="4"/>
  <c r="O224" i="4"/>
  <c r="O140" i="4"/>
  <c r="O196" i="4"/>
  <c r="O240" i="4"/>
  <c r="O239" i="4"/>
  <c r="O281" i="4"/>
  <c r="O287" i="4"/>
  <c r="O217" i="4"/>
  <c r="O324" i="4"/>
  <c r="O315" i="4"/>
  <c r="O329" i="4"/>
  <c r="O48" i="4"/>
  <c r="O228" i="4"/>
  <c r="O205" i="4"/>
  <c r="O215" i="4"/>
  <c r="O219" i="4"/>
  <c r="O105" i="4"/>
  <c r="O123" i="4"/>
  <c r="O135" i="4"/>
  <c r="O261" i="4"/>
  <c r="O241" i="4"/>
  <c r="O74" i="4"/>
  <c r="O175" i="4"/>
  <c r="O139" i="4"/>
  <c r="O311" i="4"/>
  <c r="O291" i="4"/>
  <c r="O101" i="4"/>
  <c r="O114" i="4"/>
  <c r="O171" i="4"/>
  <c r="O251" i="4"/>
  <c r="O319" i="4"/>
  <c r="O312" i="4"/>
  <c r="O110" i="4"/>
  <c r="O166" i="4"/>
  <c r="O192" i="4"/>
  <c r="O252" i="4"/>
  <c r="O277" i="4"/>
  <c r="O321" i="4"/>
  <c r="O170" i="4"/>
  <c r="O198" i="4"/>
  <c r="O145" i="4"/>
  <c r="O330" i="4"/>
  <c r="O285" i="4"/>
  <c r="O318" i="4"/>
  <c r="O248" i="4"/>
  <c r="O305" i="4"/>
  <c r="O70" i="4"/>
  <c r="O270" i="4"/>
  <c r="O234" i="4"/>
  <c r="O300" i="4"/>
  <c r="O185" i="4"/>
  <c r="O296" i="4"/>
  <c r="O200" i="4"/>
  <c r="O325" i="4"/>
  <c r="O134" i="4"/>
  <c r="O184" i="4"/>
  <c r="P55" i="4"/>
  <c r="P287" i="4"/>
  <c r="P69" i="4"/>
  <c r="P311" i="4"/>
  <c r="P301" i="4"/>
  <c r="P165" i="4"/>
  <c r="P318" i="4"/>
  <c r="P93" i="4"/>
  <c r="P271" i="4"/>
  <c r="P281" i="4"/>
  <c r="P186" i="4"/>
  <c r="P159" i="4"/>
  <c r="P155" i="4"/>
  <c r="P295" i="4"/>
  <c r="P284" i="4"/>
  <c r="P330" i="4"/>
  <c r="P268" i="4"/>
  <c r="P336" i="4"/>
  <c r="P88" i="4"/>
  <c r="P326" i="4"/>
  <c r="P24" i="4"/>
  <c r="P246" i="4"/>
  <c r="P265" i="4"/>
  <c r="P335" i="4"/>
  <c r="P180" i="4"/>
  <c r="P279" i="4"/>
  <c r="P274" i="4"/>
  <c r="P57" i="4"/>
  <c r="P278" i="4"/>
  <c r="P225" i="4"/>
  <c r="P293" i="4"/>
  <c r="P151" i="4"/>
  <c r="P243" i="4"/>
  <c r="P241" i="4"/>
  <c r="P177" i="4"/>
  <c r="P65" i="4"/>
  <c r="P116" i="4"/>
  <c r="P26" i="4"/>
  <c r="P169" i="4"/>
  <c r="P174" i="4"/>
  <c r="P215" i="4"/>
  <c r="P220" i="4"/>
  <c r="P226" i="4"/>
  <c r="P282" i="4"/>
  <c r="P137" i="4"/>
  <c r="P292" i="4"/>
  <c r="P321" i="4"/>
  <c r="P254" i="4"/>
  <c r="P303" i="4"/>
  <c r="P294" i="4"/>
  <c r="P75" i="4"/>
  <c r="P315" i="4"/>
  <c r="P201" i="4"/>
  <c r="P168" i="4"/>
  <c r="P86" i="4"/>
  <c r="P310" i="4"/>
  <c r="P264" i="4"/>
  <c r="P132" i="4"/>
  <c r="P207" i="4"/>
  <c r="P203" i="4"/>
  <c r="P242" i="4"/>
  <c r="P233" i="4"/>
  <c r="P74" i="4"/>
  <c r="P62" i="4"/>
  <c r="P337" i="4"/>
  <c r="P166" i="4"/>
  <c r="P253" i="4"/>
  <c r="P162" i="4"/>
  <c r="P160" i="4"/>
  <c r="P64" i="4"/>
  <c r="P115" i="4"/>
  <c r="P245" i="4"/>
  <c r="P230" i="4"/>
  <c r="P117" i="4"/>
  <c r="P25" i="4"/>
  <c r="P76" i="4"/>
  <c r="P182" i="4"/>
  <c r="P145" i="4"/>
  <c r="P273" i="4"/>
  <c r="P272" i="4"/>
  <c r="P234" i="4"/>
  <c r="P238" i="4"/>
  <c r="P223" i="4"/>
  <c r="P22" i="4"/>
  <c r="P306" i="4"/>
  <c r="P229" i="4"/>
  <c r="P161" i="4"/>
  <c r="P143" i="4"/>
  <c r="P139" i="4"/>
  <c r="P257" i="4"/>
  <c r="P144" i="4"/>
  <c r="P105" i="4"/>
  <c r="P53" i="4"/>
  <c r="P329" i="4"/>
  <c r="P140" i="4"/>
  <c r="P247" i="4"/>
  <c r="P188" i="4"/>
  <c r="P218" i="4"/>
  <c r="P95" i="4"/>
  <c r="P51" i="4"/>
  <c r="P249" i="4"/>
  <c r="P141" i="4"/>
  <c r="P150" i="4"/>
  <c r="P56" i="4"/>
  <c r="P107" i="4"/>
  <c r="P175" i="4"/>
  <c r="P171" i="4"/>
  <c r="P309" i="4"/>
  <c r="P314" i="4"/>
  <c r="P156" i="4"/>
  <c r="P147" i="4"/>
  <c r="P90" i="4"/>
  <c r="P149" i="4"/>
  <c r="P98" i="4"/>
  <c r="P52" i="4"/>
  <c r="P324" i="4"/>
  <c r="P228" i="4"/>
  <c r="P237" i="4"/>
  <c r="P82" i="4"/>
  <c r="P70" i="4"/>
  <c r="P255" i="4"/>
  <c r="P142" i="4"/>
  <c r="P41" i="4"/>
  <c r="P92" i="4"/>
  <c r="P316" i="4"/>
  <c r="P334" i="4"/>
  <c r="P312" i="4"/>
  <c r="P196" i="4"/>
  <c r="P129" i="4"/>
  <c r="P31" i="4"/>
  <c r="P108" i="4"/>
  <c r="P217" i="4"/>
  <c r="P200" i="4"/>
  <c r="P211" i="4"/>
  <c r="P332" i="4"/>
  <c r="P78" i="4"/>
  <c r="P157" i="4"/>
  <c r="P34" i="4"/>
  <c r="P83" i="4"/>
  <c r="P258" i="4"/>
  <c r="P283" i="4"/>
  <c r="P148" i="4"/>
  <c r="P113" i="4"/>
  <c r="P61" i="4"/>
  <c r="P216" i="4"/>
  <c r="P164" i="4"/>
  <c r="P72" i="4"/>
  <c r="P28" i="4"/>
  <c r="P277" i="4"/>
  <c r="P322" i="4"/>
  <c r="P251" i="4"/>
  <c r="P118" i="4"/>
  <c r="P191" i="4"/>
  <c r="P187" i="4"/>
  <c r="P319" i="4"/>
  <c r="P304" i="4"/>
  <c r="P192" i="4"/>
  <c r="P85" i="4"/>
  <c r="P23" i="4"/>
  <c r="P280" i="4"/>
  <c r="P259" i="4"/>
  <c r="P313" i="4"/>
  <c r="P296" i="4"/>
  <c r="P302" i="4"/>
  <c r="P173" i="4"/>
  <c r="P32" i="4"/>
  <c r="P270" i="4"/>
  <c r="P176" i="4"/>
  <c r="P185" i="4"/>
  <c r="P80" i="4"/>
  <c r="P36" i="4"/>
  <c r="P209" i="4"/>
  <c r="P133" i="4"/>
  <c r="P39" i="4"/>
  <c r="P320" i="4"/>
  <c r="P308" i="4"/>
  <c r="P331" i="4"/>
  <c r="P212" i="4"/>
  <c r="P66" i="4"/>
  <c r="P266" i="4"/>
  <c r="P158" i="4"/>
  <c r="P288" i="4"/>
  <c r="P202" i="4"/>
  <c r="P236" i="4"/>
  <c r="P210" i="4"/>
  <c r="P63" i="4"/>
  <c r="P261" i="4"/>
  <c r="P213" i="4"/>
  <c r="P232" i="4"/>
  <c r="P111" i="4"/>
  <c r="P67" i="4"/>
  <c r="P120" i="4"/>
  <c r="P199" i="4"/>
  <c r="P195" i="4"/>
  <c r="P206" i="4"/>
  <c r="P333" i="4"/>
  <c r="P267" i="4"/>
  <c r="P134" i="4"/>
  <c r="P97" i="4"/>
  <c r="P45" i="4"/>
  <c r="P300" i="4"/>
  <c r="P323" i="4"/>
  <c r="P208" i="4"/>
  <c r="P58" i="4"/>
  <c r="P46" i="4"/>
  <c r="P146" i="4"/>
  <c r="P48" i="4"/>
  <c r="P153" i="4"/>
  <c r="P47" i="4"/>
  <c r="P222" i="4"/>
  <c r="P263" i="4"/>
  <c r="P127" i="4"/>
  <c r="P184" i="4"/>
  <c r="P87" i="4"/>
  <c r="P109" i="4"/>
  <c r="P79" i="4"/>
  <c r="P170" i="4"/>
  <c r="P172" i="4"/>
  <c r="P71" i="4"/>
  <c r="P27" i="4"/>
  <c r="P189" i="4"/>
  <c r="P122" i="4"/>
  <c r="P285" i="4"/>
  <c r="P100" i="4"/>
  <c r="P135" i="4"/>
  <c r="P275" i="4"/>
  <c r="P33" i="4"/>
  <c r="P305" i="4"/>
  <c r="P204" i="4"/>
  <c r="P179" i="4"/>
  <c r="P101" i="4"/>
  <c r="P235" i="4"/>
  <c r="P178" i="4"/>
  <c r="P231" i="4"/>
  <c r="P227" i="4"/>
  <c r="P297" i="4"/>
  <c r="P224" i="4"/>
  <c r="P299" i="4"/>
  <c r="P328" i="4"/>
  <c r="P103" i="4"/>
  <c r="P286" i="4"/>
  <c r="P123" i="4"/>
  <c r="P327" i="4"/>
  <c r="P126" i="4"/>
  <c r="P110" i="4"/>
  <c r="P193" i="4"/>
  <c r="P102" i="4"/>
  <c r="P190" i="4"/>
  <c r="P167" i="4"/>
  <c r="P163" i="4"/>
  <c r="P276" i="4"/>
  <c r="P248" i="4"/>
  <c r="P260" i="4"/>
  <c r="P131" i="4"/>
  <c r="P269" i="4"/>
  <c r="P54" i="4"/>
  <c r="P325" i="4"/>
  <c r="P130" i="4"/>
  <c r="P37" i="4"/>
  <c r="P239" i="4"/>
  <c r="P38" i="4"/>
  <c r="P256" i="4"/>
  <c r="P106" i="4"/>
  <c r="P94" i="4"/>
  <c r="P307" i="4"/>
  <c r="P96" i="4"/>
  <c r="P152" i="4"/>
  <c r="P289" i="4"/>
  <c r="P240" i="4"/>
  <c r="P221" i="4"/>
  <c r="P183" i="4"/>
  <c r="P50" i="4"/>
  <c r="P68" i="4"/>
  <c r="P250" i="4"/>
  <c r="P181" i="4"/>
  <c r="P73" i="4"/>
  <c r="P21" i="4"/>
  <c r="P291" i="4"/>
  <c r="P219" i="4"/>
  <c r="P154" i="4"/>
  <c r="P252" i="4"/>
  <c r="P136" i="4"/>
  <c r="P290" i="4"/>
  <c r="P119" i="4"/>
  <c r="P81" i="4"/>
  <c r="P99" i="4"/>
  <c r="P205" i="4"/>
  <c r="P214" i="4"/>
  <c r="P104" i="4"/>
  <c r="P60" i="4"/>
  <c r="P317" i="4"/>
  <c r="P49" i="4"/>
  <c r="P35" i="4"/>
  <c r="P125" i="4"/>
  <c r="P298" i="4"/>
  <c r="P244" i="4"/>
  <c r="P42" i="4"/>
  <c r="P138" i="4"/>
  <c r="P262" i="4"/>
  <c r="P40" i="4"/>
  <c r="P121" i="4"/>
  <c r="P84" i="4"/>
  <c r="P197" i="4"/>
  <c r="P30" i="4"/>
  <c r="P59" i="4"/>
  <c r="P43" i="4"/>
  <c r="P114" i="4"/>
  <c r="P112" i="4"/>
  <c r="P77" i="4"/>
  <c r="P29" i="4"/>
  <c r="P194" i="4"/>
  <c r="P128" i="4"/>
  <c r="P91" i="4"/>
  <c r="P198" i="4"/>
  <c r="P124" i="4"/>
  <c r="P44" i="4"/>
  <c r="P89" i="4"/>
  <c r="E5" i="2"/>
  <c r="E6" i="2"/>
  <c r="E9" i="2" s="1"/>
  <c r="E10" i="2" s="1"/>
  <c r="E4" i="2"/>
  <c r="O7" i="4"/>
  <c r="E5" i="4" s="1"/>
  <c r="Q18" i="4"/>
  <c r="O18" i="2"/>
  <c r="Q18" i="2"/>
  <c r="P18" i="2"/>
  <c r="P18" i="4"/>
  <c r="O18" i="4"/>
  <c r="E14" i="1" l="1"/>
  <c r="C18" i="1"/>
  <c r="F18" i="1"/>
  <c r="F19" i="1" s="1"/>
  <c r="E4" i="4"/>
  <c r="M23" i="2"/>
  <c r="M78" i="2"/>
  <c r="M110" i="2"/>
  <c r="M135" i="2"/>
  <c r="M68" i="2"/>
  <c r="M100" i="2"/>
  <c r="M28" i="2"/>
  <c r="V17" i="2"/>
  <c r="M97" i="2"/>
  <c r="M71" i="2"/>
  <c r="M45" i="2"/>
  <c r="M133" i="2"/>
  <c r="M204" i="2"/>
  <c r="M83" i="2"/>
  <c r="M54" i="2"/>
  <c r="M48" i="2"/>
  <c r="M132" i="2"/>
  <c r="V5" i="2"/>
  <c r="M168" i="2"/>
  <c r="M145" i="2"/>
  <c r="M158" i="2"/>
  <c r="M139" i="2"/>
  <c r="M146" i="2"/>
  <c r="M238" i="2"/>
  <c r="M302" i="2"/>
  <c r="M198" i="2"/>
  <c r="M169" i="2"/>
  <c r="M182" i="2"/>
  <c r="M142" i="2"/>
  <c r="M213" i="2"/>
  <c r="M290" i="2"/>
  <c r="M256" i="2"/>
  <c r="M229" i="2"/>
  <c r="M312" i="2"/>
  <c r="M279" i="2"/>
  <c r="M296" i="2"/>
  <c r="M263" i="2"/>
  <c r="M276" i="2"/>
  <c r="M241" i="2"/>
  <c r="M309" i="2"/>
  <c r="M297" i="2"/>
  <c r="M329" i="2"/>
  <c r="M34" i="2"/>
  <c r="M82" i="2"/>
  <c r="M114" i="2"/>
  <c r="M143" i="2"/>
  <c r="M72" i="2"/>
  <c r="M104" i="2"/>
  <c r="M35" i="2"/>
  <c r="M125" i="2"/>
  <c r="M113" i="2"/>
  <c r="M87" i="2"/>
  <c r="M52" i="2"/>
  <c r="M148" i="2"/>
  <c r="M212" i="2"/>
  <c r="M99" i="2"/>
  <c r="M61" i="2"/>
  <c r="M62" i="2"/>
  <c r="M27" i="2"/>
  <c r="V8" i="2"/>
  <c r="M176" i="2"/>
  <c r="M166" i="2"/>
  <c r="M162" i="2"/>
  <c r="M140" i="2"/>
  <c r="M179" i="2"/>
  <c r="M246" i="2"/>
  <c r="M310" i="2"/>
  <c r="M202" i="2"/>
  <c r="M190" i="2"/>
  <c r="M186" i="2"/>
  <c r="M147" i="2"/>
  <c r="M234" i="2"/>
  <c r="M298" i="2"/>
  <c r="M289" i="2"/>
  <c r="M244" i="2"/>
  <c r="M320" i="2"/>
  <c r="M300" i="2"/>
  <c r="M322" i="2"/>
  <c r="M284" i="2"/>
  <c r="M280" i="2"/>
  <c r="M243" i="2"/>
  <c r="M311" i="2"/>
  <c r="M299" i="2"/>
  <c r="M317" i="2"/>
  <c r="M39" i="2"/>
  <c r="M86" i="2"/>
  <c r="M118" i="2"/>
  <c r="M26" i="2"/>
  <c r="M76" i="2"/>
  <c r="M108" i="2"/>
  <c r="M49" i="2"/>
  <c r="M22" i="2"/>
  <c r="V4" i="2"/>
  <c r="M103" i="2"/>
  <c r="M59" i="2"/>
  <c r="M156" i="2"/>
  <c r="M220" i="2"/>
  <c r="M115" i="2"/>
  <c r="M73" i="2"/>
  <c r="M79" i="2"/>
  <c r="M41" i="2"/>
  <c r="V11" i="2"/>
  <c r="M184" i="2"/>
  <c r="M170" i="2"/>
  <c r="M195" i="2"/>
  <c r="M150" i="2"/>
  <c r="M181" i="2"/>
  <c r="M254" i="2"/>
  <c r="M318" i="2"/>
  <c r="M134" i="2"/>
  <c r="M194" i="2"/>
  <c r="M215" i="2"/>
  <c r="M149" i="2"/>
  <c r="M242" i="2"/>
  <c r="M306" i="2"/>
  <c r="M291" i="2"/>
  <c r="M248" i="2"/>
  <c r="M225" i="2"/>
  <c r="M304" i="2"/>
  <c r="M325" i="2"/>
  <c r="M288" i="2"/>
  <c r="M313" i="2"/>
  <c r="M245" i="2"/>
  <c r="M321" i="2"/>
  <c r="M301" i="2"/>
  <c r="M328" i="2"/>
  <c r="M50" i="2"/>
  <c r="M90" i="2"/>
  <c r="M122" i="2"/>
  <c r="M31" i="2"/>
  <c r="M80" i="2"/>
  <c r="M112" i="2"/>
  <c r="M64" i="2"/>
  <c r="M29" i="2"/>
  <c r="M30" i="2"/>
  <c r="M119" i="2"/>
  <c r="M77" i="2"/>
  <c r="M164" i="2"/>
  <c r="M32" i="2"/>
  <c r="V6" i="2"/>
  <c r="M89" i="2"/>
  <c r="M95" i="2"/>
  <c r="M56" i="2"/>
  <c r="V16" i="2"/>
  <c r="M192" i="2"/>
  <c r="M203" i="2"/>
  <c r="M197" i="2"/>
  <c r="M154" i="2"/>
  <c r="M183" i="2"/>
  <c r="M262" i="2"/>
  <c r="M326" i="2"/>
  <c r="M141" i="2"/>
  <c r="M131" i="2"/>
  <c r="M217" i="2"/>
  <c r="M151" i="2"/>
  <c r="M250" i="2"/>
  <c r="M314" i="2"/>
  <c r="M293" i="2"/>
  <c r="M281" i="2"/>
  <c r="M236" i="2"/>
  <c r="M265" i="2"/>
  <c r="M331" i="2"/>
  <c r="M231" i="2"/>
  <c r="M315" i="2"/>
  <c r="M247" i="2"/>
  <c r="M330" i="2"/>
  <c r="M303" i="2"/>
  <c r="M332" i="2"/>
  <c r="M66" i="2"/>
  <c r="M98" i="2"/>
  <c r="V14" i="2"/>
  <c r="M47" i="2"/>
  <c r="M88" i="2"/>
  <c r="M120" i="2"/>
  <c r="M91" i="2"/>
  <c r="M43" i="2"/>
  <c r="M44" i="2"/>
  <c r="M128" i="2"/>
  <c r="M109" i="2"/>
  <c r="M180" i="2"/>
  <c r="M53" i="2"/>
  <c r="V3" i="2"/>
  <c r="M121" i="2"/>
  <c r="V7" i="2"/>
  <c r="M85" i="2"/>
  <c r="M138" i="2"/>
  <c r="M208" i="2"/>
  <c r="M207" i="2"/>
  <c r="M201" i="2"/>
  <c r="M189" i="2"/>
  <c r="M206" i="2"/>
  <c r="M278" i="2"/>
  <c r="M173" i="2"/>
  <c r="M163" i="2"/>
  <c r="M157" i="2"/>
  <c r="M221" i="2"/>
  <c r="M174" i="2"/>
  <c r="M266" i="2"/>
  <c r="M226" i="2"/>
  <c r="M316" i="2"/>
  <c r="M285" i="2"/>
  <c r="M273" i="2"/>
  <c r="M269" i="2"/>
  <c r="M257" i="2"/>
  <c r="M251" i="2"/>
  <c r="M222" i="2"/>
  <c r="M272" i="2"/>
  <c r="M239" i="2"/>
  <c r="M335" i="2"/>
  <c r="M70" i="2"/>
  <c r="M102" i="2"/>
  <c r="V20" i="2"/>
  <c r="M58" i="2"/>
  <c r="M92" i="2"/>
  <c r="M124" i="2"/>
  <c r="M107" i="2"/>
  <c r="M57" i="2"/>
  <c r="M51" i="2"/>
  <c r="M24" i="2"/>
  <c r="V12" i="2"/>
  <c r="M188" i="2"/>
  <c r="M60" i="2"/>
  <c r="M25" i="2"/>
  <c r="V13" i="2"/>
  <c r="V15" i="2"/>
  <c r="M101" i="2"/>
  <c r="M152" i="2"/>
  <c r="M216" i="2"/>
  <c r="M209" i="2"/>
  <c r="M130" i="2"/>
  <c r="M191" i="2"/>
  <c r="M210" i="2"/>
  <c r="M286" i="2"/>
  <c r="M175" i="2"/>
  <c r="M165" i="2"/>
  <c r="M159" i="2"/>
  <c r="M227" i="2"/>
  <c r="M178" i="2"/>
  <c r="M274" i="2"/>
  <c r="M233" i="2"/>
  <c r="M323" i="2"/>
  <c r="M287" i="2"/>
  <c r="M275" i="2"/>
  <c r="M271" i="2"/>
  <c r="M259" i="2"/>
  <c r="M253" i="2"/>
  <c r="M228" i="2"/>
  <c r="M305" i="2"/>
  <c r="M260" i="2"/>
  <c r="M324" i="2"/>
  <c r="M127" i="2"/>
  <c r="M123" i="2"/>
  <c r="V18" i="2"/>
  <c r="M33" i="2"/>
  <c r="M224" i="2"/>
  <c r="M230" i="2"/>
  <c r="M161" i="2"/>
  <c r="M252" i="2"/>
  <c r="M292" i="2"/>
  <c r="M307" i="2"/>
  <c r="M42" i="2"/>
  <c r="M36" i="2"/>
  <c r="M172" i="2"/>
  <c r="M111" i="2"/>
  <c r="M205" i="2"/>
  <c r="M270" i="2"/>
  <c r="M219" i="2"/>
  <c r="M295" i="2"/>
  <c r="M218" i="2"/>
  <c r="M237" i="2"/>
  <c r="V2" i="2"/>
  <c r="M63" i="2"/>
  <c r="M81" i="2"/>
  <c r="M196" i="2"/>
  <c r="M126" i="2"/>
  <c r="M137" i="2"/>
  <c r="M294" i="2"/>
  <c r="M235" i="2"/>
  <c r="M334" i="2"/>
  <c r="M261" i="2"/>
  <c r="M264" i="2"/>
  <c r="M55" i="2"/>
  <c r="M84" i="2"/>
  <c r="M37" i="2"/>
  <c r="M46" i="2"/>
  <c r="M69" i="2"/>
  <c r="M199" i="2"/>
  <c r="M171" i="2"/>
  <c r="M153" i="2"/>
  <c r="M283" i="2"/>
  <c r="M249" i="2"/>
  <c r="M327" i="2"/>
  <c r="M94" i="2"/>
  <c r="M116" i="2"/>
  <c r="V9" i="2"/>
  <c r="V19" i="2"/>
  <c r="M129" i="2"/>
  <c r="M187" i="2"/>
  <c r="M144" i="2"/>
  <c r="M258" i="2"/>
  <c r="M240" i="2"/>
  <c r="M214" i="2"/>
  <c r="M333" i="2"/>
  <c r="M106" i="2"/>
  <c r="M21" i="2"/>
  <c r="M38" i="2"/>
  <c r="M40" i="2"/>
  <c r="M160" i="2"/>
  <c r="M193" i="2"/>
  <c r="M167" i="2"/>
  <c r="M282" i="2"/>
  <c r="M277" i="2"/>
  <c r="M232" i="2"/>
  <c r="M93" i="2"/>
  <c r="M155" i="2"/>
  <c r="M200" i="2"/>
  <c r="M67" i="2"/>
  <c r="M211" i="2"/>
  <c r="M105" i="2"/>
  <c r="M223" i="2"/>
  <c r="M267" i="2"/>
  <c r="M74" i="2"/>
  <c r="M117" i="2"/>
  <c r="M308" i="2"/>
  <c r="V10" i="2"/>
  <c r="M96" i="2"/>
  <c r="M136" i="2"/>
  <c r="M255" i="2"/>
  <c r="M177" i="2"/>
  <c r="M75" i="2"/>
  <c r="M185" i="2"/>
  <c r="M268" i="2"/>
  <c r="M65" i="2"/>
  <c r="M319" i="2"/>
  <c r="E6" i="4"/>
  <c r="E9" i="4" s="1"/>
  <c r="E10" i="4" s="1"/>
  <c r="M21" i="4" l="1"/>
  <c r="M22" i="4"/>
  <c r="M279" i="4"/>
  <c r="M336" i="4"/>
  <c r="M88" i="4"/>
  <c r="N88" i="4" s="1"/>
  <c r="M122" i="4"/>
  <c r="N122" i="4" s="1"/>
  <c r="M245" i="4"/>
  <c r="N245" i="4" s="1"/>
  <c r="M112" i="4"/>
  <c r="N112" i="4" s="1"/>
  <c r="M229" i="4"/>
  <c r="M202" i="4"/>
  <c r="M308" i="4"/>
  <c r="R308" i="4" s="1"/>
  <c r="M250" i="4"/>
  <c r="M60" i="4"/>
  <c r="N60" i="4" s="1"/>
  <c r="M293" i="4"/>
  <c r="R293" i="4" s="1"/>
  <c r="M87" i="4"/>
  <c r="N87" i="4" s="1"/>
  <c r="M160" i="4"/>
  <c r="R160" i="4" s="1"/>
  <c r="M249" i="4"/>
  <c r="M328" i="4"/>
  <c r="M251" i="4"/>
  <c r="N251" i="4" s="1"/>
  <c r="M292" i="4"/>
  <c r="M284" i="4"/>
  <c r="R284" i="4" s="1"/>
  <c r="M172" i="4"/>
  <c r="R172" i="4" s="1"/>
  <c r="M83" i="4"/>
  <c r="R83" i="4" s="1"/>
  <c r="M34" i="4"/>
  <c r="N34" i="4" s="1"/>
  <c r="M208" i="4"/>
  <c r="M171" i="4"/>
  <c r="M77" i="4"/>
  <c r="N77" i="4" s="1"/>
  <c r="M100" i="4"/>
  <c r="M93" i="4"/>
  <c r="N93" i="4" s="1"/>
  <c r="V14" i="4"/>
  <c r="M239" i="4"/>
  <c r="R239" i="4" s="1"/>
  <c r="M113" i="4"/>
  <c r="R113" i="4" s="1"/>
  <c r="M216" i="4"/>
  <c r="M94" i="4"/>
  <c r="M51" i="4"/>
  <c r="M108" i="4"/>
  <c r="R108" i="4" s="1"/>
  <c r="M67" i="4"/>
  <c r="R67" i="4" s="1"/>
  <c r="M132" i="4"/>
  <c r="R132" i="4" s="1"/>
  <c r="V2" i="4"/>
  <c r="M98" i="4"/>
  <c r="N98" i="4" s="1"/>
  <c r="M321" i="4"/>
  <c r="M219" i="4"/>
  <c r="M158" i="4"/>
  <c r="M68" i="4"/>
  <c r="M296" i="4"/>
  <c r="M221" i="4"/>
  <c r="N221" i="4" s="1"/>
  <c r="M64" i="4"/>
  <c r="N64" i="4" s="1"/>
  <c r="M331" i="4"/>
  <c r="N331" i="4" s="1"/>
  <c r="M133" i="4"/>
  <c r="M327" i="4"/>
  <c r="M115" i="4"/>
  <c r="R115" i="4" s="1"/>
  <c r="M227" i="4"/>
  <c r="M254" i="4"/>
  <c r="R254" i="4" s="1"/>
  <c r="M236" i="4"/>
  <c r="N236" i="4" s="1"/>
  <c r="M163" i="4"/>
  <c r="N163" i="4" s="1"/>
  <c r="M120" i="4"/>
  <c r="N120" i="4" s="1"/>
  <c r="M217" i="4"/>
  <c r="M276" i="4"/>
  <c r="M137" i="4"/>
  <c r="M300" i="4"/>
  <c r="M180" i="4"/>
  <c r="N180" i="4" s="1"/>
  <c r="M277" i="4"/>
  <c r="R277" i="4" s="1"/>
  <c r="M121" i="4"/>
  <c r="N121" i="4" s="1"/>
  <c r="M230" i="4"/>
  <c r="N230" i="4" s="1"/>
  <c r="M253" i="4"/>
  <c r="M288" i="4"/>
  <c r="M168" i="4"/>
  <c r="M149" i="4"/>
  <c r="M204" i="4"/>
  <c r="N204" i="4" s="1"/>
  <c r="M325" i="4"/>
  <c r="R325" i="4" s="1"/>
  <c r="M232" i="4"/>
  <c r="N232" i="4" s="1"/>
  <c r="M110" i="4"/>
  <c r="R110" i="4" s="1"/>
  <c r="M150" i="4"/>
  <c r="M197" i="4"/>
  <c r="M268" i="4"/>
  <c r="M27" i="4"/>
  <c r="M243" i="4"/>
  <c r="R243" i="4" s="1"/>
  <c r="M201" i="4"/>
  <c r="R201" i="4" s="1"/>
  <c r="M71" i="4"/>
  <c r="R71" i="4" s="1"/>
  <c r="M212" i="4"/>
  <c r="N212" i="4" s="1"/>
  <c r="M333" i="4"/>
  <c r="M302" i="4"/>
  <c r="M240" i="4"/>
  <c r="M269" i="4"/>
  <c r="M62" i="4"/>
  <c r="R62" i="4" s="1"/>
  <c r="M260" i="4"/>
  <c r="N260" i="4" s="1"/>
  <c r="M49" i="4"/>
  <c r="N49" i="4" s="1"/>
  <c r="M47" i="4"/>
  <c r="N47" i="4" s="1"/>
  <c r="M332" i="4"/>
  <c r="M248" i="4"/>
  <c r="R248" i="4" s="1"/>
  <c r="M161" i="4"/>
  <c r="R161" i="4" s="1"/>
  <c r="M125" i="4"/>
  <c r="N125" i="4" s="1"/>
  <c r="M135" i="4"/>
  <c r="M303" i="4"/>
  <c r="R303" i="4" s="1"/>
  <c r="M278" i="4"/>
  <c r="N278" i="4" s="1"/>
  <c r="M326" i="4"/>
  <c r="R326" i="4" s="1"/>
  <c r="M318" i="4"/>
  <c r="M271" i="4"/>
  <c r="N271" i="4" s="1"/>
  <c r="M30" i="4"/>
  <c r="R30" i="4" s="1"/>
  <c r="M29" i="4"/>
  <c r="N29" i="4" s="1"/>
  <c r="M247" i="4"/>
  <c r="N247" i="4" s="1"/>
  <c r="M44" i="4"/>
  <c r="R44" i="4" s="1"/>
  <c r="M28" i="4"/>
  <c r="R28" i="4" s="1"/>
  <c r="M106" i="4"/>
  <c r="N106" i="4" s="1"/>
  <c r="M222" i="4"/>
  <c r="M169" i="4"/>
  <c r="R169" i="4" s="1"/>
  <c r="V12" i="4"/>
  <c r="M166" i="4"/>
  <c r="R166" i="4" s="1"/>
  <c r="M252" i="4"/>
  <c r="R252" i="4" s="1"/>
  <c r="M81" i="4"/>
  <c r="N81" i="4" s="1"/>
  <c r="M146" i="4"/>
  <c r="N146" i="4" s="1"/>
  <c r="M195" i="4"/>
  <c r="N195" i="4" s="1"/>
  <c r="M205" i="4"/>
  <c r="M48" i="4"/>
  <c r="M31" i="4"/>
  <c r="V16" i="4"/>
  <c r="M97" i="4"/>
  <c r="N97" i="4" s="1"/>
  <c r="M91" i="4"/>
  <c r="N91" i="4" s="1"/>
  <c r="M186" i="4"/>
  <c r="R186" i="4" s="1"/>
  <c r="M170" i="4"/>
  <c r="N170" i="4" s="1"/>
  <c r="M218" i="4"/>
  <c r="M215" i="4"/>
  <c r="R215" i="4" s="1"/>
  <c r="M144" i="4"/>
  <c r="M102" i="4"/>
  <c r="R102" i="4" s="1"/>
  <c r="M305" i="4"/>
  <c r="N305" i="4" s="1"/>
  <c r="M148" i="4"/>
  <c r="R148" i="4" s="1"/>
  <c r="M241" i="4"/>
  <c r="R241" i="4" s="1"/>
  <c r="M66" i="4"/>
  <c r="R66" i="4" s="1"/>
  <c r="M114" i="4"/>
  <c r="M183" i="4"/>
  <c r="R183" i="4" s="1"/>
  <c r="M206" i="4"/>
  <c r="M185" i="4"/>
  <c r="R185" i="4" s="1"/>
  <c r="M312" i="4"/>
  <c r="N312" i="4" s="1"/>
  <c r="M228" i="4"/>
  <c r="N228" i="4" s="1"/>
  <c r="M192" i="4"/>
  <c r="R192" i="4" s="1"/>
  <c r="M177" i="4"/>
  <c r="R177" i="4" s="1"/>
  <c r="M129" i="4"/>
  <c r="M266" i="4"/>
  <c r="M151" i="4"/>
  <c r="R151" i="4" s="1"/>
  <c r="M223" i="4"/>
  <c r="R223" i="4" s="1"/>
  <c r="M281" i="4"/>
  <c r="R281" i="4" s="1"/>
  <c r="M52" i="4"/>
  <c r="N52" i="4" s="1"/>
  <c r="M184" i="4"/>
  <c r="N184" i="4" s="1"/>
  <c r="M167" i="4"/>
  <c r="R167" i="4" s="1"/>
  <c r="M111" i="4"/>
  <c r="M139" i="4"/>
  <c r="M142" i="4"/>
  <c r="N142" i="4" s="1"/>
  <c r="M267" i="4"/>
  <c r="R267" i="4" s="1"/>
  <c r="M306" i="4"/>
  <c r="N306" i="4" s="1"/>
  <c r="M119" i="4"/>
  <c r="N119" i="4" s="1"/>
  <c r="M320" i="4"/>
  <c r="N320" i="4" s="1"/>
  <c r="V17" i="4"/>
  <c r="M38" i="4"/>
  <c r="M154" i="4"/>
  <c r="M109" i="4"/>
  <c r="N109" i="4" s="1"/>
  <c r="M159" i="4"/>
  <c r="N159" i="4" s="1"/>
  <c r="M116" i="4"/>
  <c r="N116" i="4" s="1"/>
  <c r="M54" i="4"/>
  <c r="N54" i="4" s="1"/>
  <c r="V20" i="4"/>
  <c r="M45" i="4"/>
  <c r="N45" i="4" s="1"/>
  <c r="M273" i="4"/>
  <c r="R273" i="4" s="1"/>
  <c r="M191" i="4"/>
  <c r="R191" i="4" s="1"/>
  <c r="M124" i="4"/>
  <c r="R124" i="4" s="1"/>
  <c r="M301" i="4"/>
  <c r="R301" i="4" s="1"/>
  <c r="M65" i="4"/>
  <c r="N65" i="4" s="1"/>
  <c r="M329" i="4"/>
  <c r="R329" i="4" s="1"/>
  <c r="V19" i="4"/>
  <c r="M26" i="4"/>
  <c r="N26" i="4" s="1"/>
  <c r="M283" i="4"/>
  <c r="M90" i="4"/>
  <c r="M317" i="4"/>
  <c r="N317" i="4" s="1"/>
  <c r="M246" i="4"/>
  <c r="R246" i="4" s="1"/>
  <c r="M234" i="4"/>
  <c r="N234" i="4" s="1"/>
  <c r="M337" i="4"/>
  <c r="R337" i="4" s="1"/>
  <c r="M258" i="4"/>
  <c r="N258" i="4" s="1"/>
  <c r="M319" i="4"/>
  <c r="R319" i="4" s="1"/>
  <c r="M105" i="4"/>
  <c r="R105" i="4" s="1"/>
  <c r="V11" i="4"/>
  <c r="V7" i="4"/>
  <c r="V5" i="4"/>
  <c r="V3" i="4"/>
  <c r="M173" i="4"/>
  <c r="R173" i="4" s="1"/>
  <c r="M259" i="4"/>
  <c r="N259" i="4" s="1"/>
  <c r="M46" i="4"/>
  <c r="N46" i="4" s="1"/>
  <c r="M41" i="4"/>
  <c r="M179" i="4"/>
  <c r="M190" i="4"/>
  <c r="M274" i="4"/>
  <c r="R274" i="4" s="1"/>
  <c r="M153" i="4"/>
  <c r="N153" i="4" s="1"/>
  <c r="M214" i="4"/>
  <c r="R214" i="4" s="1"/>
  <c r="M289" i="4"/>
  <c r="N289" i="4" s="1"/>
  <c r="M324" i="4"/>
  <c r="N324" i="4" s="1"/>
  <c r="M101" i="4"/>
  <c r="M255" i="4"/>
  <c r="R255" i="4" s="1"/>
  <c r="M145" i="4"/>
  <c r="R145" i="4" s="1"/>
  <c r="M235" i="4"/>
  <c r="N235" i="4" s="1"/>
  <c r="M141" i="4"/>
  <c r="R141" i="4" s="1"/>
  <c r="M36" i="4"/>
  <c r="N36" i="4" s="1"/>
  <c r="M40" i="4"/>
  <c r="N40" i="4" s="1"/>
  <c r="M82" i="4"/>
  <c r="N82" i="4" s="1"/>
  <c r="M63" i="4"/>
  <c r="M199" i="4"/>
  <c r="N308" i="4"/>
  <c r="N166" i="4"/>
  <c r="N267" i="4"/>
  <c r="N161" i="4"/>
  <c r="R46" i="2"/>
  <c r="N46" i="2"/>
  <c r="M79" i="4"/>
  <c r="M55" i="4"/>
  <c r="M164" i="4"/>
  <c r="M56" i="4"/>
  <c r="M53" i="4"/>
  <c r="V13" i="4"/>
  <c r="M152" i="4"/>
  <c r="M270" i="4"/>
  <c r="M128" i="4"/>
  <c r="M316" i="4"/>
  <c r="M23" i="4"/>
  <c r="M335" i="4"/>
  <c r="M92" i="4"/>
  <c r="M275" i="4"/>
  <c r="M130" i="4"/>
  <c r="V8" i="4"/>
  <c r="M261" i="4"/>
  <c r="V4" i="4"/>
  <c r="M25" i="4"/>
  <c r="V15" i="4"/>
  <c r="M32" i="4"/>
  <c r="M285" i="4"/>
  <c r="M225" i="4"/>
  <c r="M76" i="4"/>
  <c r="M207" i="4"/>
  <c r="M70" i="4"/>
  <c r="M226" i="4"/>
  <c r="M181" i="4"/>
  <c r="M291" i="4"/>
  <c r="M264" i="4"/>
  <c r="M35" i="4"/>
  <c r="M256" i="4"/>
  <c r="M314" i="4"/>
  <c r="M155" i="4"/>
  <c r="M37" i="4"/>
  <c r="M233" i="4"/>
  <c r="M95" i="4"/>
  <c r="M297" i="4"/>
  <c r="M196" i="4"/>
  <c r="M286" i="4"/>
  <c r="M174" i="4"/>
  <c r="M84" i="4"/>
  <c r="R268" i="2"/>
  <c r="N268" i="2"/>
  <c r="N308" i="2"/>
  <c r="R308" i="2"/>
  <c r="R200" i="2"/>
  <c r="N200" i="2"/>
  <c r="N160" i="2"/>
  <c r="R160" i="2"/>
  <c r="N258" i="2"/>
  <c r="R258" i="2"/>
  <c r="N327" i="2"/>
  <c r="R327" i="2"/>
  <c r="N37" i="2"/>
  <c r="R37" i="2"/>
  <c r="N137" i="2"/>
  <c r="R137" i="2"/>
  <c r="R295" i="2"/>
  <c r="N295" i="2"/>
  <c r="R307" i="2"/>
  <c r="N307" i="2"/>
  <c r="N123" i="2"/>
  <c r="R123" i="2"/>
  <c r="N271" i="2"/>
  <c r="R271" i="2"/>
  <c r="R159" i="2"/>
  <c r="N159" i="2"/>
  <c r="N216" i="2"/>
  <c r="R216" i="2"/>
  <c r="N257" i="2"/>
  <c r="R257" i="2"/>
  <c r="N221" i="2"/>
  <c r="R221" i="2"/>
  <c r="N207" i="2"/>
  <c r="R207" i="2"/>
  <c r="N180" i="2"/>
  <c r="R180" i="2"/>
  <c r="N47" i="2"/>
  <c r="R47" i="2"/>
  <c r="N315" i="2"/>
  <c r="R315" i="2"/>
  <c r="N250" i="2"/>
  <c r="R250" i="2"/>
  <c r="N154" i="2"/>
  <c r="R154" i="2"/>
  <c r="N112" i="2"/>
  <c r="R112" i="2"/>
  <c r="R321" i="2"/>
  <c r="N321" i="2"/>
  <c r="N291" i="2"/>
  <c r="R291" i="2"/>
  <c r="N254" i="2"/>
  <c r="R254" i="2"/>
  <c r="R79" i="2"/>
  <c r="N79" i="2"/>
  <c r="N22" i="2"/>
  <c r="R22" i="2"/>
  <c r="R317" i="2"/>
  <c r="N317" i="2"/>
  <c r="N320" i="2"/>
  <c r="R320" i="2"/>
  <c r="R202" i="2"/>
  <c r="N202" i="2"/>
  <c r="N87" i="2"/>
  <c r="R87" i="2"/>
  <c r="N82" i="2"/>
  <c r="R82" i="2"/>
  <c r="N296" i="2"/>
  <c r="R296" i="2"/>
  <c r="R182" i="2"/>
  <c r="N182" i="2"/>
  <c r="N145" i="2"/>
  <c r="R145" i="2"/>
  <c r="N133" i="2"/>
  <c r="R133" i="2"/>
  <c r="R135" i="2"/>
  <c r="N135" i="2"/>
  <c r="N133" i="4"/>
  <c r="R133" i="4"/>
  <c r="N148" i="4"/>
  <c r="R77" i="4"/>
  <c r="N223" i="4"/>
  <c r="R159" i="4"/>
  <c r="N318" i="4"/>
  <c r="R318" i="4"/>
  <c r="N217" i="4"/>
  <c r="R217" i="4"/>
  <c r="N215" i="4"/>
  <c r="N115" i="4"/>
  <c r="N219" i="4"/>
  <c r="R219" i="4"/>
  <c r="N105" i="4"/>
  <c r="N169" i="4"/>
  <c r="N150" i="4"/>
  <c r="R150" i="4"/>
  <c r="N206" i="4"/>
  <c r="R206" i="4"/>
  <c r="M126" i="4"/>
  <c r="M187" i="4"/>
  <c r="M304" i="4"/>
  <c r="M224" i="4"/>
  <c r="M127" i="4"/>
  <c r="M294" i="4"/>
  <c r="M50" i="4"/>
  <c r="M231" i="4"/>
  <c r="M175" i="4"/>
  <c r="M104" i="4"/>
  <c r="M123" i="4"/>
  <c r="M73" i="4"/>
  <c r="M262" i="4"/>
  <c r="M165" i="4"/>
  <c r="M136" i="4"/>
  <c r="M89" i="4"/>
  <c r="M203" i="4"/>
  <c r="V10" i="4"/>
  <c r="M311" i="4"/>
  <c r="M242" i="4"/>
  <c r="M69" i="4"/>
  <c r="M131" i="4"/>
  <c r="M176" i="4"/>
  <c r="M213" i="4"/>
  <c r="M58" i="4"/>
  <c r="N185" i="2"/>
  <c r="R185" i="2"/>
  <c r="N117" i="2"/>
  <c r="R117" i="2"/>
  <c r="R155" i="2"/>
  <c r="N155" i="2"/>
  <c r="N40" i="2"/>
  <c r="R40" i="2"/>
  <c r="N144" i="2"/>
  <c r="R144" i="2"/>
  <c r="R249" i="2"/>
  <c r="N249" i="2"/>
  <c r="N84" i="2"/>
  <c r="R84" i="2"/>
  <c r="R126" i="2"/>
  <c r="N126" i="2"/>
  <c r="R219" i="2"/>
  <c r="N219" i="2"/>
  <c r="R292" i="2"/>
  <c r="N292" i="2"/>
  <c r="N127" i="2"/>
  <c r="R127" i="2"/>
  <c r="N275" i="2"/>
  <c r="R275" i="2"/>
  <c r="N165" i="2"/>
  <c r="R165" i="2"/>
  <c r="N152" i="2"/>
  <c r="R152" i="2"/>
  <c r="R24" i="2"/>
  <c r="N24" i="2"/>
  <c r="N102" i="2"/>
  <c r="R102" i="2"/>
  <c r="N269" i="2"/>
  <c r="R269" i="2"/>
  <c r="R157" i="2"/>
  <c r="N157" i="2"/>
  <c r="R208" i="2"/>
  <c r="N208" i="2"/>
  <c r="R109" i="2"/>
  <c r="N109" i="2"/>
  <c r="N231" i="2"/>
  <c r="R231" i="2"/>
  <c r="N151" i="2"/>
  <c r="R151" i="2"/>
  <c r="N197" i="2"/>
  <c r="R197" i="2"/>
  <c r="R32" i="2"/>
  <c r="N32" i="2"/>
  <c r="R80" i="2"/>
  <c r="N80" i="2"/>
  <c r="N245" i="2"/>
  <c r="R245" i="2"/>
  <c r="R306" i="2"/>
  <c r="N306" i="2"/>
  <c r="R181" i="2"/>
  <c r="N181" i="2"/>
  <c r="R73" i="2"/>
  <c r="N73" i="2"/>
  <c r="R49" i="2"/>
  <c r="N49" i="2"/>
  <c r="R299" i="2"/>
  <c r="N299" i="2"/>
  <c r="R244" i="2"/>
  <c r="N244" i="2"/>
  <c r="R310" i="2"/>
  <c r="N310" i="2"/>
  <c r="N27" i="2"/>
  <c r="R27" i="2"/>
  <c r="N113" i="2"/>
  <c r="R113" i="2"/>
  <c r="N34" i="2"/>
  <c r="R34" i="2"/>
  <c r="N279" i="2"/>
  <c r="R279" i="2"/>
  <c r="N169" i="2"/>
  <c r="R169" i="2"/>
  <c r="N168" i="2"/>
  <c r="R168" i="2"/>
  <c r="N45" i="2"/>
  <c r="R45" i="2"/>
  <c r="R110" i="2"/>
  <c r="N110" i="2"/>
  <c r="R283" i="4"/>
  <c r="N283" i="4"/>
  <c r="N30" i="4"/>
  <c r="N102" i="4"/>
  <c r="N183" i="4"/>
  <c r="R312" i="4"/>
  <c r="R249" i="4"/>
  <c r="N249" i="4"/>
  <c r="N327" i="4"/>
  <c r="R327" i="4"/>
  <c r="R321" i="4"/>
  <c r="N321" i="4"/>
  <c r="N293" i="4"/>
  <c r="R292" i="4"/>
  <c r="N292" i="4"/>
  <c r="R180" i="4"/>
  <c r="N38" i="4"/>
  <c r="R38" i="4"/>
  <c r="N255" i="4"/>
  <c r="R109" i="4"/>
  <c r="R276" i="4"/>
  <c r="N276" i="4"/>
  <c r="N145" i="4"/>
  <c r="R216" i="4"/>
  <c r="N216" i="4"/>
  <c r="R269" i="4"/>
  <c r="N269" i="4"/>
  <c r="N227" i="4"/>
  <c r="R227" i="4"/>
  <c r="R142" i="4"/>
  <c r="N171" i="4"/>
  <c r="R171" i="4"/>
  <c r="N158" i="4"/>
  <c r="R158" i="4"/>
  <c r="M211" i="4"/>
  <c r="M189" i="4"/>
  <c r="M298" i="4"/>
  <c r="M220" i="4"/>
  <c r="M209" i="4"/>
  <c r="M72" i="4"/>
  <c r="M244" i="4"/>
  <c r="M310" i="4"/>
  <c r="V18" i="4"/>
  <c r="M78" i="4"/>
  <c r="M238" i="4"/>
  <c r="M43" i="4"/>
  <c r="M61" i="4"/>
  <c r="M280" i="4"/>
  <c r="M107" i="4"/>
  <c r="M59" i="4"/>
  <c r="M330" i="4"/>
  <c r="M194" i="4"/>
  <c r="M24" i="4"/>
  <c r="M295" i="4"/>
  <c r="M39" i="4"/>
  <c r="M309" i="4"/>
  <c r="V9" i="4"/>
  <c r="M315" i="4"/>
  <c r="M117" i="4"/>
  <c r="N75" i="2"/>
  <c r="R75" i="2"/>
  <c r="R74" i="2"/>
  <c r="N74" i="2"/>
  <c r="R93" i="2"/>
  <c r="N93" i="2"/>
  <c r="R38" i="2"/>
  <c r="N38" i="2"/>
  <c r="N187" i="2"/>
  <c r="R187" i="2"/>
  <c r="N283" i="2"/>
  <c r="R283" i="2"/>
  <c r="R55" i="2"/>
  <c r="N55" i="2"/>
  <c r="R196" i="2"/>
  <c r="N196" i="2"/>
  <c r="R270" i="2"/>
  <c r="N270" i="2"/>
  <c r="R252" i="2"/>
  <c r="N252" i="2"/>
  <c r="R324" i="2"/>
  <c r="N324" i="2"/>
  <c r="N287" i="2"/>
  <c r="R287" i="2"/>
  <c r="R175" i="2"/>
  <c r="N175" i="2"/>
  <c r="N101" i="2"/>
  <c r="R101" i="2"/>
  <c r="R51" i="2"/>
  <c r="N51" i="2"/>
  <c r="R70" i="2"/>
  <c r="N70" i="2"/>
  <c r="R273" i="2"/>
  <c r="N273" i="2"/>
  <c r="R163" i="2"/>
  <c r="N163" i="2"/>
  <c r="N138" i="2"/>
  <c r="R138" i="2"/>
  <c r="R128" i="2"/>
  <c r="N128" i="2"/>
  <c r="N98" i="2"/>
  <c r="R98" i="2"/>
  <c r="N331" i="2"/>
  <c r="R331" i="2"/>
  <c r="N217" i="2"/>
  <c r="R217" i="2"/>
  <c r="N203" i="2"/>
  <c r="R203" i="2"/>
  <c r="N164" i="2"/>
  <c r="R164" i="2"/>
  <c r="N31" i="2"/>
  <c r="R31" i="2"/>
  <c r="R313" i="2"/>
  <c r="N313" i="2"/>
  <c r="R242" i="2"/>
  <c r="N242" i="2"/>
  <c r="N150" i="2"/>
  <c r="R150" i="2"/>
  <c r="N115" i="2"/>
  <c r="R115" i="2"/>
  <c r="N108" i="2"/>
  <c r="R108" i="2"/>
  <c r="N311" i="2"/>
  <c r="R311" i="2"/>
  <c r="N289" i="2"/>
  <c r="R289" i="2"/>
  <c r="N246" i="2"/>
  <c r="R246" i="2"/>
  <c r="R62" i="2"/>
  <c r="N62" i="2"/>
  <c r="R125" i="2"/>
  <c r="N125" i="2"/>
  <c r="R329" i="2"/>
  <c r="N329" i="2"/>
  <c r="R312" i="2"/>
  <c r="N312" i="2"/>
  <c r="N198" i="2"/>
  <c r="R198" i="2"/>
  <c r="N71" i="2"/>
  <c r="R71" i="2"/>
  <c r="N78" i="2"/>
  <c r="R78" i="2"/>
  <c r="R144" i="4"/>
  <c r="N144" i="4"/>
  <c r="N254" i="4"/>
  <c r="N205" i="4"/>
  <c r="R205" i="4"/>
  <c r="N179" i="4"/>
  <c r="R179" i="4"/>
  <c r="N190" i="4"/>
  <c r="R190" i="4"/>
  <c r="N274" i="4"/>
  <c r="N101" i="4"/>
  <c r="R101" i="4"/>
  <c r="R218" i="4"/>
  <c r="N218" i="4"/>
  <c r="N177" i="2"/>
  <c r="R177" i="2"/>
  <c r="N267" i="2"/>
  <c r="R267" i="2"/>
  <c r="N232" i="2"/>
  <c r="R232" i="2"/>
  <c r="R21" i="2"/>
  <c r="N21" i="2"/>
  <c r="N129" i="2"/>
  <c r="R129" i="2"/>
  <c r="N153" i="2"/>
  <c r="R153" i="2"/>
  <c r="N264" i="2"/>
  <c r="R264" i="2"/>
  <c r="N81" i="2"/>
  <c r="R81" i="2"/>
  <c r="R205" i="2"/>
  <c r="N205" i="2"/>
  <c r="R161" i="2"/>
  <c r="N161" i="2"/>
  <c r="R260" i="2"/>
  <c r="N260" i="2"/>
  <c r="R323" i="2"/>
  <c r="N323" i="2"/>
  <c r="N286" i="2"/>
  <c r="R286" i="2"/>
  <c r="N57" i="2"/>
  <c r="R57" i="2"/>
  <c r="N335" i="2"/>
  <c r="R335" i="2"/>
  <c r="N285" i="2"/>
  <c r="R285" i="2"/>
  <c r="N173" i="2"/>
  <c r="R173" i="2"/>
  <c r="N85" i="2"/>
  <c r="R85" i="2"/>
  <c r="N44" i="2"/>
  <c r="R44" i="2"/>
  <c r="R66" i="2"/>
  <c r="N66" i="2"/>
  <c r="R265" i="2"/>
  <c r="N265" i="2"/>
  <c r="R131" i="2"/>
  <c r="N131" i="2"/>
  <c r="N192" i="2"/>
  <c r="R192" i="2"/>
  <c r="N77" i="2"/>
  <c r="R77" i="2"/>
  <c r="R122" i="2"/>
  <c r="N122" i="2"/>
  <c r="R288" i="2"/>
  <c r="N288" i="2"/>
  <c r="N149" i="2"/>
  <c r="R149" i="2"/>
  <c r="N195" i="2"/>
  <c r="R195" i="2"/>
  <c r="R220" i="2"/>
  <c r="N220" i="2"/>
  <c r="R76" i="2"/>
  <c r="N76" i="2"/>
  <c r="N243" i="2"/>
  <c r="R243" i="2"/>
  <c r="N298" i="2"/>
  <c r="R298" i="2"/>
  <c r="N179" i="2"/>
  <c r="R179" i="2"/>
  <c r="N61" i="2"/>
  <c r="R61" i="2"/>
  <c r="N35" i="2"/>
  <c r="R35" i="2"/>
  <c r="N297" i="2"/>
  <c r="R297" i="2"/>
  <c r="N229" i="2"/>
  <c r="R229" i="2"/>
  <c r="N302" i="2"/>
  <c r="R302" i="2"/>
  <c r="R132" i="2"/>
  <c r="N132" i="2"/>
  <c r="N97" i="2"/>
  <c r="R97" i="2"/>
  <c r="N23" i="2"/>
  <c r="R23" i="2"/>
  <c r="N246" i="4"/>
  <c r="N252" i="4"/>
  <c r="N48" i="4"/>
  <c r="R48" i="4"/>
  <c r="N279" i="4"/>
  <c r="R279" i="4"/>
  <c r="N336" i="4"/>
  <c r="R336" i="4"/>
  <c r="N208" i="4"/>
  <c r="R208" i="4"/>
  <c r="N300" i="4"/>
  <c r="R300" i="4"/>
  <c r="R122" i="4"/>
  <c r="N197" i="4"/>
  <c r="R197" i="4"/>
  <c r="N68" i="4"/>
  <c r="R68" i="4"/>
  <c r="N268" i="4"/>
  <c r="R268" i="4"/>
  <c r="N100" i="4"/>
  <c r="R100" i="4"/>
  <c r="N296" i="4"/>
  <c r="R296" i="4"/>
  <c r="N288" i="4"/>
  <c r="R288" i="4"/>
  <c r="N255" i="2"/>
  <c r="R255" i="2"/>
  <c r="N223" i="2"/>
  <c r="R223" i="2"/>
  <c r="N277" i="2"/>
  <c r="R277" i="2"/>
  <c r="R171" i="2"/>
  <c r="N171" i="2"/>
  <c r="N261" i="2"/>
  <c r="R261" i="2"/>
  <c r="N63" i="2"/>
  <c r="R63" i="2"/>
  <c r="N111" i="2"/>
  <c r="R111" i="2"/>
  <c r="R230" i="2"/>
  <c r="N230" i="2"/>
  <c r="R305" i="2"/>
  <c r="N305" i="2"/>
  <c r="N233" i="2"/>
  <c r="R233" i="2"/>
  <c r="N210" i="2"/>
  <c r="R210" i="2"/>
  <c r="N107" i="2"/>
  <c r="R107" i="2"/>
  <c r="N239" i="2"/>
  <c r="R239" i="2"/>
  <c r="N316" i="2"/>
  <c r="R316" i="2"/>
  <c r="N278" i="2"/>
  <c r="R278" i="2"/>
  <c r="N43" i="2"/>
  <c r="R43" i="2"/>
  <c r="N332" i="2"/>
  <c r="R332" i="2"/>
  <c r="N236" i="2"/>
  <c r="R236" i="2"/>
  <c r="R141" i="2"/>
  <c r="N141" i="2"/>
  <c r="N119" i="2"/>
  <c r="R119" i="2"/>
  <c r="R90" i="2"/>
  <c r="N90" i="2"/>
  <c r="N325" i="2"/>
  <c r="R325" i="2"/>
  <c r="N215" i="2"/>
  <c r="R215" i="2"/>
  <c r="N170" i="2"/>
  <c r="R170" i="2"/>
  <c r="N156" i="2"/>
  <c r="R156" i="2"/>
  <c r="R26" i="2"/>
  <c r="N26" i="2"/>
  <c r="R280" i="2"/>
  <c r="N280" i="2"/>
  <c r="R234" i="2"/>
  <c r="N234" i="2"/>
  <c r="N140" i="2"/>
  <c r="R140" i="2"/>
  <c r="R99" i="2"/>
  <c r="N99" i="2"/>
  <c r="N104" i="2"/>
  <c r="R104" i="2"/>
  <c r="R309" i="2"/>
  <c r="N309" i="2"/>
  <c r="N256" i="2"/>
  <c r="R256" i="2"/>
  <c r="N238" i="2"/>
  <c r="R238" i="2"/>
  <c r="R48" i="2"/>
  <c r="N48" i="2"/>
  <c r="N114" i="4"/>
  <c r="R114" i="4"/>
  <c r="N41" i="4"/>
  <c r="R41" i="4"/>
  <c r="N31" i="4"/>
  <c r="R31" i="4"/>
  <c r="N154" i="4"/>
  <c r="R154" i="4"/>
  <c r="R333" i="4"/>
  <c r="N333" i="4"/>
  <c r="N111" i="4"/>
  <c r="R111" i="4"/>
  <c r="R240" i="4"/>
  <c r="N240" i="4"/>
  <c r="R139" i="4"/>
  <c r="N139" i="4"/>
  <c r="N62" i="4"/>
  <c r="N51" i="4"/>
  <c r="R51" i="4"/>
  <c r="R236" i="4"/>
  <c r="N22" i="4"/>
  <c r="R22" i="4"/>
  <c r="R328" i="4"/>
  <c r="N328" i="4"/>
  <c r="N243" i="4"/>
  <c r="R168" i="4"/>
  <c r="N168" i="4"/>
  <c r="N106" i="2"/>
  <c r="R106" i="2"/>
  <c r="M210" i="4"/>
  <c r="M147" i="4"/>
  <c r="M80" i="4"/>
  <c r="M103" i="4"/>
  <c r="M265" i="4"/>
  <c r="M143" i="4"/>
  <c r="M96" i="4"/>
  <c r="M323" i="4"/>
  <c r="M140" i="4"/>
  <c r="M263" i="4"/>
  <c r="M33" i="4"/>
  <c r="M138" i="4"/>
  <c r="M85" i="4"/>
  <c r="M75" i="4"/>
  <c r="M134" i="4"/>
  <c r="M162" i="4"/>
  <c r="M257" i="4"/>
  <c r="M156" i="4"/>
  <c r="M182" i="4"/>
  <c r="M118" i="4"/>
  <c r="M57" i="4"/>
  <c r="M42" i="4"/>
  <c r="M193" i="4"/>
  <c r="M334" i="4"/>
  <c r="M198" i="4"/>
  <c r="M74" i="4"/>
  <c r="M237" i="4"/>
  <c r="M188" i="4"/>
  <c r="M290" i="4"/>
  <c r="M272" i="4"/>
  <c r="M86" i="4"/>
  <c r="M313" i="4"/>
  <c r="M322" i="4"/>
  <c r="M157" i="4"/>
  <c r="M200" i="4"/>
  <c r="M287" i="4"/>
  <c r="M99" i="4"/>
  <c r="M282" i="4"/>
  <c r="V6" i="4"/>
  <c r="M299" i="4"/>
  <c r="M178" i="4"/>
  <c r="M307" i="4"/>
  <c r="N136" i="2"/>
  <c r="R136" i="2"/>
  <c r="N105" i="2"/>
  <c r="R105" i="2"/>
  <c r="R282" i="2"/>
  <c r="N282" i="2"/>
  <c r="N333" i="2"/>
  <c r="R333" i="2"/>
  <c r="N199" i="2"/>
  <c r="R199" i="2"/>
  <c r="N334" i="2"/>
  <c r="R334" i="2"/>
  <c r="N172" i="2"/>
  <c r="R172" i="2"/>
  <c r="R224" i="2"/>
  <c r="N224" i="2"/>
  <c r="R228" i="2"/>
  <c r="N228" i="2"/>
  <c r="R274" i="2"/>
  <c r="N274" i="2"/>
  <c r="N191" i="2"/>
  <c r="R191" i="2"/>
  <c r="R25" i="2"/>
  <c r="N25" i="2"/>
  <c r="N124" i="2"/>
  <c r="R124" i="2"/>
  <c r="R272" i="2"/>
  <c r="N272" i="2"/>
  <c r="N226" i="2"/>
  <c r="R226" i="2"/>
  <c r="N206" i="2"/>
  <c r="R206" i="2"/>
  <c r="N121" i="2"/>
  <c r="R121" i="2"/>
  <c r="N91" i="2"/>
  <c r="R91" i="2"/>
  <c r="N303" i="2"/>
  <c r="R303" i="2"/>
  <c r="N281" i="2"/>
  <c r="R281" i="2"/>
  <c r="R326" i="2"/>
  <c r="N326" i="2"/>
  <c r="N56" i="2"/>
  <c r="R56" i="2"/>
  <c r="R30" i="2"/>
  <c r="N30" i="2"/>
  <c r="R50" i="2"/>
  <c r="N50" i="2"/>
  <c r="R304" i="2"/>
  <c r="N304" i="2"/>
  <c r="N194" i="2"/>
  <c r="R194" i="2"/>
  <c r="R184" i="2"/>
  <c r="N184" i="2"/>
  <c r="N59" i="2"/>
  <c r="R59" i="2"/>
  <c r="N118" i="2"/>
  <c r="R118" i="2"/>
  <c r="N284" i="2"/>
  <c r="R284" i="2"/>
  <c r="R147" i="2"/>
  <c r="N147" i="2"/>
  <c r="R162" i="2"/>
  <c r="N162" i="2"/>
  <c r="R212" i="2"/>
  <c r="N212" i="2"/>
  <c r="R72" i="2"/>
  <c r="N72" i="2"/>
  <c r="R241" i="2"/>
  <c r="N241" i="2"/>
  <c r="R290" i="2"/>
  <c r="N290" i="2"/>
  <c r="N146" i="2"/>
  <c r="R146" i="2"/>
  <c r="R54" i="2"/>
  <c r="N54" i="2"/>
  <c r="N28" i="2"/>
  <c r="R28" i="2"/>
  <c r="R137" i="4"/>
  <c r="N137" i="4"/>
  <c r="R129" i="4"/>
  <c r="N129" i="4"/>
  <c r="N27" i="4"/>
  <c r="R27" i="4"/>
  <c r="N202" i="4"/>
  <c r="R202" i="4"/>
  <c r="N132" i="4"/>
  <c r="N281" i="4"/>
  <c r="N253" i="4"/>
  <c r="R253" i="4"/>
  <c r="R149" i="4"/>
  <c r="N149" i="4"/>
  <c r="N229" i="4"/>
  <c r="R229" i="4"/>
  <c r="N319" i="2"/>
  <c r="R319" i="2"/>
  <c r="N96" i="2"/>
  <c r="R96" i="2"/>
  <c r="N211" i="2"/>
  <c r="R211" i="2"/>
  <c r="R167" i="2"/>
  <c r="N167" i="2"/>
  <c r="N214" i="2"/>
  <c r="R214" i="2"/>
  <c r="R116" i="2"/>
  <c r="N116" i="2"/>
  <c r="N69" i="2"/>
  <c r="R69" i="2"/>
  <c r="N235" i="2"/>
  <c r="R235" i="2"/>
  <c r="R237" i="2"/>
  <c r="N237" i="2"/>
  <c r="N36" i="2"/>
  <c r="R36" i="2"/>
  <c r="R33" i="2"/>
  <c r="N33" i="2"/>
  <c r="R253" i="2"/>
  <c r="N253" i="2"/>
  <c r="N178" i="2"/>
  <c r="R178" i="2"/>
  <c r="N130" i="2"/>
  <c r="R130" i="2"/>
  <c r="N60" i="2"/>
  <c r="R60" i="2"/>
  <c r="R92" i="2"/>
  <c r="N92" i="2"/>
  <c r="R222" i="2"/>
  <c r="N222" i="2"/>
  <c r="N266" i="2"/>
  <c r="R266" i="2"/>
  <c r="N189" i="2"/>
  <c r="R189" i="2"/>
  <c r="R120" i="2"/>
  <c r="N120" i="2"/>
  <c r="N330" i="2"/>
  <c r="R330" i="2"/>
  <c r="N293" i="2"/>
  <c r="R293" i="2"/>
  <c r="N262" i="2"/>
  <c r="R262" i="2"/>
  <c r="R95" i="2"/>
  <c r="N95" i="2"/>
  <c r="N29" i="2"/>
  <c r="R29" i="2"/>
  <c r="N328" i="2"/>
  <c r="R328" i="2"/>
  <c r="N225" i="2"/>
  <c r="R225" i="2"/>
  <c r="N134" i="2"/>
  <c r="R134" i="2"/>
  <c r="R103" i="2"/>
  <c r="N103" i="2"/>
  <c r="N86" i="2"/>
  <c r="R86" i="2"/>
  <c r="N322" i="2"/>
  <c r="R322" i="2"/>
  <c r="R186" i="2"/>
  <c r="N186" i="2"/>
  <c r="N166" i="2"/>
  <c r="R166" i="2"/>
  <c r="R148" i="2"/>
  <c r="N148" i="2"/>
  <c r="R143" i="2"/>
  <c r="N143" i="2"/>
  <c r="N276" i="2"/>
  <c r="R276" i="2"/>
  <c r="R213" i="2"/>
  <c r="N213" i="2"/>
  <c r="R139" i="2"/>
  <c r="N139" i="2"/>
  <c r="R83" i="2"/>
  <c r="N83" i="2"/>
  <c r="N100" i="2"/>
  <c r="R100" i="2"/>
  <c r="R90" i="4"/>
  <c r="N90" i="4"/>
  <c r="N222" i="4"/>
  <c r="R222" i="4"/>
  <c r="N250" i="4"/>
  <c r="R250" i="4"/>
  <c r="N266" i="4"/>
  <c r="R266" i="4"/>
  <c r="N172" i="4"/>
  <c r="R302" i="4"/>
  <c r="N302" i="4"/>
  <c r="N21" i="4"/>
  <c r="R21" i="4"/>
  <c r="N94" i="4"/>
  <c r="R94" i="4"/>
  <c r="N332" i="4"/>
  <c r="R332" i="4"/>
  <c r="N63" i="4"/>
  <c r="R63" i="4"/>
  <c r="R135" i="4"/>
  <c r="N135" i="4"/>
  <c r="N303" i="4"/>
  <c r="R199" i="4"/>
  <c r="N199" i="4"/>
  <c r="N65" i="2"/>
  <c r="R65" i="2"/>
  <c r="N67" i="2"/>
  <c r="R67" i="2"/>
  <c r="N193" i="2"/>
  <c r="R193" i="2"/>
  <c r="N240" i="2"/>
  <c r="R240" i="2"/>
  <c r="N94" i="2"/>
  <c r="R94" i="2"/>
  <c r="R294" i="2"/>
  <c r="N294" i="2"/>
  <c r="N218" i="2"/>
  <c r="R218" i="2"/>
  <c r="N42" i="2"/>
  <c r="R42" i="2"/>
  <c r="N259" i="2"/>
  <c r="R259" i="2"/>
  <c r="R227" i="2"/>
  <c r="N227" i="2"/>
  <c r="R209" i="2"/>
  <c r="N209" i="2"/>
  <c r="R188" i="2"/>
  <c r="N188" i="2"/>
  <c r="N58" i="2"/>
  <c r="R58" i="2"/>
  <c r="N251" i="2"/>
  <c r="R251" i="2"/>
  <c r="R174" i="2"/>
  <c r="N174" i="2"/>
  <c r="R201" i="2"/>
  <c r="N201" i="2"/>
  <c r="N53" i="2"/>
  <c r="R53" i="2"/>
  <c r="R88" i="2"/>
  <c r="N88" i="2"/>
  <c r="R247" i="2"/>
  <c r="N247" i="2"/>
  <c r="R314" i="2"/>
  <c r="N314" i="2"/>
  <c r="R183" i="2"/>
  <c r="N183" i="2"/>
  <c r="N89" i="2"/>
  <c r="R89" i="2"/>
  <c r="N64" i="2"/>
  <c r="R64" i="2"/>
  <c r="N301" i="2"/>
  <c r="R301" i="2"/>
  <c r="N248" i="2"/>
  <c r="R248" i="2"/>
  <c r="R318" i="2"/>
  <c r="N318" i="2"/>
  <c r="N41" i="2"/>
  <c r="R41" i="2"/>
  <c r="R39" i="2"/>
  <c r="N39" i="2"/>
  <c r="N300" i="2"/>
  <c r="R300" i="2"/>
  <c r="R190" i="2"/>
  <c r="N190" i="2"/>
  <c r="N176" i="2"/>
  <c r="R176" i="2"/>
  <c r="N52" i="2"/>
  <c r="R52" i="2"/>
  <c r="N114" i="2"/>
  <c r="R114" i="2"/>
  <c r="N263" i="2"/>
  <c r="R263" i="2"/>
  <c r="N142" i="2"/>
  <c r="R142" i="2"/>
  <c r="N158" i="2"/>
  <c r="R158" i="2"/>
  <c r="N204" i="2"/>
  <c r="R204" i="2"/>
  <c r="N68" i="2"/>
  <c r="R68" i="2"/>
  <c r="N18" i="2"/>
  <c r="N337" i="4" l="1"/>
  <c r="R52" i="4"/>
  <c r="N173" i="4"/>
  <c r="N201" i="4"/>
  <c r="N214" i="4"/>
  <c r="R81" i="4"/>
  <c r="R260" i="4"/>
  <c r="R317" i="4"/>
  <c r="R204" i="4"/>
  <c r="N248" i="4"/>
  <c r="R251" i="4"/>
  <c r="N277" i="4"/>
  <c r="R54" i="4"/>
  <c r="N44" i="4"/>
  <c r="R228" i="4"/>
  <c r="N325" i="4"/>
  <c r="R221" i="4"/>
  <c r="R91" i="4"/>
  <c r="N329" i="4"/>
  <c r="R119" i="4"/>
  <c r="R36" i="4"/>
  <c r="R232" i="4"/>
  <c r="N185" i="4"/>
  <c r="N28" i="4"/>
  <c r="R306" i="4"/>
  <c r="R235" i="4"/>
  <c r="N301" i="4"/>
  <c r="R121" i="4"/>
  <c r="R29" i="4"/>
  <c r="R64" i="4"/>
  <c r="R125" i="4"/>
  <c r="N108" i="4"/>
  <c r="R26" i="4"/>
  <c r="R195" i="4"/>
  <c r="R65" i="4"/>
  <c r="R47" i="4"/>
  <c r="R98" i="4"/>
  <c r="R97" i="4"/>
  <c r="R93" i="4"/>
  <c r="R305" i="4"/>
  <c r="N141" i="4"/>
  <c r="N71" i="4"/>
  <c r="R163" i="4"/>
  <c r="R88" i="4"/>
  <c r="R60" i="4"/>
  <c r="N113" i="4"/>
  <c r="R245" i="4"/>
  <c r="R234" i="4"/>
  <c r="R247" i="4"/>
  <c r="N284" i="4"/>
  <c r="N67" i="4"/>
  <c r="N239" i="4"/>
  <c r="R153" i="4"/>
  <c r="R116" i="4"/>
  <c r="N160" i="4"/>
  <c r="R289" i="4"/>
  <c r="R112" i="4"/>
  <c r="R34" i="4"/>
  <c r="R87" i="4"/>
  <c r="R230" i="4"/>
  <c r="R331" i="4"/>
  <c r="R212" i="4"/>
  <c r="R120" i="4"/>
  <c r="R324" i="4"/>
  <c r="N83" i="4"/>
  <c r="N124" i="4"/>
  <c r="N151" i="4"/>
  <c r="N66" i="4"/>
  <c r="N110" i="4"/>
  <c r="N326" i="4"/>
  <c r="R46" i="4"/>
  <c r="N191" i="4"/>
  <c r="N177" i="4"/>
  <c r="R106" i="4"/>
  <c r="N167" i="4"/>
  <c r="R271" i="4"/>
  <c r="R170" i="4"/>
  <c r="R45" i="4"/>
  <c r="N319" i="4"/>
  <c r="R82" i="4"/>
  <c r="N192" i="4"/>
  <c r="R278" i="4"/>
  <c r="R40" i="4"/>
  <c r="R184" i="4"/>
  <c r="R146" i="4"/>
  <c r="R320" i="4"/>
  <c r="N273" i="4"/>
  <c r="R258" i="4"/>
  <c r="R259" i="4"/>
  <c r="R49" i="4"/>
  <c r="N186" i="4"/>
  <c r="N241" i="4"/>
  <c r="E7" i="2"/>
  <c r="R42" i="4"/>
  <c r="N42" i="4"/>
  <c r="N107" i="4"/>
  <c r="R107" i="4"/>
  <c r="R131" i="4"/>
  <c r="N131" i="4"/>
  <c r="R294" i="4"/>
  <c r="N294" i="4"/>
  <c r="N297" i="4"/>
  <c r="R297" i="4"/>
  <c r="R285" i="4"/>
  <c r="N285" i="4"/>
  <c r="N99" i="4"/>
  <c r="R99" i="4"/>
  <c r="N290" i="4"/>
  <c r="R290" i="4"/>
  <c r="R57" i="4"/>
  <c r="N57" i="4"/>
  <c r="R85" i="4"/>
  <c r="N85" i="4"/>
  <c r="R265" i="4"/>
  <c r="N265" i="4"/>
  <c r="R309" i="4"/>
  <c r="N309" i="4"/>
  <c r="N280" i="4"/>
  <c r="R280" i="4"/>
  <c r="N72" i="4"/>
  <c r="R72" i="4"/>
  <c r="N69" i="4"/>
  <c r="R69" i="4"/>
  <c r="R262" i="4"/>
  <c r="N262" i="4"/>
  <c r="R127" i="4"/>
  <c r="N127" i="4"/>
  <c r="N95" i="4"/>
  <c r="R95" i="4"/>
  <c r="N291" i="4"/>
  <c r="R291" i="4"/>
  <c r="N32" i="4"/>
  <c r="R32" i="4"/>
  <c r="N92" i="4"/>
  <c r="R92" i="4"/>
  <c r="N53" i="4"/>
  <c r="R53" i="4"/>
  <c r="N282" i="4"/>
  <c r="R282" i="4"/>
  <c r="R143" i="4"/>
  <c r="N143" i="4"/>
  <c r="R244" i="4"/>
  <c r="N244" i="4"/>
  <c r="N287" i="4"/>
  <c r="R287" i="4"/>
  <c r="N188" i="4"/>
  <c r="R188" i="4"/>
  <c r="R118" i="4"/>
  <c r="N118" i="4"/>
  <c r="N138" i="4"/>
  <c r="R138" i="4"/>
  <c r="N103" i="4"/>
  <c r="R103" i="4"/>
  <c r="N39" i="4"/>
  <c r="R39" i="4"/>
  <c r="N61" i="4"/>
  <c r="R61" i="4"/>
  <c r="N209" i="4"/>
  <c r="R209" i="4"/>
  <c r="N242" i="4"/>
  <c r="R242" i="4"/>
  <c r="N73" i="4"/>
  <c r="R73" i="4"/>
  <c r="N224" i="4"/>
  <c r="R224" i="4"/>
  <c r="N233" i="4"/>
  <c r="R233" i="4"/>
  <c r="N181" i="4"/>
  <c r="R181" i="4"/>
  <c r="N335" i="4"/>
  <c r="R335" i="4"/>
  <c r="N56" i="4"/>
  <c r="R56" i="4"/>
  <c r="R272" i="4"/>
  <c r="N272" i="4"/>
  <c r="R165" i="4"/>
  <c r="N165" i="4"/>
  <c r="N264" i="4"/>
  <c r="R264" i="4"/>
  <c r="R275" i="4"/>
  <c r="N275" i="4"/>
  <c r="R200" i="4"/>
  <c r="N200" i="4"/>
  <c r="N237" i="4"/>
  <c r="R237" i="4"/>
  <c r="R182" i="4"/>
  <c r="N182" i="4"/>
  <c r="R33" i="4"/>
  <c r="N33" i="4"/>
  <c r="N80" i="4"/>
  <c r="R80" i="4"/>
  <c r="N295" i="4"/>
  <c r="R295" i="4"/>
  <c r="R43" i="4"/>
  <c r="N43" i="4"/>
  <c r="N220" i="4"/>
  <c r="R220" i="4"/>
  <c r="R311" i="4"/>
  <c r="N311" i="4"/>
  <c r="N123" i="4"/>
  <c r="R123" i="4"/>
  <c r="N304" i="4"/>
  <c r="R304" i="4"/>
  <c r="R37" i="4"/>
  <c r="N37" i="4"/>
  <c r="N226" i="4"/>
  <c r="R226" i="4"/>
  <c r="N25" i="4"/>
  <c r="R25" i="4"/>
  <c r="R23" i="4"/>
  <c r="N23" i="4"/>
  <c r="N164" i="4"/>
  <c r="R164" i="4"/>
  <c r="N307" i="4"/>
  <c r="R307" i="4"/>
  <c r="N157" i="4"/>
  <c r="R157" i="4"/>
  <c r="N74" i="4"/>
  <c r="R74" i="4"/>
  <c r="N156" i="4"/>
  <c r="R156" i="4"/>
  <c r="N263" i="4"/>
  <c r="R263" i="4"/>
  <c r="R147" i="4"/>
  <c r="N147" i="4"/>
  <c r="R24" i="4"/>
  <c r="N24" i="4"/>
  <c r="R238" i="4"/>
  <c r="N238" i="4"/>
  <c r="R298" i="4"/>
  <c r="N298" i="4"/>
  <c r="N104" i="4"/>
  <c r="R104" i="4"/>
  <c r="N187" i="4"/>
  <c r="R187" i="4"/>
  <c r="R84" i="4"/>
  <c r="N84" i="4"/>
  <c r="R155" i="4"/>
  <c r="N155" i="4"/>
  <c r="N70" i="4"/>
  <c r="R70" i="4"/>
  <c r="N316" i="4"/>
  <c r="R316" i="4"/>
  <c r="N55" i="4"/>
  <c r="R55" i="4"/>
  <c r="N178" i="4"/>
  <c r="R178" i="4"/>
  <c r="N322" i="4"/>
  <c r="R322" i="4"/>
  <c r="N198" i="4"/>
  <c r="R198" i="4"/>
  <c r="N257" i="4"/>
  <c r="R257" i="4"/>
  <c r="N140" i="4"/>
  <c r="R140" i="4"/>
  <c r="N210" i="4"/>
  <c r="R210" i="4"/>
  <c r="R194" i="4"/>
  <c r="N194" i="4"/>
  <c r="R78" i="4"/>
  <c r="N78" i="4"/>
  <c r="N189" i="4"/>
  <c r="R189" i="4"/>
  <c r="N58" i="4"/>
  <c r="R58" i="4"/>
  <c r="R203" i="4"/>
  <c r="N203" i="4"/>
  <c r="R175" i="4"/>
  <c r="N175" i="4"/>
  <c r="R126" i="4"/>
  <c r="N126" i="4"/>
  <c r="N174" i="4"/>
  <c r="R174" i="4"/>
  <c r="R314" i="4"/>
  <c r="N314" i="4"/>
  <c r="R207" i="4"/>
  <c r="N207" i="4"/>
  <c r="R261" i="4"/>
  <c r="N261" i="4"/>
  <c r="N128" i="4"/>
  <c r="R128" i="4"/>
  <c r="N79" i="4"/>
  <c r="R79" i="4"/>
  <c r="N75" i="4"/>
  <c r="R75" i="4"/>
  <c r="N299" i="4"/>
  <c r="R299" i="4"/>
  <c r="N313" i="4"/>
  <c r="R313" i="4"/>
  <c r="R334" i="4"/>
  <c r="N334" i="4"/>
  <c r="N162" i="4"/>
  <c r="R162" i="4"/>
  <c r="R323" i="4"/>
  <c r="N323" i="4"/>
  <c r="N117" i="4"/>
  <c r="R117" i="4"/>
  <c r="N330" i="4"/>
  <c r="R330" i="4"/>
  <c r="N211" i="4"/>
  <c r="R211" i="4"/>
  <c r="N213" i="4"/>
  <c r="R213" i="4"/>
  <c r="N89" i="4"/>
  <c r="R89" i="4"/>
  <c r="R231" i="4"/>
  <c r="N231" i="4"/>
  <c r="N286" i="4"/>
  <c r="R286" i="4"/>
  <c r="R256" i="4"/>
  <c r="N256" i="4"/>
  <c r="N76" i="4"/>
  <c r="R76" i="4"/>
  <c r="N270" i="4"/>
  <c r="R270" i="4"/>
  <c r="R86" i="4"/>
  <c r="N86" i="4"/>
  <c r="R193" i="4"/>
  <c r="N193" i="4"/>
  <c r="N134" i="4"/>
  <c r="R134" i="4"/>
  <c r="N96" i="4"/>
  <c r="R96" i="4"/>
  <c r="N315" i="4"/>
  <c r="R315" i="4"/>
  <c r="N59" i="4"/>
  <c r="R59" i="4"/>
  <c r="N310" i="4"/>
  <c r="R310" i="4"/>
  <c r="R176" i="4"/>
  <c r="N176" i="4"/>
  <c r="R136" i="4"/>
  <c r="N136" i="4"/>
  <c r="R50" i="4"/>
  <c r="N50" i="4"/>
  <c r="N196" i="4"/>
  <c r="R196" i="4"/>
  <c r="N35" i="4"/>
  <c r="R35" i="4"/>
  <c r="N225" i="4"/>
  <c r="R225" i="4"/>
  <c r="N130" i="4"/>
  <c r="R130" i="4"/>
  <c r="N152" i="4"/>
  <c r="R152" i="4"/>
  <c r="N18" i="4"/>
  <c r="E7" i="4" l="1"/>
  <c r="F4" i="2"/>
  <c r="H4" i="2" s="1"/>
  <c r="F5" i="2"/>
  <c r="H5" i="2" s="1"/>
  <c r="F6" i="2"/>
  <c r="H6" i="2" s="1"/>
  <c r="F9" i="2" s="1"/>
  <c r="F10" i="2" l="1"/>
  <c r="H10" i="2"/>
  <c r="F4" i="4"/>
  <c r="H4" i="4" s="1"/>
  <c r="F6" i="4"/>
  <c r="H6" i="4" s="1"/>
  <c r="F9" i="4" s="1"/>
  <c r="F5" i="4"/>
  <c r="H5" i="4" s="1"/>
  <c r="F10" i="4" l="1"/>
  <c r="H10" i="4"/>
  <c r="F8" i="2"/>
  <c r="F8" i="4"/>
  <c r="G9" i="4" l="1"/>
  <c r="G9" i="2"/>
</calcChain>
</file>

<file path=xl/sharedStrings.xml><?xml version="1.0" encoding="utf-8"?>
<sst xmlns="http://schemas.openxmlformats.org/spreadsheetml/2006/main" count="1840" uniqueCount="591">
  <si>
    <t>V0343 Ori / GSC 00725-01137</t>
  </si>
  <si>
    <t>n</t>
  </si>
  <si>
    <t>Q. Fit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</si>
  <si>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</si>
  <si>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</si>
  <si>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</si>
  <si>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</si>
  <si>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</si>
  <si>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</si>
  <si>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</si>
  <si>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</si>
  <si>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</si>
  <si>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</si>
  <si>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</si>
  <si>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</si>
  <si>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</si>
  <si>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</si>
  <si>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</si>
  <si>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</si>
  <si>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</si>
  <si>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</si>
  <si>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</si>
  <si>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</si>
  <si>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</si>
  <si>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</si>
  <si>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</si>
  <si>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</si>
  <si>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</si>
  <si>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</si>
  <si>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</si>
  <si>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</si>
  <si>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</si>
  <si>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</si>
  <si>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</si>
  <si>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</si>
  <si>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</si>
  <si>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</si>
  <si>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</si>
  <si>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</si>
  <si>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</si>
  <si>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</si>
  <si>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</si>
  <si>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</si>
  <si>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</si>
  <si>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</si>
  <si>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</si>
  <si>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</si>
  <si>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S.Piotrowski AA 27.157</t>
  </si>
  <si>
    <t>II</t>
  </si>
  <si>
    <t>R.Szafraniec AAC 4.118</t>
  </si>
  <si>
    <t>I</t>
  </si>
  <si>
    <t>K.Kordylewski AAC 4.119</t>
  </si>
  <si>
    <t>R.Szafraniec AA 24.89</t>
  </si>
  <si>
    <t>Soloviev&amp;Erleksova BTAD 34.25</t>
  </si>
  <si>
    <t>R.Szafraniec AAC 5.7</t>
  </si>
  <si>
    <t>GCVS 4</t>
  </si>
  <si>
    <t>R.Szafraniec AA 24.104</t>
  </si>
  <si>
    <t>R.Szafraniec AAC 5.191</t>
  </si>
  <si>
    <t>R.Szafraniec AAC 6.194</t>
  </si>
  <si>
    <t>R.Szafraniec AA 6.142</t>
  </si>
  <si>
    <t>R.Szafraniec AA 7.189</t>
  </si>
  <si>
    <t>K.H„ussler HABZ 97</t>
  </si>
  <si>
    <t>K.H„ussler HABZ 98</t>
  </si>
  <si>
    <t>BBSAG Bull.21</t>
  </si>
  <si>
    <t>Haussler 1991Hartha Beob. Zirk 91 (whatever that is)</t>
  </si>
  <si>
    <t>Diethelm 1975</t>
  </si>
  <si>
    <t>BBSAG Bull.36</t>
  </si>
  <si>
    <t>BAV-M 68</t>
  </si>
  <si>
    <t>BBSAG Bull.116</t>
  </si>
  <si>
    <t>IBVS 4562</t>
  </si>
  <si>
    <t>BBSAG Bull.114</t>
  </si>
  <si>
    <t>BBSAG Bull.115</t>
  </si>
  <si>
    <t>BBSAG 115</t>
  </si>
  <si>
    <t>IBVS 4712</t>
  </si>
  <si>
    <t>IBVS 5040</t>
  </si>
  <si>
    <t>IBVS 5296</t>
  </si>
  <si>
    <t>IBVS 5438</t>
  </si>
  <si>
    <t>IBVS 5502</t>
  </si>
  <si>
    <t>IBVS 5809</t>
  </si>
  <si>
    <t>IBVS 5676</t>
  </si>
  <si>
    <t>IBVS 5592</t>
  </si>
  <si>
    <t>Nagai 2005</t>
  </si>
  <si>
    <t>IBVS 5731</t>
  </si>
  <si>
    <t>Yang 2009PASP..121..699</t>
  </si>
  <si>
    <t>IBVS 5802</t>
  </si>
  <si>
    <t>IBVS 5761</t>
  </si>
  <si>
    <t>IBVS 5760</t>
  </si>
  <si>
    <t>Nagai 2008 Var. Star Bull. Japan, 48, 6</t>
  </si>
  <si>
    <t>IBVS 5920</t>
  </si>
  <si>
    <t>VSB 51 </t>
  </si>
  <si>
    <t>OEJV 0137 </t>
  </si>
  <si>
    <t>OEJV 0137</t>
  </si>
  <si>
    <t>IBVS 5992</t>
  </si>
  <si>
    <t>OEJV 0160</t>
  </si>
  <si>
    <t>VSB 55 </t>
  </si>
  <si>
    <t>VSB 56 </t>
  </si>
  <si>
    <t>JAVSO..45..121</t>
  </si>
  <si>
    <t>OEJV 0179</t>
  </si>
  <si>
    <t>VSB-063</t>
  </si>
  <si>
    <t>V</t>
  </si>
  <si>
    <t>IBVS 6244</t>
  </si>
  <si>
    <t>OEJV 0203</t>
  </si>
  <si>
    <t>OEJV 0211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</si>
  <si>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</si>
  <si>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</si>
  <si>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</si>
  <si>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</si>
  <si>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</si>
  <si>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</si>
  <si>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</si>
  <si>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</si>
  <si>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</si>
  <si>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</si>
  <si>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</si>
  <si>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</si>
  <si>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</si>
  <si>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</si>
  <si>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</si>
  <si>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</si>
  <si>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</si>
  <si>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</si>
  <si>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</si>
  <si>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</si>
  <si>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</si>
  <si>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</si>
  <si>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</si>
  <si>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</si>
  <si>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</si>
  <si>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</si>
  <si>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</si>
  <si>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</si>
  <si>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</si>
  <si>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</si>
  <si>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</si>
  <si>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</si>
  <si>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</si>
  <si>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</si>
  <si>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</si>
  <si>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</si>
  <si>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</si>
  <si>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</si>
  <si>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</si>
  <si>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</si>
  <si>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</si>
  <si>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</si>
  <si>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</si>
  <si>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</si>
  <si>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</si>
  <si>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</si>
  <si>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</si>
  <si>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</si>
  <si>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</si>
  <si>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</si>
  <si>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</si>
  <si>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K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</si>
  <si>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</si>
  <si>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</si>
  <si>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</si>
  <si>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</si>
  <si>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</si>
  <si>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</si>
  <si>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</si>
  <si>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</si>
  <si>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</si>
  <si>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</si>
  <si>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</si>
  <si>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</si>
  <si>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</si>
  <si>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</si>
  <si>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</si>
  <si>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</si>
  <si>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</si>
  <si>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</si>
  <si>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</si>
  <si>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</si>
  <si>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</si>
  <si>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</si>
  <si>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</si>
  <si>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</si>
  <si>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</si>
  <si>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</si>
  <si>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</si>
  <si>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</si>
  <si>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</si>
  <si>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</si>
  <si>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</si>
  <si>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</si>
  <si>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</si>
  <si>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</si>
  <si>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Z</t>
  </si>
  <si>
    <t>V343 Ori / GSC 00725-01137</t>
  </si>
  <si>
    <t>Fit of Yang 2009PASP..121..699</t>
  </si>
  <si>
    <t>Yang et al 3009</t>
  </si>
  <si>
    <t>BBSAG</t>
  </si>
  <si>
    <t>IBVS</t>
  </si>
  <si>
    <t>Nelson</t>
  </si>
  <si>
    <t>Krajci</t>
  </si>
  <si>
    <t>Haussler 1991</t>
  </si>
  <si>
    <t>Yang 2009</t>
  </si>
  <si>
    <t>Nagai 2008</t>
  </si>
  <si>
    <t>W</t>
  </si>
  <si>
    <t>New Ephemeris =</t>
  </si>
  <si>
    <t>Local time</t>
  </si>
  <si>
    <t>Minima from the Lichtenknecker Database of the BAV</t>
  </si>
  <si>
    <t>http://www.bav-astro.de/LkDB/index.php?lang=en&amp;sprache_dial=en</t>
  </si>
  <si>
    <t>2428497.469 </t>
  </si>
  <si>
    <t> 24.11.1936 23:15 </t>
  </si>
  <si>
    <t> 0.439 </t>
  </si>
  <si>
    <t>V </t>
  </si>
  <si>
    <t> S.Piotrowski </t>
  </si>
  <si>
    <t> AA 27.157 </t>
  </si>
  <si>
    <t>2432865.529 </t>
  </si>
  <si>
    <t> 10.11.1948 00:41 </t>
  </si>
  <si>
    <t> 0.027 </t>
  </si>
  <si>
    <t> R.Szafraniec </t>
  </si>
  <si>
    <t> AAC 4.118 </t>
  </si>
  <si>
    <t>2432868.422 </t>
  </si>
  <si>
    <t> 12.11.1948 22:07 </t>
  </si>
  <si>
    <t> 0.088 </t>
  </si>
  <si>
    <t>2432879.628 </t>
  </si>
  <si>
    <t> 24.11.1948 03:04 </t>
  </si>
  <si>
    <t> -0.033 </t>
  </si>
  <si>
    <t>2432888.535 </t>
  </si>
  <si>
    <t> 03.12.1948 00:50 </t>
  </si>
  <si>
    <t> -0.027 </t>
  </si>
  <si>
    <t>2432892.598 </t>
  </si>
  <si>
    <t> 07.12.1948 02:21 </t>
  </si>
  <si>
    <t> -0.009 </t>
  </si>
  <si>
    <t>2432894.601 </t>
  </si>
  <si>
    <t> 09.12.1948 02:25 </t>
  </si>
  <si>
    <t> -0.029 </t>
  </si>
  <si>
    <t>2432899.507 </t>
  </si>
  <si>
    <t> 14.12.1948 00:10 </t>
  </si>
  <si>
    <t> 0.022 </t>
  </si>
  <si>
    <t>2432946.427 </t>
  </si>
  <si>
    <t> 29.01.1949 22:14 </t>
  </si>
  <si>
    <t> 0.013 </t>
  </si>
  <si>
    <t>2432950.460 </t>
  </si>
  <si>
    <t> 02.02.1949 23:02 </t>
  </si>
  <si>
    <t> 0.000 </t>
  </si>
  <si>
    <t> K.Kordylewski </t>
  </si>
  <si>
    <t> AAC 4.119 </t>
  </si>
  <si>
    <t>2432955.334 </t>
  </si>
  <si>
    <t> 07.02.1949 20:00 </t>
  </si>
  <si>
    <t> 0.019 </t>
  </si>
  <si>
    <t>2432976.353 </t>
  </si>
  <si>
    <t> 28.02.1949 20:28 </t>
  </si>
  <si>
    <t> 0.001 </t>
  </si>
  <si>
    <t>2432987.304 </t>
  </si>
  <si>
    <t> 11.03.1949 19:17 </t>
  </si>
  <si>
    <t> 0.029 </t>
  </si>
  <si>
    <t>2433002.247 </t>
  </si>
  <si>
    <t> 26.03.1949 17:55 </t>
  </si>
  <si>
    <t> 0.003 </t>
  </si>
  <si>
    <t> AA 24.89 </t>
  </si>
  <si>
    <t>2433006.328 </t>
  </si>
  <si>
    <t> 30.03.1949 19:52 </t>
  </si>
  <si>
    <t> 0.038 </t>
  </si>
  <si>
    <t>2433010.324 </t>
  </si>
  <si>
    <t> 03.04.1949 19:46 </t>
  </si>
  <si>
    <t> -0.011 </t>
  </si>
  <si>
    <t>2433183.488 </t>
  </si>
  <si>
    <t> 23.09.1949 23:42 </t>
  </si>
  <si>
    <t> -0.000 </t>
  </si>
  <si>
    <t>P </t>
  </si>
  <si>
    <t> Soloviev&amp;Erleksova </t>
  </si>
  <si>
    <t> BTAD 34.25 </t>
  </si>
  <si>
    <t>2433558.518 </t>
  </si>
  <si>
    <t> 04.10.1950 00:25 </t>
  </si>
  <si>
    <t> AAC 5.7 </t>
  </si>
  <si>
    <t>2433594.484 </t>
  </si>
  <si>
    <t> 08.11.1950 23:36 </t>
  </si>
  <si>
    <t> -0.040 </t>
  </si>
  <si>
    <t>2433599.385 </t>
  </si>
  <si>
    <t> 13.11.1950 21:14 </t>
  </si>
  <si>
    <t> 0.006 </t>
  </si>
  <si>
    <t>2433659.278 </t>
  </si>
  <si>
    <t> 12.01.1951 18:40 </t>
  </si>
  <si>
    <t> 0.024 </t>
  </si>
  <si>
    <t> AA 24.104 </t>
  </si>
  <si>
    <t>2433689.196 </t>
  </si>
  <si>
    <t> 11.02.1951 16:42 </t>
  </si>
  <si>
    <t> 0.004 </t>
  </si>
  <si>
    <t>2433690.409 </t>
  </si>
  <si>
    <t> 12.02.1951 21:48 </t>
  </si>
  <si>
    <t>2434043.191 </t>
  </si>
  <si>
    <t> 31.01.1952 16:35 </t>
  </si>
  <si>
    <t>2434358.327 </t>
  </si>
  <si>
    <t> 11.12.1952 19:50 </t>
  </si>
  <si>
    <t> -0.012 </t>
  </si>
  <si>
    <t>2434439.242 </t>
  </si>
  <si>
    <t> 02.03.1953 17:48 </t>
  </si>
  <si>
    <t> -0.010 </t>
  </si>
  <si>
    <t>2434451.351 </t>
  </si>
  <si>
    <t> 14.03.1953 20:25 </t>
  </si>
  <si>
    <t> -0.038 </t>
  </si>
  <si>
    <t> AAC 5.191 </t>
  </si>
  <si>
    <t>2434455.405 </t>
  </si>
  <si>
    <t> 18.03.1953 21:43 </t>
  </si>
  <si>
    <t>2434479.289 </t>
  </si>
  <si>
    <t> 11.04.1953 18:56 </t>
  </si>
  <si>
    <t> -0.015 </t>
  </si>
  <si>
    <t>2434660.524 </t>
  </si>
  <si>
    <t> 10.10.1953 00:34 </t>
  </si>
  <si>
    <t> -0.024 </t>
  </si>
  <si>
    <t>2434712.357 </t>
  </si>
  <si>
    <t> 30.11.1953 20:34 </t>
  </si>
  <si>
    <t> 0.025 </t>
  </si>
  <si>
    <t>2434797.302 </t>
  </si>
  <si>
    <t> 23.02.1954 19:14 </t>
  </si>
  <si>
    <t> 0.012 </t>
  </si>
  <si>
    <t>2435071.598 </t>
  </si>
  <si>
    <t> 25.11.1954 02:21 </t>
  </si>
  <si>
    <t> 0.014 </t>
  </si>
  <si>
    <t>2435075.604 </t>
  </si>
  <si>
    <t> 29.11.1954 02:29 </t>
  </si>
  <si>
    <t> -0.025 </t>
  </si>
  <si>
    <t> AAC 6.194 </t>
  </si>
  <si>
    <t>2435123.378 </t>
  </si>
  <si>
    <t> 15.01.1955 21:04 </t>
  </si>
  <si>
    <t> 0.010 </t>
  </si>
  <si>
    <t> AA 6.142 </t>
  </si>
  <si>
    <t>2435129.424 </t>
  </si>
  <si>
    <t> 21.01.1955 22:10 </t>
  </si>
  <si>
    <t>2435132.258 </t>
  </si>
  <si>
    <t> 24.01.1955 18:11 </t>
  </si>
  <si>
    <t>2435162.181 </t>
  </si>
  <si>
    <t> 23.02.1955 16:20 </t>
  </si>
  <si>
    <t>2435421.548 </t>
  </si>
  <si>
    <t> 10.11.1955 01:09 </t>
  </si>
  <si>
    <t> 0.017 </t>
  </si>
  <si>
    <t>2435807.483 </t>
  </si>
  <si>
    <t> 29.11.1956 23:35 </t>
  </si>
  <si>
    <t> -0.001 </t>
  </si>
  <si>
    <t> AA 7.189 </t>
  </si>
  <si>
    <t>2435876.259 </t>
  </si>
  <si>
    <t> 06.02.1957 18:12 </t>
  </si>
  <si>
    <t>2435904.186 </t>
  </si>
  <si>
    <t> 06.03.1957 16:27 </t>
  </si>
  <si>
    <t>2435933.290 </t>
  </si>
  <si>
    <t> 04.04.1957 18:57 </t>
  </si>
  <si>
    <t> -0.013 </t>
  </si>
  <si>
    <t>2436243.190 </t>
  </si>
  <si>
    <t> 08.02.1958 16:33 </t>
  </si>
  <si>
    <t> -0.008 </t>
  </si>
  <si>
    <t>2436249.186 </t>
  </si>
  <si>
    <t> 14.02.1958 16:27 </t>
  </si>
  <si>
    <t> -0.081 </t>
  </si>
  <si>
    <t>2436616.217 </t>
  </si>
  <si>
    <t> 16.02.1959 17:12 </t>
  </si>
  <si>
    <t>2436899.416 </t>
  </si>
  <si>
    <t> 26.11.1959 21:59 </t>
  </si>
  <si>
    <t> K.Häussler </t>
  </si>
  <si>
    <t> HABZ 97 </t>
  </si>
  <si>
    <t>2436983.130 </t>
  </si>
  <si>
    <t> 18.02.1960 15:07 </t>
  </si>
  <si>
    <t> -0.014 </t>
  </si>
  <si>
    <t>2437016.315 </t>
  </si>
  <si>
    <t> 22.03.1960 19:33 </t>
  </si>
  <si>
    <t> -0.003 </t>
  </si>
  <si>
    <t>2437320.134 </t>
  </si>
  <si>
    <t> 20.01.1961 15:12 </t>
  </si>
  <si>
    <t>2437349.285 </t>
  </si>
  <si>
    <t> 18.02.1961 18:50 </t>
  </si>
  <si>
    <t>2438084.359 </t>
  </si>
  <si>
    <t> 23.02.1963 20:36 </t>
  </si>
  <si>
    <t> -0.005 </t>
  </si>
  <si>
    <t>2438088.399 </t>
  </si>
  <si>
    <t> 27.02.1963 21:34 </t>
  </si>
  <si>
    <t>2438325.469 </t>
  </si>
  <si>
    <t> 22.10.1963 23:15 </t>
  </si>
  <si>
    <t>2438406.408 </t>
  </si>
  <si>
    <t> 11.01.1964 21:47 </t>
  </si>
  <si>
    <t> 0.011 </t>
  </si>
  <si>
    <t>2438440.378 </t>
  </si>
  <si>
    <t> 14.02.1964 21:04 </t>
  </si>
  <si>
    <t> -0.002 </t>
  </si>
  <si>
    <t>2439056.531 </t>
  </si>
  <si>
    <t> 23.10.1965 00:44 </t>
  </si>
  <si>
    <t> 0.002 </t>
  </si>
  <si>
    <t>2439146.339 </t>
  </si>
  <si>
    <t> 20.01.1966 20:08 </t>
  </si>
  <si>
    <t> HABZ 98 </t>
  </si>
  <si>
    <t>2439528.257 </t>
  </si>
  <si>
    <t> 06.02.1967 18:10 </t>
  </si>
  <si>
    <t> 0.007 </t>
  </si>
  <si>
    <t>2439536.327 </t>
  </si>
  <si>
    <t> 14.02.1967 19:50 </t>
  </si>
  <si>
    <t>2440981.432 </t>
  </si>
  <si>
    <t> 29.01.1971 22:22 </t>
  </si>
  <si>
    <t>2442069.322 </t>
  </si>
  <si>
    <t> 21.01.1974 19:43 </t>
  </si>
  <si>
    <t>2442448.389 </t>
  </si>
  <si>
    <t> 04.02.1975 21:20 </t>
  </si>
  <si>
    <t> R.Diethelm </t>
  </si>
  <si>
    <t> BBS 21 </t>
  </si>
  <si>
    <t>2442450.396 </t>
  </si>
  <si>
    <t> 06.02.1975 21:30 </t>
  </si>
  <si>
    <t>2442453.256 </t>
  </si>
  <si>
    <t> 09.02.1975 18:08 </t>
  </si>
  <si>
    <t> 0.016 </t>
  </si>
  <si>
    <t>2442453.262 </t>
  </si>
  <si>
    <t> 09.02.1975 18:17 </t>
  </si>
  <si>
    <t>2443192.391 </t>
  </si>
  <si>
    <t> 17.02.1977 21:23 </t>
  </si>
  <si>
    <t>2443510.365 </t>
  </si>
  <si>
    <t> 01.01.1978 20:45 </t>
  </si>
  <si>
    <t> BBS 36 </t>
  </si>
  <si>
    <t>2449398.466 </t>
  </si>
  <si>
    <t> 14.02.1994 23:11 </t>
  </si>
  <si>
    <t> 0.093 </t>
  </si>
  <si>
    <t>E </t>
  </si>
  <si>
    <t> F.Agerer </t>
  </si>
  <si>
    <t>BAVM 68 </t>
  </si>
  <si>
    <t>2449398.471 </t>
  </si>
  <si>
    <t> 14.02.1994 23:18 </t>
  </si>
  <si>
    <t> 0.098 </t>
  </si>
  <si>
    <t>B;V</t>
  </si>
  <si>
    <t>2450381.575 </t>
  </si>
  <si>
    <t> 25.10.1996 01:48 </t>
  </si>
  <si>
    <t> 0.114 </t>
  </si>
  <si>
    <t>?</t>
  </si>
  <si>
    <t> A.Paschke </t>
  </si>
  <si>
    <t> BBS 116 </t>
  </si>
  <si>
    <t>2450428.5065 </t>
  </si>
  <si>
    <t> 11.12.1996 00:09 </t>
  </si>
  <si>
    <t> 0.1158 </t>
  </si>
  <si>
    <t>BAVM 102 </t>
  </si>
  <si>
    <t>2450524.373 </t>
  </si>
  <si>
    <t> 16.03.1997 20:57 </t>
  </si>
  <si>
    <t> 0.101 </t>
  </si>
  <si>
    <t> BBS 114 </t>
  </si>
  <si>
    <t>2450560.3825 </t>
  </si>
  <si>
    <t> 21.04.1997 21:10 </t>
  </si>
  <si>
    <t> 0.1043 </t>
  </si>
  <si>
    <t> E.Blättler </t>
  </si>
  <si>
    <t> BBS 115 </t>
  </si>
  <si>
    <t>2450859.3746 </t>
  </si>
  <si>
    <t> 14.02.1998 20:59 </t>
  </si>
  <si>
    <t> 0.1243 </t>
  </si>
  <si>
    <t>o</t>
  </si>
  <si>
    <t> W.Kleikamp </t>
  </si>
  <si>
    <t>BAVM 118 </t>
  </si>
  <si>
    <t>2451166.4424 </t>
  </si>
  <si>
    <t> 18.12.1998 22:37 </t>
  </si>
  <si>
    <t> 0.1288 </t>
  </si>
  <si>
    <t>2451906.8087 </t>
  </si>
  <si>
    <t> 28.12.2000 07:24 </t>
  </si>
  <si>
    <t> 0.1448 </t>
  </si>
  <si>
    <t> R.H.Nelson </t>
  </si>
  <si>
    <t>IBVS 5040 </t>
  </si>
  <si>
    <t>2451938.3663 </t>
  </si>
  <si>
    <t> 28.01.2001 20:47 </t>
  </si>
  <si>
    <t> 0.1465 </t>
  </si>
  <si>
    <t>BAVM 152 </t>
  </si>
  <si>
    <t>2451955.3581 </t>
  </si>
  <si>
    <t> 14.02.2001 20:35 </t>
  </si>
  <si>
    <t> 0.1467 </t>
  </si>
  <si>
    <t>-I</t>
  </si>
  <si>
    <t>2452655.2689 </t>
  </si>
  <si>
    <t> 15.01.2003 18:27 </t>
  </si>
  <si>
    <t>23551</t>
  </si>
  <si>
    <t> 0.1635 </t>
  </si>
  <si>
    <t> BBS 129 </t>
  </si>
  <si>
    <t>2452683.5875 </t>
  </si>
  <si>
    <t> 13.02.2003 02:06 </t>
  </si>
  <si>
    <t>23586</t>
  </si>
  <si>
    <t> 0.1627 </t>
  </si>
  <si>
    <t> S.Dvorak </t>
  </si>
  <si>
    <t>IBVS 5502 </t>
  </si>
  <si>
    <t>2452690.0619 </t>
  </si>
  <si>
    <t> 19.02.2003 13:29 </t>
  </si>
  <si>
    <t>23594</t>
  </si>
  <si>
    <t> 0.1641 </t>
  </si>
  <si>
    <t>C </t>
  </si>
  <si>
    <t> P.Sobotka (ESA INTEGRAL) </t>
  </si>
  <si>
    <t>IBVS 5809 </t>
  </si>
  <si>
    <t>2453010.4804 </t>
  </si>
  <si>
    <t> 05.01.2004 23:31 </t>
  </si>
  <si>
    <t>23990</t>
  </si>
  <si>
    <t> 0.1687 </t>
  </si>
  <si>
    <t> L.Kotková &amp; M.Wolf </t>
  </si>
  <si>
    <t>IBVS 5676 </t>
  </si>
  <si>
    <t>2453050.1305 </t>
  </si>
  <si>
    <t> 14.02.2004 15:07 </t>
  </si>
  <si>
    <t>24039</t>
  </si>
  <si>
    <t> 0.1716 </t>
  </si>
  <si>
    <t> T.Krajci </t>
  </si>
  <si>
    <t>IBVS 5592 </t>
  </si>
  <si>
    <t>2453329.2846 </t>
  </si>
  <si>
    <t> 19.11.2004 18:49 </t>
  </si>
  <si>
    <t>24384</t>
  </si>
  <si>
    <t> 0.1772 </t>
  </si>
  <si>
    <t> Nakajima </t>
  </si>
  <si>
    <t>VSB 43 </t>
  </si>
  <si>
    <t>2453407.3614 </t>
  </si>
  <si>
    <t> 05.02.2005 20:40 </t>
  </si>
  <si>
    <t>24480.5</t>
  </si>
  <si>
    <t> 0.1734 </t>
  </si>
  <si>
    <t> Rätz </t>
  </si>
  <si>
    <t>BAVM 178 </t>
  </si>
  <si>
    <t>2453744.3740 </t>
  </si>
  <si>
    <t> 08.01.2006 20:58 </t>
  </si>
  <si>
    <t>24897</t>
  </si>
  <si>
    <t> 0.1850 </t>
  </si>
  <si>
    <t> K.&amp; M.Rätz </t>
  </si>
  <si>
    <t>BAVM 186 </t>
  </si>
  <si>
    <t>2454091.4978 </t>
  </si>
  <si>
    <t> 21.12.2006 23:56 </t>
  </si>
  <si>
    <t>25326</t>
  </si>
  <si>
    <t> 0.1937 </t>
  </si>
  <si>
    <t> F. Agerer </t>
  </si>
  <si>
    <t>BAVM 183 </t>
  </si>
  <si>
    <t>2454096.3535 </t>
  </si>
  <si>
    <t> 26.12.2006 20:29 </t>
  </si>
  <si>
    <t>25332</t>
  </si>
  <si>
    <t> 0.1947 </t>
  </si>
  <si>
    <t>2454096.756 </t>
  </si>
  <si>
    <t> 27.12.2006 06:08 </t>
  </si>
  <si>
    <t>25332.5</t>
  </si>
  <si>
    <t> 0.193 </t>
  </si>
  <si>
    <t> R. Nelson </t>
  </si>
  <si>
    <t>IBVS 5760 </t>
  </si>
  <si>
    <t>2454500.9276 </t>
  </si>
  <si>
    <t> 04.02.2008 10:15 </t>
  </si>
  <si>
    <t>25832</t>
  </si>
  <si>
    <t> 0.2058 </t>
  </si>
  <si>
    <t> K.Nakajima </t>
  </si>
  <si>
    <t>VSB 48 </t>
  </si>
  <si>
    <t>2454504.9730 </t>
  </si>
  <si>
    <t> 08.02.2008 11:21 </t>
  </si>
  <si>
    <t>25837</t>
  </si>
  <si>
    <t> 0.2055 </t>
  </si>
  <si>
    <t>Rc</t>
  </si>
  <si>
    <t>2454506.9929 </t>
  </si>
  <si>
    <t> 10.02.2008 11:49 </t>
  </si>
  <si>
    <t>25839.5</t>
  </si>
  <si>
    <t> 0.2026 </t>
  </si>
  <si>
    <t>2454521.9635 </t>
  </si>
  <si>
    <t> 25.02.2008 11:07 </t>
  </si>
  <si>
    <t>25858</t>
  </si>
  <si>
    <t> 0.2044 </t>
  </si>
  <si>
    <t>2455153.9044 </t>
  </si>
  <si>
    <t> 18.11.2009 09:42 </t>
  </si>
  <si>
    <t>26639</t>
  </si>
  <si>
    <t> 0.2179 </t>
  </si>
  <si>
    <t>IBVS 5920 </t>
  </si>
  <si>
    <t>2455591.6528 </t>
  </si>
  <si>
    <t> 30.01.2011 03:40 </t>
  </si>
  <si>
    <t>27180</t>
  </si>
  <si>
    <t> 0.2291 </t>
  </si>
  <si>
    <t>IBVS 5992 </t>
  </si>
  <si>
    <t>2455895.48832 </t>
  </si>
  <si>
    <t> 29.11.2011 23:43 </t>
  </si>
  <si>
    <t>27555.5</t>
  </si>
  <si>
    <t> 0.23783 </t>
  </si>
  <si>
    <t> L.Šmelcer </t>
  </si>
  <si>
    <t>OEJV 0160 </t>
  </si>
  <si>
    <t>2455970.33478 </t>
  </si>
  <si>
    <t> 12.02.2012 20:02 </t>
  </si>
  <si>
    <t>27648</t>
  </si>
  <si>
    <t> 0.24013 </t>
  </si>
  <si>
    <t> M.Urbanik </t>
  </si>
  <si>
    <t>2455212.1641 </t>
  </si>
  <si>
    <t> 15.01.2010 15:56 </t>
  </si>
  <si>
    <t>26711</t>
  </si>
  <si>
    <t> 0.2205 </t>
  </si>
  <si>
    <t> H.Itoh </t>
  </si>
  <si>
    <t>2455279.3225 </t>
  </si>
  <si>
    <t> 23.03.2010 19:44 </t>
  </si>
  <si>
    <t>26794</t>
  </si>
  <si>
    <t> 0.2215 </t>
  </si>
  <si>
    <t>2455279.3237 </t>
  </si>
  <si>
    <t> 23.03.2010 19:46 </t>
  </si>
  <si>
    <t> 0.2227 </t>
  </si>
  <si>
    <t>2455562.1261 </t>
  </si>
  <si>
    <t> 31.12.2010 15:01 </t>
  </si>
  <si>
    <t>27143.5</t>
  </si>
  <si>
    <t> 0.2355 </t>
  </si>
  <si>
    <t>2456272.1452 </t>
  </si>
  <si>
    <t> 10.12.2012 15:29 </t>
  </si>
  <si>
    <t>28021</t>
  </si>
  <si>
    <t> 0.2466 </t>
  </si>
  <si>
    <t> K.Shiokawa </t>
  </si>
  <si>
    <t>2456312.1974 </t>
  </si>
  <si>
    <t> 19.01.2013 16:44 </t>
  </si>
  <si>
    <t>28070.5</t>
  </si>
  <si>
    <t> 0.2470 </t>
  </si>
  <si>
    <t>RHN 2021</t>
  </si>
  <si>
    <t>OEJV 226</t>
  </si>
  <si>
    <t>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</si>
</sst>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$#,##0_);&quot;($&quot;#,##0\)"/>
    <numFmt numFmtId="165" formatCode="0E+00"/>
    <numFmt numFmtId="166" formatCode="m/d/yyyy\ h:mm"/>
    <numFmt numFmtId="167" formatCode="m/d/yyyy"/>
    <numFmt numFmtId="168" formatCode="0.E+00"/>
    <numFmt numFmtId="169" formatCode="0.0%"/>
    <numFmt numFmtId="170" formatCode="mm/dd/yy\ hh:mm\ AM/PM"/>
    <numFmt numFmtId="171" formatCode="dd/mm/yyyy"/>
    <numFmt numFmtId="172" formatCode="0.0000"/>
  </numFmts>
  <fonts count="24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22" fillId="0" borderId="0" applyFill="0" applyBorder="0" applyProtection="0">
      <alignment vertical="top"/>
    </xf>
    <xf numFmtId="164" fontId="22" fillId="0" borderId="0" applyFill="0" applyBorder="0" applyProtection="0">
      <alignment vertical="top"/>
    </xf>
    <xf numFmtId="0" fontId="22" fillId="0" borderId="0" applyFill="0" applyBorder="0" applyProtection="0">
      <alignment vertical="top"/>
    </xf>
    <xf numFmtId="2" fontId="22" fillId="0" borderId="0" applyFill="0" applyBorder="0" applyProtection="0">
      <alignment vertical="top"/>
    </xf>
    <xf numFmtId="0" fontId="20" fillId="0" borderId="0" applyNumberFormat="0" applyFill="0" applyBorder="0" applyProtection="0">
      <alignment vertical="top"/>
    </xf>
    <xf numFmtId="0" fontId="22" fillId="0" borderId="0"/>
    <xf numFmtId="0" fontId="22" fillId="0" borderId="0"/>
  </cellStyleXfs>
  <cellXfs count="198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1" xfId="0" applyFont="1" applyBorder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>
      <alignment vertical="top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4" fillId="0" borderId="0" xfId="0" applyFont="1">
      <alignment vertical="top"/>
    </xf>
    <xf numFmtId="0" fontId="0" fillId="0" borderId="3" xfId="0" applyBorder="1">
      <alignment vertical="top"/>
    </xf>
    <xf numFmtId="0" fontId="3" fillId="0" borderId="0" xfId="0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3" fillId="0" borderId="0" xfId="0" applyFont="1" applyAlignment="1"/>
    <xf numFmtId="0" fontId="7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2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6" fontId="8" fillId="0" borderId="0" xfId="0" applyNumberFormat="1" applyFont="1">
      <alignment vertical="top"/>
    </xf>
    <xf numFmtId="0" fontId="3" fillId="0" borderId="0" xfId="0" applyFont="1" applyAlignment="1">
      <alignment horizontal="center"/>
    </xf>
    <xf numFmtId="166" fontId="2" fillId="0" borderId="14" xfId="0" applyNumberFormat="1" applyFont="1" applyBorder="1">
      <alignment vertical="top"/>
    </xf>
    <xf numFmtId="0" fontId="0" fillId="0" borderId="14" xfId="0" applyBorder="1" applyAlignment="1">
      <alignment horizontal="left" vertical="top"/>
    </xf>
    <xf numFmtId="167" fontId="0" fillId="0" borderId="0" xfId="0" applyNumberFormat="1" applyAlignment="1"/>
    <xf numFmtId="0" fontId="2" fillId="0" borderId="1" xfId="0" applyFont="1" applyBorder="1">
      <alignment vertical="top"/>
    </xf>
    <xf numFmtId="0" fontId="0" fillId="0" borderId="1" xfId="0" applyBorder="1" applyAlignment="1">
      <alignment horizontal="left" vertical="top"/>
    </xf>
    <xf numFmtId="0" fontId="2" fillId="0" borderId="14" xfId="0" applyFont="1" applyBorder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167" fontId="2" fillId="0" borderId="0" xfId="0" applyNumberFormat="1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2" fillId="0" borderId="1" xfId="0" applyFont="1" applyBorder="1">
      <alignment vertical="top"/>
    </xf>
    <xf numFmtId="0" fontId="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2" fillId="0" borderId="0" xfId="0" applyFont="1" applyAlignment="1"/>
    <xf numFmtId="0" fontId="7" fillId="2" borderId="0" xfId="0" applyFont="1" applyFill="1" applyAlignment="1"/>
    <xf numFmtId="0" fontId="2" fillId="0" borderId="0" xfId="0" applyFont="1" applyAlignment="1">
      <alignment horizontal="center" vertical="center"/>
    </xf>
    <xf numFmtId="0" fontId="13" fillId="0" borderId="0" xfId="6" applyFont="1" applyAlignment="1">
      <alignment horizontal="left" vertical="center"/>
    </xf>
    <xf numFmtId="0" fontId="13" fillId="0" borderId="0" xfId="6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0" fontId="5" fillId="0" borderId="2" xfId="0" applyFont="1" applyBorder="1" applyAlignment="1">
      <alignment horizontal="center"/>
    </xf>
    <xf numFmtId="0" fontId="3" fillId="0" borderId="16" xfId="0" applyFont="1" applyBorder="1">
      <alignment vertical="top"/>
    </xf>
    <xf numFmtId="0" fontId="4" fillId="0" borderId="17" xfId="0" applyFont="1" applyBorder="1">
      <alignment vertical="top"/>
    </xf>
    <xf numFmtId="0" fontId="8" fillId="0" borderId="18" xfId="0" applyFont="1" applyBorder="1">
      <alignment vertical="top"/>
    </xf>
    <xf numFmtId="168" fontId="8" fillId="0" borderId="18" xfId="0" applyNumberFormat="1" applyFont="1" applyBorder="1" applyAlignment="1">
      <alignment horizontal="center"/>
    </xf>
    <xf numFmtId="169" fontId="3" fillId="0" borderId="0" xfId="0" applyNumberFormat="1" applyFont="1">
      <alignment vertical="top"/>
    </xf>
    <xf numFmtId="167" fontId="0" fillId="0" borderId="0" xfId="0" applyNumberFormat="1">
      <alignment vertical="top"/>
    </xf>
    <xf numFmtId="0" fontId="3" fillId="0" borderId="19" xfId="0" applyFont="1" applyBorder="1">
      <alignment vertical="top"/>
    </xf>
    <xf numFmtId="0" fontId="4" fillId="0" borderId="20" xfId="0" applyFont="1" applyBorder="1">
      <alignment vertical="top"/>
    </xf>
    <xf numFmtId="0" fontId="8" fillId="0" borderId="21" xfId="0" applyFont="1" applyBorder="1">
      <alignment vertical="top"/>
    </xf>
    <xf numFmtId="168" fontId="8" fillId="0" borderId="21" xfId="0" applyNumberFormat="1" applyFont="1" applyBorder="1" applyAlignment="1">
      <alignment horizontal="center"/>
    </xf>
    <xf numFmtId="0" fontId="3" fillId="0" borderId="22" xfId="0" applyFont="1" applyBorder="1">
      <alignment vertical="top"/>
    </xf>
    <xf numFmtId="0" fontId="4" fillId="0" borderId="23" xfId="0" applyFont="1" applyBorder="1">
      <alignment vertical="top"/>
    </xf>
    <xf numFmtId="0" fontId="8" fillId="0" borderId="24" xfId="0" applyFont="1" applyBorder="1">
      <alignment vertical="top"/>
    </xf>
    <xf numFmtId="168" fontId="8" fillId="0" borderId="24" xfId="0" applyNumberFormat="1" applyFont="1" applyBorder="1" applyAlignment="1">
      <alignment horizontal="center"/>
    </xf>
    <xf numFmtId="0" fontId="18" fillId="0" borderId="2" xfId="0" applyFont="1" applyBorder="1">
      <alignment vertical="top"/>
    </xf>
    <xf numFmtId="0" fontId="0" fillId="0" borderId="2" xfId="0" applyBorder="1">
      <alignment vertical="top"/>
    </xf>
    <xf numFmtId="168" fontId="8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10" fontId="3" fillId="0" borderId="0" xfId="0" applyNumberFormat="1" applyFont="1">
      <alignment vertical="top"/>
    </xf>
    <xf numFmtId="0" fontId="12" fillId="0" borderId="0" xfId="0" applyFont="1">
      <alignment vertical="top"/>
    </xf>
    <xf numFmtId="169" fontId="12" fillId="0" borderId="0" xfId="0" applyNumberFormat="1" applyFont="1">
      <alignment vertical="top"/>
    </xf>
    <xf numFmtId="10" fontId="12" fillId="0" borderId="0" xfId="0" applyNumberFormat="1" applyFont="1">
      <alignment vertical="top"/>
    </xf>
    <xf numFmtId="0" fontId="14" fillId="0" borderId="0" xfId="0" applyFont="1">
      <alignment vertical="top"/>
    </xf>
    <xf numFmtId="0" fontId="6" fillId="0" borderId="0" xfId="0" applyFont="1" applyAlignment="1">
      <alignment horizontal="center"/>
    </xf>
    <xf numFmtId="0" fontId="19" fillId="0" borderId="0" xfId="0" applyFont="1">
      <alignment vertical="top"/>
    </xf>
    <xf numFmtId="0" fontId="10" fillId="0" borderId="0" xfId="0" applyFont="1">
      <alignment vertical="top"/>
    </xf>
    <xf numFmtId="0" fontId="18" fillId="0" borderId="0" xfId="0" applyFont="1" applyAlignment="1">
      <alignment horizontal="center"/>
    </xf>
    <xf numFmtId="0" fontId="6" fillId="3" borderId="1" xfId="0" applyFont="1" applyFill="1" applyBorder="1">
      <alignment vertical="top"/>
    </xf>
    <xf numFmtId="0" fontId="6" fillId="3" borderId="14" xfId="0" applyFont="1" applyFill="1" applyBorder="1">
      <alignment vertical="top"/>
    </xf>
    <xf numFmtId="0" fontId="8" fillId="0" borderId="14" xfId="0" applyFont="1" applyBorder="1">
      <alignment vertical="top"/>
    </xf>
    <xf numFmtId="170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25" xfId="0" applyBorder="1">
      <alignment vertical="top"/>
    </xf>
    <xf numFmtId="0" fontId="0" fillId="0" borderId="26" xfId="0" applyBorder="1">
      <alignment vertical="top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14" xfId="0" applyBorder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20" fillId="0" borderId="0" xfId="5" applyNumberFormat="1" applyFill="1" applyBorder="1" applyAlignment="1" applyProtection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>
      <alignment vertical="top"/>
    </xf>
    <xf numFmtId="0" fontId="0" fillId="4" borderId="27" xfId="0" applyFill="1" applyBorder="1" applyAlignment="1">
      <alignment horizontal="left" wrapText="1" indent="1"/>
    </xf>
    <xf numFmtId="0" fontId="0" fillId="4" borderId="27" xfId="0" applyFill="1" applyBorder="1" applyAlignment="1">
      <alignment horizontal="center" wrapText="1"/>
    </xf>
    <xf numFmtId="0" fontId="0" fillId="4" borderId="27" xfId="0" applyFill="1" applyBorder="1" applyAlignment="1">
      <alignment horizontal="right" wrapText="1"/>
    </xf>
    <xf numFmtId="0" fontId="20" fillId="4" borderId="27" xfId="5" applyNumberFormat="1" applyFill="1" applyBorder="1" applyAlignment="1" applyProtection="1">
      <alignment horizontal="right" wrapText="1"/>
    </xf>
    <xf numFmtId="0" fontId="0" fillId="4" borderId="18" xfId="0" applyFill="1" applyBorder="1" applyAlignment="1">
      <alignment horizontal="left" wrapText="1" indent="1"/>
    </xf>
    <xf numFmtId="0" fontId="0" fillId="4" borderId="18" xfId="0" applyFill="1" applyBorder="1" applyAlignment="1">
      <alignment horizontal="center" wrapText="1"/>
    </xf>
    <xf numFmtId="0" fontId="0" fillId="4" borderId="18" xfId="0" applyFill="1" applyBorder="1" applyAlignment="1">
      <alignment horizontal="right" wrapText="1"/>
    </xf>
    <xf numFmtId="0" fontId="20" fillId="4" borderId="18" xfId="5" applyNumberFormat="1" applyFill="1" applyBorder="1" applyAlignment="1" applyProtection="1">
      <alignment horizontal="right" wrapText="1"/>
    </xf>
    <xf numFmtId="0" fontId="2" fillId="4" borderId="0" xfId="0" applyFont="1" applyFill="1" applyAlignment="1">
      <alignment horizontal="left" vertical="top" wrapText="1" indent="1"/>
    </xf>
    <xf numFmtId="0" fontId="2" fillId="4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right" vertical="top" wrapText="1"/>
    </xf>
    <xf numFmtId="0" fontId="20" fillId="4" borderId="0" xfId="5" applyNumberFormat="1" applyFill="1" applyBorder="1" applyAlignment="1" applyProtection="1">
      <alignment horizontal="right" vertical="top" wrapText="1"/>
    </xf>
    <xf numFmtId="0" fontId="12" fillId="0" borderId="0" xfId="0" applyFont="1" applyAlignment="1">
      <alignment horizontal="left" vertical="center"/>
    </xf>
    <xf numFmtId="0" fontId="23" fillId="0" borderId="0" xfId="0" applyFont="1" applyAlignment="1" applyProtection="1">
      <alignment vertical="center" wrapText="1"/>
      <protection locked="0"/>
    </xf>
    <xf numFmtId="14" fontId="0" fillId="0" borderId="0" xfId="0" applyNumberFormat="1" applyAlignme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0" xfId="0" applyFont="1" applyAlignment="1">
      <alignment horizontal="center" vertical="center"/>
    </xf>
    <xf numFmtId="170" fontId="8" fillId="0" borderId="0" xfId="0" applyNumberFormat="1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6" fontId="8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2" fillId="0" borderId="14" xfId="0" applyNumberFormat="1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4" fontId="0" fillId="0" borderId="0" xfId="0" applyNumberForma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2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" fillId="0" borderId="0" xfId="7" applyFont="1" applyAlignment="1">
      <alignment horizontal="center" vertical="center" wrapText="1"/>
    </xf>
    <xf numFmtId="0" fontId="2" fillId="0" borderId="0" xfId="7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6" applyFont="1" applyAlignment="1">
      <alignment horizontal="left" vertical="center"/>
    </xf>
    <xf numFmtId="0" fontId="15" fillId="0" borderId="0" xfId="6" applyFont="1" applyAlignment="1">
      <alignment horizontal="center" vertical="center" wrapText="1"/>
    </xf>
    <xf numFmtId="0" fontId="15" fillId="0" borderId="0" xfId="6" applyFont="1" applyAlignment="1">
      <alignment horizontal="left" vertical="center" wrapText="1"/>
    </xf>
    <xf numFmtId="0" fontId="14" fillId="0" borderId="0" xfId="6" applyFont="1" applyAlignment="1">
      <alignment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 vertical="center"/>
    </xf>
    <xf numFmtId="0" fontId="12" fillId="0" borderId="0" xfId="6" applyFont="1" applyAlignment="1">
      <alignment vertical="center"/>
    </xf>
    <xf numFmtId="0" fontId="23" fillId="0" borderId="0" xfId="0" applyFont="1" applyAlignment="1">
      <alignment horizontal="center" vertical="center"/>
    </xf>
    <xf numFmtId="172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171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171" fontId="2" fillId="0" borderId="0" xfId="0" applyNumberFormat="1" applyFont="1" applyAlignment="1">
      <alignment vertical="center"/>
    </xf>
    <xf numFmtId="0" fontId="7" fillId="2" borderId="0" xfId="0" applyFont="1" applyFill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V343 Ori - O-C Diagr.</a:t>
            </a:r>
          </a:p>
        </c:rich>
      </c:tx>
      <c:layout>
        <c:manualLayout>
          <c:xMode val="edge"/>
          <c:yMode val="edge"/>
          <c:x val="0.3676706972642682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48087692594596E-2"/>
          <c:y val="0.13125000000000001"/>
          <c:w val="0.87638736596437172"/>
          <c:h val="0.706250000000000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1'!$F$21:$F$140</c:f>
              <c:numCache>
                <c:formatCode>General</c:formatCode>
                <c:ptCount val="120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10942.5</c:v>
                </c:pt>
                <c:pt idx="67">
                  <c:v>11856</c:v>
                </c:pt>
                <c:pt idx="68">
                  <c:v>12249</c:v>
                </c:pt>
                <c:pt idx="69">
                  <c:v>19526</c:v>
                </c:pt>
                <c:pt idx="70">
                  <c:v>19526</c:v>
                </c:pt>
                <c:pt idx="71">
                  <c:v>20741</c:v>
                </c:pt>
                <c:pt idx="72">
                  <c:v>20799</c:v>
                </c:pt>
                <c:pt idx="73">
                  <c:v>20917.5</c:v>
                </c:pt>
                <c:pt idx="74">
                  <c:v>20962</c:v>
                </c:pt>
                <c:pt idx="75">
                  <c:v>20962</c:v>
                </c:pt>
                <c:pt idx="76">
                  <c:v>21331.5</c:v>
                </c:pt>
                <c:pt idx="77">
                  <c:v>21711</c:v>
                </c:pt>
                <c:pt idx="78">
                  <c:v>22626</c:v>
                </c:pt>
                <c:pt idx="79">
                  <c:v>22665</c:v>
                </c:pt>
                <c:pt idx="80">
                  <c:v>22686</c:v>
                </c:pt>
                <c:pt idx="81">
                  <c:v>23551</c:v>
                </c:pt>
                <c:pt idx="82">
                  <c:v>23586</c:v>
                </c:pt>
                <c:pt idx="83">
                  <c:v>23594</c:v>
                </c:pt>
                <c:pt idx="84">
                  <c:v>23990</c:v>
                </c:pt>
                <c:pt idx="85">
                  <c:v>24039</c:v>
                </c:pt>
                <c:pt idx="86">
                  <c:v>24384</c:v>
                </c:pt>
                <c:pt idx="87">
                  <c:v>24480.5</c:v>
                </c:pt>
                <c:pt idx="88">
                  <c:v>24851</c:v>
                </c:pt>
                <c:pt idx="89">
                  <c:v>24897</c:v>
                </c:pt>
                <c:pt idx="90">
                  <c:v>25326</c:v>
                </c:pt>
                <c:pt idx="91">
                  <c:v>25332</c:v>
                </c:pt>
                <c:pt idx="92">
                  <c:v>25332.5</c:v>
                </c:pt>
                <c:pt idx="93">
                  <c:v>25748.5</c:v>
                </c:pt>
                <c:pt idx="94">
                  <c:v>25832</c:v>
                </c:pt>
                <c:pt idx="95">
                  <c:v>25837</c:v>
                </c:pt>
                <c:pt idx="96">
                  <c:v>25839.5</c:v>
                </c:pt>
                <c:pt idx="97">
                  <c:v>25858</c:v>
                </c:pt>
                <c:pt idx="98">
                  <c:v>26141.5</c:v>
                </c:pt>
                <c:pt idx="99">
                  <c:v>26144</c:v>
                </c:pt>
                <c:pt idx="100">
                  <c:v>26639</c:v>
                </c:pt>
                <c:pt idx="101">
                  <c:v>26711</c:v>
                </c:pt>
                <c:pt idx="102">
                  <c:v>26794</c:v>
                </c:pt>
                <c:pt idx="103">
                  <c:v>26794</c:v>
                </c:pt>
                <c:pt idx="104">
                  <c:v>26794</c:v>
                </c:pt>
                <c:pt idx="105">
                  <c:v>26794</c:v>
                </c:pt>
                <c:pt idx="106">
                  <c:v>27143.5</c:v>
                </c:pt>
                <c:pt idx="107">
                  <c:v>27180</c:v>
                </c:pt>
                <c:pt idx="108">
                  <c:v>27555.5</c:v>
                </c:pt>
                <c:pt idx="109">
                  <c:v>27648</c:v>
                </c:pt>
                <c:pt idx="110">
                  <c:v>28021</c:v>
                </c:pt>
                <c:pt idx="111">
                  <c:v>28070.5</c:v>
                </c:pt>
                <c:pt idx="112">
                  <c:v>29443</c:v>
                </c:pt>
                <c:pt idx="113">
                  <c:v>29795</c:v>
                </c:pt>
                <c:pt idx="114">
                  <c:v>29821.5</c:v>
                </c:pt>
                <c:pt idx="115">
                  <c:v>29880</c:v>
                </c:pt>
                <c:pt idx="116">
                  <c:v>29880</c:v>
                </c:pt>
                <c:pt idx="117">
                  <c:v>29880</c:v>
                </c:pt>
                <c:pt idx="118">
                  <c:v>30686</c:v>
                </c:pt>
                <c:pt idx="119">
                  <c:v>30686</c:v>
                </c:pt>
              </c:numCache>
            </c:numRef>
          </c:xVal>
          <c:yVal>
            <c:numRef>
              <c:f>'Active 1'!$H$21:$H$140</c:f>
              <c:numCache>
                <c:formatCode>General</c:formatCode>
                <c:ptCount val="120"/>
                <c:pt idx="47">
                  <c:v>1.6608999998425134E-2</c:v>
                </c:pt>
                <c:pt idx="51">
                  <c:v>1.1553000003914349E-2</c:v>
                </c:pt>
                <c:pt idx="52">
                  <c:v>-5.4180000006454065E-3</c:v>
                </c:pt>
                <c:pt idx="53">
                  <c:v>-1.1048000000300817E-2</c:v>
                </c:pt>
                <c:pt idx="54">
                  <c:v>-1.4966000002459623E-2</c:v>
                </c:pt>
                <c:pt idx="55">
                  <c:v>1.1434000000008382E-2</c:v>
                </c:pt>
                <c:pt idx="56">
                  <c:v>-1.8580000032670796E-3</c:v>
                </c:pt>
                <c:pt idx="57">
                  <c:v>1.6929999983403832E-3</c:v>
                </c:pt>
                <c:pt idx="58">
                  <c:v>-3.2930000015767291E-3</c:v>
                </c:pt>
                <c:pt idx="59">
                  <c:v>7.2349999973084778E-3</c:v>
                </c:pt>
                <c:pt idx="60">
                  <c:v>-1.4025000004039612E-2</c:v>
                </c:pt>
                <c:pt idx="61">
                  <c:v>-8.0610000004526228E-3</c:v>
                </c:pt>
                <c:pt idx="62">
                  <c:v>1.2031999998725951E-2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27-4645-9586-22CF35F1899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1'!$F$21:$F$140</c:f>
              <c:numCache>
                <c:formatCode>General</c:formatCode>
                <c:ptCount val="120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10942.5</c:v>
                </c:pt>
                <c:pt idx="67">
                  <c:v>11856</c:v>
                </c:pt>
                <c:pt idx="68">
                  <c:v>12249</c:v>
                </c:pt>
                <c:pt idx="69">
                  <c:v>19526</c:v>
                </c:pt>
                <c:pt idx="70">
                  <c:v>19526</c:v>
                </c:pt>
                <c:pt idx="71">
                  <c:v>20741</c:v>
                </c:pt>
                <c:pt idx="72">
                  <c:v>20799</c:v>
                </c:pt>
                <c:pt idx="73">
                  <c:v>20917.5</c:v>
                </c:pt>
                <c:pt idx="74">
                  <c:v>20962</c:v>
                </c:pt>
                <c:pt idx="75">
                  <c:v>20962</c:v>
                </c:pt>
                <c:pt idx="76">
                  <c:v>21331.5</c:v>
                </c:pt>
                <c:pt idx="77">
                  <c:v>21711</c:v>
                </c:pt>
                <c:pt idx="78">
                  <c:v>22626</c:v>
                </c:pt>
                <c:pt idx="79">
                  <c:v>22665</c:v>
                </c:pt>
                <c:pt idx="80">
                  <c:v>22686</c:v>
                </c:pt>
                <c:pt idx="81">
                  <c:v>23551</c:v>
                </c:pt>
                <c:pt idx="82">
                  <c:v>23586</c:v>
                </c:pt>
                <c:pt idx="83">
                  <c:v>23594</c:v>
                </c:pt>
                <c:pt idx="84">
                  <c:v>23990</c:v>
                </c:pt>
                <c:pt idx="85">
                  <c:v>24039</c:v>
                </c:pt>
                <c:pt idx="86">
                  <c:v>24384</c:v>
                </c:pt>
                <c:pt idx="87">
                  <c:v>24480.5</c:v>
                </c:pt>
                <c:pt idx="88">
                  <c:v>24851</c:v>
                </c:pt>
                <c:pt idx="89">
                  <c:v>24897</c:v>
                </c:pt>
                <c:pt idx="90">
                  <c:v>25326</c:v>
                </c:pt>
                <c:pt idx="91">
                  <c:v>25332</c:v>
                </c:pt>
                <c:pt idx="92">
                  <c:v>25332.5</c:v>
                </c:pt>
                <c:pt idx="93">
                  <c:v>25748.5</c:v>
                </c:pt>
                <c:pt idx="94">
                  <c:v>25832</c:v>
                </c:pt>
                <c:pt idx="95">
                  <c:v>25837</c:v>
                </c:pt>
                <c:pt idx="96">
                  <c:v>25839.5</c:v>
                </c:pt>
                <c:pt idx="97">
                  <c:v>25858</c:v>
                </c:pt>
                <c:pt idx="98">
                  <c:v>26141.5</c:v>
                </c:pt>
                <c:pt idx="99">
                  <c:v>26144</c:v>
                </c:pt>
                <c:pt idx="100">
                  <c:v>26639</c:v>
                </c:pt>
                <c:pt idx="101">
                  <c:v>26711</c:v>
                </c:pt>
                <c:pt idx="102">
                  <c:v>26794</c:v>
                </c:pt>
                <c:pt idx="103">
                  <c:v>26794</c:v>
                </c:pt>
                <c:pt idx="104">
                  <c:v>26794</c:v>
                </c:pt>
                <c:pt idx="105">
                  <c:v>26794</c:v>
                </c:pt>
                <c:pt idx="106">
                  <c:v>27143.5</c:v>
                </c:pt>
                <c:pt idx="107">
                  <c:v>27180</c:v>
                </c:pt>
                <c:pt idx="108">
                  <c:v>27555.5</c:v>
                </c:pt>
                <c:pt idx="109">
                  <c:v>27648</c:v>
                </c:pt>
                <c:pt idx="110">
                  <c:v>28021</c:v>
                </c:pt>
                <c:pt idx="111">
                  <c:v>28070.5</c:v>
                </c:pt>
                <c:pt idx="112">
                  <c:v>29443</c:v>
                </c:pt>
                <c:pt idx="113">
                  <c:v>29795</c:v>
                </c:pt>
                <c:pt idx="114">
                  <c:v>29821.5</c:v>
                </c:pt>
                <c:pt idx="115">
                  <c:v>29880</c:v>
                </c:pt>
                <c:pt idx="116">
                  <c:v>29880</c:v>
                </c:pt>
                <c:pt idx="117">
                  <c:v>29880</c:v>
                </c:pt>
                <c:pt idx="118">
                  <c:v>30686</c:v>
                </c:pt>
                <c:pt idx="119">
                  <c:v>30686</c:v>
                </c:pt>
              </c:numCache>
            </c:numRef>
          </c:xVal>
          <c:yVal>
            <c:numRef>
              <c:f>'Active 1'!$I$21:$I$140</c:f>
              <c:numCache>
                <c:formatCode>General</c:formatCode>
                <c:ptCount val="120"/>
                <c:pt idx="0">
                  <c:v>3.3993000000918983E-2</c:v>
                </c:pt>
                <c:pt idx="1">
                  <c:v>2.7282000002742279E-2</c:v>
                </c:pt>
                <c:pt idx="2">
                  <c:v>0</c:v>
                </c:pt>
                <c:pt idx="3">
                  <c:v>-3.3423000000766478E-2</c:v>
                </c:pt>
                <c:pt idx="4">
                  <c:v>-2.6808999995409977E-2</c:v>
                </c:pt>
                <c:pt idx="5">
                  <c:v>-9.4390000012936071E-3</c:v>
                </c:pt>
                <c:pt idx="6">
                  <c:v>-2.9254000000946689E-2</c:v>
                </c:pt>
                <c:pt idx="7">
                  <c:v>2.1989999993820675E-2</c:v>
                </c:pt>
                <c:pt idx="8">
                  <c:v>1.2682000000495464E-2</c:v>
                </c:pt>
                <c:pt idx="9">
                  <c:v>5.1999995775986463E-5</c:v>
                </c:pt>
                <c:pt idx="10">
                  <c:v>1.9295999998576008E-2</c:v>
                </c:pt>
                <c:pt idx="11">
                  <c:v>1.0200000033364631E-3</c:v>
                </c:pt>
                <c:pt idx="12">
                  <c:v>2.8818999999202788E-2</c:v>
                </c:pt>
                <c:pt idx="13">
                  <c:v>2.9880000001867302E-3</c:v>
                </c:pt>
                <c:pt idx="14">
                  <c:v>3.8357999997970182E-2</c:v>
                </c:pt>
                <c:pt idx="15">
                  <c:v>-1.127200000337325E-2</c:v>
                </c:pt>
                <c:pt idx="16">
                  <c:v>-2.3599999985890463E-4</c:v>
                </c:pt>
                <c:pt idx="17">
                  <c:v>-1.3700000272365287E-4</c:v>
                </c:pt>
                <c:pt idx="18">
                  <c:v>-4.0244000003440306E-2</c:v>
                </c:pt>
                <c:pt idx="19">
                  <c:v>0</c:v>
                </c:pt>
                <c:pt idx="20">
                  <c:v>6.0000000012223609E-3</c:v>
                </c:pt>
                <c:pt idx="21">
                  <c:v>2.3675999997067265E-2</c:v>
                </c:pt>
                <c:pt idx="22">
                  <c:v>4.0140000055544078E-3</c:v>
                </c:pt>
                <c:pt idx="23">
                  <c:v>3.3249999978579581E-3</c:v>
                </c:pt>
                <c:pt idx="24">
                  <c:v>6.3889999946695752E-3</c:v>
                </c:pt>
                <c:pt idx="25">
                  <c:v>-1.2188000000605825E-2</c:v>
                </c:pt>
                <c:pt idx="26">
                  <c:v>-9.788000003027264E-3</c:v>
                </c:pt>
                <c:pt idx="27">
                  <c:v>-3.7678000000596512E-2</c:v>
                </c:pt>
                <c:pt idx="28">
                  <c:v>-2.9308000004675705E-2</c:v>
                </c:pt>
                <c:pt idx="29">
                  <c:v>-1.4525000005960464E-2</c:v>
                </c:pt>
                <c:pt idx="30">
                  <c:v>-2.3748999999952503E-2</c:v>
                </c:pt>
                <c:pt idx="31">
                  <c:v>2.5186999999277759E-2</c:v>
                </c:pt>
                <c:pt idx="32">
                  <c:v>1.1957000002439599E-2</c:v>
                </c:pt>
                <c:pt idx="33">
                  <c:v>1.4242999997804873E-2</c:v>
                </c:pt>
                <c:pt idx="34">
                  <c:v>-2.5387000001501292E-2</c:v>
                </c:pt>
                <c:pt idx="35">
                  <c:v>1.017899999715155E-2</c:v>
                </c:pt>
                <c:pt idx="36">
                  <c:v>-1.2266000005183741E-2</c:v>
                </c:pt>
                <c:pt idx="37">
                  <c:v>-1.0206999999354593E-2</c:v>
                </c:pt>
                <c:pt idx="38">
                  <c:v>-2.4869000000762753E-2</c:v>
                </c:pt>
                <c:pt idx="39">
                  <c:v>1.7248000003746711E-2</c:v>
                </c:pt>
                <c:pt idx="40">
                  <c:v>-8.5399999807123095E-4</c:v>
                </c:pt>
                <c:pt idx="41">
                  <c:v>-5.6400000175926834E-4</c:v>
                </c:pt>
                <c:pt idx="42">
                  <c:v>1.1589000001549721E-2</c:v>
                </c:pt>
                <c:pt idx="43">
                  <c:v>-1.2947000002895948E-2</c:v>
                </c:pt>
                <c:pt idx="44">
                  <c:v>-8.2049999982700683E-3</c:v>
                </c:pt>
                <c:pt idx="45">
                  <c:v>0</c:v>
                </c:pt>
                <c:pt idx="46">
                  <c:v>1.1708999998518266E-2</c:v>
                </c:pt>
                <c:pt idx="48">
                  <c:v>-1.3932000001659617E-2</c:v>
                </c:pt>
                <c:pt idx="49">
                  <c:v>-3.0980000010458753E-3</c:v>
                </c:pt>
                <c:pt idx="50">
                  <c:v>-1.0911000004853122E-2</c:v>
                </c:pt>
                <c:pt idx="63">
                  <c:v>3.5009999992325902E-3</c:v>
                </c:pt>
                <c:pt idx="64">
                  <c:v>-1.2313999999605585E-2</c:v>
                </c:pt>
                <c:pt idx="65">
                  <c:v>1.5745000004244503E-2</c:v>
                </c:pt>
                <c:pt idx="66">
                  <c:v>2.1745000005466864E-2</c:v>
                </c:pt>
                <c:pt idx="67">
                  <c:v>1.4144000000669621E-2</c:v>
                </c:pt>
                <c:pt idx="68">
                  <c:v>1.6259999974863604E-3</c:v>
                </c:pt>
                <c:pt idx="69">
                  <c:v>9.272400000190828E-2</c:v>
                </c:pt>
                <c:pt idx="70">
                  <c:v>9.7723999999288935E-2</c:v>
                </c:pt>
                <c:pt idx="71">
                  <c:v>0.11363399999390822</c:v>
                </c:pt>
                <c:pt idx="73">
                  <c:v>0.10089500000322005</c:v>
                </c:pt>
                <c:pt idx="74">
                  <c:v>0.10378799999307375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27-4645-9586-22CF35F1899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1'!$F$21:$F$140</c:f>
              <c:numCache>
                <c:formatCode>General</c:formatCode>
                <c:ptCount val="120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10942.5</c:v>
                </c:pt>
                <c:pt idx="67">
                  <c:v>11856</c:v>
                </c:pt>
                <c:pt idx="68">
                  <c:v>12249</c:v>
                </c:pt>
                <c:pt idx="69">
                  <c:v>19526</c:v>
                </c:pt>
                <c:pt idx="70">
                  <c:v>19526</c:v>
                </c:pt>
                <c:pt idx="71">
                  <c:v>20741</c:v>
                </c:pt>
                <c:pt idx="72">
                  <c:v>20799</c:v>
                </c:pt>
                <c:pt idx="73">
                  <c:v>20917.5</c:v>
                </c:pt>
                <c:pt idx="74">
                  <c:v>20962</c:v>
                </c:pt>
                <c:pt idx="75">
                  <c:v>20962</c:v>
                </c:pt>
                <c:pt idx="76">
                  <c:v>21331.5</c:v>
                </c:pt>
                <c:pt idx="77">
                  <c:v>21711</c:v>
                </c:pt>
                <c:pt idx="78">
                  <c:v>22626</c:v>
                </c:pt>
                <c:pt idx="79">
                  <c:v>22665</c:v>
                </c:pt>
                <c:pt idx="80">
                  <c:v>22686</c:v>
                </c:pt>
                <c:pt idx="81">
                  <c:v>23551</c:v>
                </c:pt>
                <c:pt idx="82">
                  <c:v>23586</c:v>
                </c:pt>
                <c:pt idx="83">
                  <c:v>23594</c:v>
                </c:pt>
                <c:pt idx="84">
                  <c:v>23990</c:v>
                </c:pt>
                <c:pt idx="85">
                  <c:v>24039</c:v>
                </c:pt>
                <c:pt idx="86">
                  <c:v>24384</c:v>
                </c:pt>
                <c:pt idx="87">
                  <c:v>24480.5</c:v>
                </c:pt>
                <c:pt idx="88">
                  <c:v>24851</c:v>
                </c:pt>
                <c:pt idx="89">
                  <c:v>24897</c:v>
                </c:pt>
                <c:pt idx="90">
                  <c:v>25326</c:v>
                </c:pt>
                <c:pt idx="91">
                  <c:v>25332</c:v>
                </c:pt>
                <c:pt idx="92">
                  <c:v>25332.5</c:v>
                </c:pt>
                <c:pt idx="93">
                  <c:v>25748.5</c:v>
                </c:pt>
                <c:pt idx="94">
                  <c:v>25832</c:v>
                </c:pt>
                <c:pt idx="95">
                  <c:v>25837</c:v>
                </c:pt>
                <c:pt idx="96">
                  <c:v>25839.5</c:v>
                </c:pt>
                <c:pt idx="97">
                  <c:v>25858</c:v>
                </c:pt>
                <c:pt idx="98">
                  <c:v>26141.5</c:v>
                </c:pt>
                <c:pt idx="99">
                  <c:v>26144</c:v>
                </c:pt>
                <c:pt idx="100">
                  <c:v>26639</c:v>
                </c:pt>
                <c:pt idx="101">
                  <c:v>26711</c:v>
                </c:pt>
                <c:pt idx="102">
                  <c:v>26794</c:v>
                </c:pt>
                <c:pt idx="103">
                  <c:v>26794</c:v>
                </c:pt>
                <c:pt idx="104">
                  <c:v>26794</c:v>
                </c:pt>
                <c:pt idx="105">
                  <c:v>26794</c:v>
                </c:pt>
                <c:pt idx="106">
                  <c:v>27143.5</c:v>
                </c:pt>
                <c:pt idx="107">
                  <c:v>27180</c:v>
                </c:pt>
                <c:pt idx="108">
                  <c:v>27555.5</c:v>
                </c:pt>
                <c:pt idx="109">
                  <c:v>27648</c:v>
                </c:pt>
                <c:pt idx="110">
                  <c:v>28021</c:v>
                </c:pt>
                <c:pt idx="111">
                  <c:v>28070.5</c:v>
                </c:pt>
                <c:pt idx="112">
                  <c:v>29443</c:v>
                </c:pt>
                <c:pt idx="113">
                  <c:v>29795</c:v>
                </c:pt>
                <c:pt idx="114">
                  <c:v>29821.5</c:v>
                </c:pt>
                <c:pt idx="115">
                  <c:v>29880</c:v>
                </c:pt>
                <c:pt idx="116">
                  <c:v>29880</c:v>
                </c:pt>
                <c:pt idx="117">
                  <c:v>29880</c:v>
                </c:pt>
                <c:pt idx="118">
                  <c:v>30686</c:v>
                </c:pt>
                <c:pt idx="119">
                  <c:v>30686</c:v>
                </c:pt>
              </c:numCache>
            </c:numRef>
          </c:xVal>
          <c:yVal>
            <c:numRef>
              <c:f>'Active 1'!$J$21:$J$140</c:f>
              <c:numCache>
                <c:formatCode>General</c:formatCode>
                <c:ptCount val="120"/>
                <c:pt idx="72">
                  <c:v>0.11582600000110688</c:v>
                </c:pt>
                <c:pt idx="76">
                  <c:v>0.12433100000635022</c:v>
                </c:pt>
                <c:pt idx="77">
                  <c:v>0.12881399999605492</c:v>
                </c:pt>
                <c:pt idx="79">
                  <c:v>0.14650999999867054</c:v>
                </c:pt>
                <c:pt idx="80">
                  <c:v>0.14666399999987334</c:v>
                </c:pt>
                <c:pt idx="87">
                  <c:v>0.17335699999966891</c:v>
                </c:pt>
                <c:pt idx="89">
                  <c:v>0.18497799999749986</c:v>
                </c:pt>
                <c:pt idx="90">
                  <c:v>0.19372399999701884</c:v>
                </c:pt>
                <c:pt idx="91">
                  <c:v>0.19466799999645445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27-4645-9586-22CF35F1899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1'!$F$21:$F$1400</c:f>
              <c:numCache>
                <c:formatCode>General</c:formatCode>
                <c:ptCount val="1380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10942.5</c:v>
                </c:pt>
                <c:pt idx="67">
                  <c:v>11856</c:v>
                </c:pt>
                <c:pt idx="68">
                  <c:v>12249</c:v>
                </c:pt>
                <c:pt idx="69">
                  <c:v>19526</c:v>
                </c:pt>
                <c:pt idx="70">
                  <c:v>19526</c:v>
                </c:pt>
                <c:pt idx="71">
                  <c:v>20741</c:v>
                </c:pt>
                <c:pt idx="72">
                  <c:v>20799</c:v>
                </c:pt>
                <c:pt idx="73">
                  <c:v>20917.5</c:v>
                </c:pt>
                <c:pt idx="74">
                  <c:v>20962</c:v>
                </c:pt>
                <c:pt idx="75">
                  <c:v>20962</c:v>
                </c:pt>
                <c:pt idx="76">
                  <c:v>21331.5</c:v>
                </c:pt>
                <c:pt idx="77">
                  <c:v>21711</c:v>
                </c:pt>
                <c:pt idx="78">
                  <c:v>22626</c:v>
                </c:pt>
                <c:pt idx="79">
                  <c:v>22665</c:v>
                </c:pt>
                <c:pt idx="80">
                  <c:v>22686</c:v>
                </c:pt>
                <c:pt idx="81">
                  <c:v>23551</c:v>
                </c:pt>
                <c:pt idx="82">
                  <c:v>23586</c:v>
                </c:pt>
                <c:pt idx="83">
                  <c:v>23594</c:v>
                </c:pt>
                <c:pt idx="84">
                  <c:v>23990</c:v>
                </c:pt>
                <c:pt idx="85">
                  <c:v>24039</c:v>
                </c:pt>
                <c:pt idx="86">
                  <c:v>24384</c:v>
                </c:pt>
                <c:pt idx="87">
                  <c:v>24480.5</c:v>
                </c:pt>
                <c:pt idx="88">
                  <c:v>24851</c:v>
                </c:pt>
                <c:pt idx="89">
                  <c:v>24897</c:v>
                </c:pt>
                <c:pt idx="90">
                  <c:v>25326</c:v>
                </c:pt>
                <c:pt idx="91">
                  <c:v>25332</c:v>
                </c:pt>
                <c:pt idx="92">
                  <c:v>25332.5</c:v>
                </c:pt>
                <c:pt idx="93">
                  <c:v>25748.5</c:v>
                </c:pt>
                <c:pt idx="94">
                  <c:v>25832</c:v>
                </c:pt>
                <c:pt idx="95">
                  <c:v>25837</c:v>
                </c:pt>
                <c:pt idx="96">
                  <c:v>25839.5</c:v>
                </c:pt>
                <c:pt idx="97">
                  <c:v>25858</c:v>
                </c:pt>
                <c:pt idx="98">
                  <c:v>26141.5</c:v>
                </c:pt>
                <c:pt idx="99">
                  <c:v>26144</c:v>
                </c:pt>
                <c:pt idx="100">
                  <c:v>26639</c:v>
                </c:pt>
                <c:pt idx="101">
                  <c:v>26711</c:v>
                </c:pt>
                <c:pt idx="102">
                  <c:v>26794</c:v>
                </c:pt>
                <c:pt idx="103">
                  <c:v>26794</c:v>
                </c:pt>
                <c:pt idx="104">
                  <c:v>26794</c:v>
                </c:pt>
                <c:pt idx="105">
                  <c:v>26794</c:v>
                </c:pt>
                <c:pt idx="106">
                  <c:v>27143.5</c:v>
                </c:pt>
                <c:pt idx="107">
                  <c:v>27180</c:v>
                </c:pt>
                <c:pt idx="108">
                  <c:v>27555.5</c:v>
                </c:pt>
                <c:pt idx="109">
                  <c:v>27648</c:v>
                </c:pt>
                <c:pt idx="110">
                  <c:v>28021</c:v>
                </c:pt>
                <c:pt idx="111">
                  <c:v>28070.5</c:v>
                </c:pt>
                <c:pt idx="112">
                  <c:v>29443</c:v>
                </c:pt>
                <c:pt idx="113">
                  <c:v>29795</c:v>
                </c:pt>
                <c:pt idx="114">
                  <c:v>29821.5</c:v>
                </c:pt>
                <c:pt idx="115">
                  <c:v>29880</c:v>
                </c:pt>
                <c:pt idx="116">
                  <c:v>29880</c:v>
                </c:pt>
                <c:pt idx="117">
                  <c:v>29880</c:v>
                </c:pt>
                <c:pt idx="118">
                  <c:v>30686</c:v>
                </c:pt>
                <c:pt idx="119">
                  <c:v>30686</c:v>
                </c:pt>
                <c:pt idx="120">
                  <c:v>32073</c:v>
                </c:pt>
                <c:pt idx="121">
                  <c:v>32080.5</c:v>
                </c:pt>
              </c:numCache>
            </c:numRef>
          </c:xVal>
          <c:yVal>
            <c:numRef>
              <c:f>'Active 1'!$K$21:$K$1400</c:f>
              <c:numCache>
                <c:formatCode>General</c:formatCode>
                <c:ptCount val="1380"/>
                <c:pt idx="75">
                  <c:v>0.10428799999499461</c:v>
                </c:pt>
                <c:pt idx="78">
                  <c:v>0.14482399999542395</c:v>
                </c:pt>
                <c:pt idx="81">
                  <c:v>0.16347400000086054</c:v>
                </c:pt>
                <c:pt idx="82">
                  <c:v>0.16266399999585701</c:v>
                </c:pt>
                <c:pt idx="83">
                  <c:v>0.16405599999416154</c:v>
                </c:pt>
                <c:pt idx="84">
                  <c:v>0.16865999999572523</c:v>
                </c:pt>
                <c:pt idx="85">
                  <c:v>0.17158599999675062</c:v>
                </c:pt>
                <c:pt idx="86">
                  <c:v>0.17721599999640603</c:v>
                </c:pt>
                <c:pt idx="88">
                  <c:v>0.18247400000109337</c:v>
                </c:pt>
                <c:pt idx="92">
                  <c:v>0.19260499999654712</c:v>
                </c:pt>
                <c:pt idx="93">
                  <c:v>0.20158899999660207</c:v>
                </c:pt>
                <c:pt idx="94">
                  <c:v>0.20576799999980722</c:v>
                </c:pt>
                <c:pt idx="95">
                  <c:v>0.20553799999470357</c:v>
                </c:pt>
                <c:pt idx="96">
                  <c:v>0.20262299999740208</c:v>
                </c:pt>
                <c:pt idx="97">
                  <c:v>0.2043919999996433</c:v>
                </c:pt>
                <c:pt idx="98">
                  <c:v>0.20967099999688799</c:v>
                </c:pt>
                <c:pt idx="99">
                  <c:v>0.21055599999817787</c:v>
                </c:pt>
                <c:pt idx="100">
                  <c:v>0.21788599999854341</c:v>
                </c:pt>
                <c:pt idx="101">
                  <c:v>0.22051400000054855</c:v>
                </c:pt>
                <c:pt idx="102">
                  <c:v>0.2214559999993071</c:v>
                </c:pt>
                <c:pt idx="103">
                  <c:v>0.22153599999728613</c:v>
                </c:pt>
                <c:pt idx="104">
                  <c:v>0.22265599999809638</c:v>
                </c:pt>
                <c:pt idx="105">
                  <c:v>0.22273599999607541</c:v>
                </c:pt>
                <c:pt idx="106">
                  <c:v>0.23551900000165915</c:v>
                </c:pt>
                <c:pt idx="107">
                  <c:v>0.22912000000360422</c:v>
                </c:pt>
                <c:pt idx="108">
                  <c:v>0.23782699999719625</c:v>
                </c:pt>
                <c:pt idx="109">
                  <c:v>0.24013199999899371</c:v>
                </c:pt>
                <c:pt idx="110">
                  <c:v>0.246553999997559</c:v>
                </c:pt>
                <c:pt idx="111">
                  <c:v>0.24701699999422999</c:v>
                </c:pt>
                <c:pt idx="112">
                  <c:v>0.27538199999253266</c:v>
                </c:pt>
                <c:pt idx="113">
                  <c:v>0.28343999999924563</c:v>
                </c:pt>
                <c:pt idx="114">
                  <c:v>0.28109099999710452</c:v>
                </c:pt>
                <c:pt idx="115">
                  <c:v>0.28461999999854015</c:v>
                </c:pt>
                <c:pt idx="116">
                  <c:v>0.28484000012394972</c:v>
                </c:pt>
                <c:pt idx="117">
                  <c:v>0.2848599998105783</c:v>
                </c:pt>
                <c:pt idx="118">
                  <c:v>0.30301399999734713</c:v>
                </c:pt>
                <c:pt idx="119">
                  <c:v>0.30301399999734713</c:v>
                </c:pt>
                <c:pt idx="120">
                  <c:v>0.37490199999592733</c:v>
                </c:pt>
                <c:pt idx="121">
                  <c:v>0.33655699999508215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27-4645-9586-22CF35F18993}"/>
            </c:ext>
          </c:extLst>
        </c:ser>
        <c:ser>
          <c:idx val="4"/>
          <c:order val="4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1'!$F$21:$F$140</c:f>
              <c:numCache>
                <c:formatCode>General</c:formatCode>
                <c:ptCount val="120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10942.5</c:v>
                </c:pt>
                <c:pt idx="67">
                  <c:v>11856</c:v>
                </c:pt>
                <c:pt idx="68">
                  <c:v>12249</c:v>
                </c:pt>
                <c:pt idx="69">
                  <c:v>19526</c:v>
                </c:pt>
                <c:pt idx="70">
                  <c:v>19526</c:v>
                </c:pt>
                <c:pt idx="71">
                  <c:v>20741</c:v>
                </c:pt>
                <c:pt idx="72">
                  <c:v>20799</c:v>
                </c:pt>
                <c:pt idx="73">
                  <c:v>20917.5</c:v>
                </c:pt>
                <c:pt idx="74">
                  <c:v>20962</c:v>
                </c:pt>
                <c:pt idx="75">
                  <c:v>20962</c:v>
                </c:pt>
                <c:pt idx="76">
                  <c:v>21331.5</c:v>
                </c:pt>
                <c:pt idx="77">
                  <c:v>21711</c:v>
                </c:pt>
                <c:pt idx="78">
                  <c:v>22626</c:v>
                </c:pt>
                <c:pt idx="79">
                  <c:v>22665</c:v>
                </c:pt>
                <c:pt idx="80">
                  <c:v>22686</c:v>
                </c:pt>
                <c:pt idx="81">
                  <c:v>23551</c:v>
                </c:pt>
                <c:pt idx="82">
                  <c:v>23586</c:v>
                </c:pt>
                <c:pt idx="83">
                  <c:v>23594</c:v>
                </c:pt>
                <c:pt idx="84">
                  <c:v>23990</c:v>
                </c:pt>
                <c:pt idx="85">
                  <c:v>24039</c:v>
                </c:pt>
                <c:pt idx="86">
                  <c:v>24384</c:v>
                </c:pt>
                <c:pt idx="87">
                  <c:v>24480.5</c:v>
                </c:pt>
                <c:pt idx="88">
                  <c:v>24851</c:v>
                </c:pt>
                <c:pt idx="89">
                  <c:v>24897</c:v>
                </c:pt>
                <c:pt idx="90">
                  <c:v>25326</c:v>
                </c:pt>
                <c:pt idx="91">
                  <c:v>25332</c:v>
                </c:pt>
                <c:pt idx="92">
                  <c:v>25332.5</c:v>
                </c:pt>
                <c:pt idx="93">
                  <c:v>25748.5</c:v>
                </c:pt>
                <c:pt idx="94">
                  <c:v>25832</c:v>
                </c:pt>
                <c:pt idx="95">
                  <c:v>25837</c:v>
                </c:pt>
                <c:pt idx="96">
                  <c:v>25839.5</c:v>
                </c:pt>
                <c:pt idx="97">
                  <c:v>25858</c:v>
                </c:pt>
                <c:pt idx="98">
                  <c:v>26141.5</c:v>
                </c:pt>
                <c:pt idx="99">
                  <c:v>26144</c:v>
                </c:pt>
                <c:pt idx="100">
                  <c:v>26639</c:v>
                </c:pt>
                <c:pt idx="101">
                  <c:v>26711</c:v>
                </c:pt>
                <c:pt idx="102">
                  <c:v>26794</c:v>
                </c:pt>
                <c:pt idx="103">
                  <c:v>26794</c:v>
                </c:pt>
                <c:pt idx="104">
                  <c:v>26794</c:v>
                </c:pt>
                <c:pt idx="105">
                  <c:v>26794</c:v>
                </c:pt>
                <c:pt idx="106">
                  <c:v>27143.5</c:v>
                </c:pt>
                <c:pt idx="107">
                  <c:v>27180</c:v>
                </c:pt>
                <c:pt idx="108">
                  <c:v>27555.5</c:v>
                </c:pt>
                <c:pt idx="109">
                  <c:v>27648</c:v>
                </c:pt>
                <c:pt idx="110">
                  <c:v>28021</c:v>
                </c:pt>
                <c:pt idx="111">
                  <c:v>28070.5</c:v>
                </c:pt>
                <c:pt idx="112">
                  <c:v>29443</c:v>
                </c:pt>
                <c:pt idx="113">
                  <c:v>29795</c:v>
                </c:pt>
                <c:pt idx="114">
                  <c:v>29821.5</c:v>
                </c:pt>
                <c:pt idx="115">
                  <c:v>29880</c:v>
                </c:pt>
                <c:pt idx="116">
                  <c:v>29880</c:v>
                </c:pt>
                <c:pt idx="117">
                  <c:v>29880</c:v>
                </c:pt>
                <c:pt idx="118">
                  <c:v>30686</c:v>
                </c:pt>
                <c:pt idx="119">
                  <c:v>30686</c:v>
                </c:pt>
              </c:numCache>
            </c:numRef>
          </c:xVal>
          <c:yVal>
            <c:numRef>
              <c:f>'Active 1'!$M$21:$M$140</c:f>
              <c:numCache>
                <c:formatCode>General</c:formatCode>
                <c:ptCount val="1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27-4645-9586-22CF35F18993}"/>
            </c:ext>
          </c:extLst>
        </c:ser>
        <c:ser>
          <c:idx val="5"/>
          <c:order val="5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1'!$F$21:$F$140</c:f>
              <c:numCache>
                <c:formatCode>General</c:formatCode>
                <c:ptCount val="120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10942.5</c:v>
                </c:pt>
                <c:pt idx="67">
                  <c:v>11856</c:v>
                </c:pt>
                <c:pt idx="68">
                  <c:v>12249</c:v>
                </c:pt>
                <c:pt idx="69">
                  <c:v>19526</c:v>
                </c:pt>
                <c:pt idx="70">
                  <c:v>19526</c:v>
                </c:pt>
                <c:pt idx="71">
                  <c:v>20741</c:v>
                </c:pt>
                <c:pt idx="72">
                  <c:v>20799</c:v>
                </c:pt>
                <c:pt idx="73">
                  <c:v>20917.5</c:v>
                </c:pt>
                <c:pt idx="74">
                  <c:v>20962</c:v>
                </c:pt>
                <c:pt idx="75">
                  <c:v>20962</c:v>
                </c:pt>
                <c:pt idx="76">
                  <c:v>21331.5</c:v>
                </c:pt>
                <c:pt idx="77">
                  <c:v>21711</c:v>
                </c:pt>
                <c:pt idx="78">
                  <c:v>22626</c:v>
                </c:pt>
                <c:pt idx="79">
                  <c:v>22665</c:v>
                </c:pt>
                <c:pt idx="80">
                  <c:v>22686</c:v>
                </c:pt>
                <c:pt idx="81">
                  <c:v>23551</c:v>
                </c:pt>
                <c:pt idx="82">
                  <c:v>23586</c:v>
                </c:pt>
                <c:pt idx="83">
                  <c:v>23594</c:v>
                </c:pt>
                <c:pt idx="84">
                  <c:v>23990</c:v>
                </c:pt>
                <c:pt idx="85">
                  <c:v>24039</c:v>
                </c:pt>
                <c:pt idx="86">
                  <c:v>24384</c:v>
                </c:pt>
                <c:pt idx="87">
                  <c:v>24480.5</c:v>
                </c:pt>
                <c:pt idx="88">
                  <c:v>24851</c:v>
                </c:pt>
                <c:pt idx="89">
                  <c:v>24897</c:v>
                </c:pt>
                <c:pt idx="90">
                  <c:v>25326</c:v>
                </c:pt>
                <c:pt idx="91">
                  <c:v>25332</c:v>
                </c:pt>
                <c:pt idx="92">
                  <c:v>25332.5</c:v>
                </c:pt>
                <c:pt idx="93">
                  <c:v>25748.5</c:v>
                </c:pt>
                <c:pt idx="94">
                  <c:v>25832</c:v>
                </c:pt>
                <c:pt idx="95">
                  <c:v>25837</c:v>
                </c:pt>
                <c:pt idx="96">
                  <c:v>25839.5</c:v>
                </c:pt>
                <c:pt idx="97">
                  <c:v>25858</c:v>
                </c:pt>
                <c:pt idx="98">
                  <c:v>26141.5</c:v>
                </c:pt>
                <c:pt idx="99">
                  <c:v>26144</c:v>
                </c:pt>
                <c:pt idx="100">
                  <c:v>26639</c:v>
                </c:pt>
                <c:pt idx="101">
                  <c:v>26711</c:v>
                </c:pt>
                <c:pt idx="102">
                  <c:v>26794</c:v>
                </c:pt>
                <c:pt idx="103">
                  <c:v>26794</c:v>
                </c:pt>
                <c:pt idx="104">
                  <c:v>26794</c:v>
                </c:pt>
                <c:pt idx="105">
                  <c:v>26794</c:v>
                </c:pt>
                <c:pt idx="106">
                  <c:v>27143.5</c:v>
                </c:pt>
                <c:pt idx="107">
                  <c:v>27180</c:v>
                </c:pt>
                <c:pt idx="108">
                  <c:v>27555.5</c:v>
                </c:pt>
                <c:pt idx="109">
                  <c:v>27648</c:v>
                </c:pt>
                <c:pt idx="110">
                  <c:v>28021</c:v>
                </c:pt>
                <c:pt idx="111">
                  <c:v>28070.5</c:v>
                </c:pt>
                <c:pt idx="112">
                  <c:v>29443</c:v>
                </c:pt>
                <c:pt idx="113">
                  <c:v>29795</c:v>
                </c:pt>
                <c:pt idx="114">
                  <c:v>29821.5</c:v>
                </c:pt>
                <c:pt idx="115">
                  <c:v>29880</c:v>
                </c:pt>
                <c:pt idx="116">
                  <c:v>29880</c:v>
                </c:pt>
                <c:pt idx="117">
                  <c:v>29880</c:v>
                </c:pt>
                <c:pt idx="118">
                  <c:v>30686</c:v>
                </c:pt>
                <c:pt idx="119">
                  <c:v>30686</c:v>
                </c:pt>
              </c:numCache>
            </c:numRef>
          </c:xVal>
          <c:yVal>
            <c:numRef>
              <c:f>'Active 1'!$N$21:$N$140</c:f>
              <c:numCache>
                <c:formatCode>General</c:formatCode>
                <c:ptCount val="1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27-4645-9586-22CF35F18993}"/>
            </c:ext>
          </c:extLst>
        </c:ser>
        <c:ser>
          <c:idx val="6"/>
          <c:order val="6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1'!$F$21:$F$1400</c:f>
              <c:numCache>
                <c:formatCode>General</c:formatCode>
                <c:ptCount val="1380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10942.5</c:v>
                </c:pt>
                <c:pt idx="67">
                  <c:v>11856</c:v>
                </c:pt>
                <c:pt idx="68">
                  <c:v>12249</c:v>
                </c:pt>
                <c:pt idx="69">
                  <c:v>19526</c:v>
                </c:pt>
                <c:pt idx="70">
                  <c:v>19526</c:v>
                </c:pt>
                <c:pt idx="71">
                  <c:v>20741</c:v>
                </c:pt>
                <c:pt idx="72">
                  <c:v>20799</c:v>
                </c:pt>
                <c:pt idx="73">
                  <c:v>20917.5</c:v>
                </c:pt>
                <c:pt idx="74">
                  <c:v>20962</c:v>
                </c:pt>
                <c:pt idx="75">
                  <c:v>20962</c:v>
                </c:pt>
                <c:pt idx="76">
                  <c:v>21331.5</c:v>
                </c:pt>
                <c:pt idx="77">
                  <c:v>21711</c:v>
                </c:pt>
                <c:pt idx="78">
                  <c:v>22626</c:v>
                </c:pt>
                <c:pt idx="79">
                  <c:v>22665</c:v>
                </c:pt>
                <c:pt idx="80">
                  <c:v>22686</c:v>
                </c:pt>
                <c:pt idx="81">
                  <c:v>23551</c:v>
                </c:pt>
                <c:pt idx="82">
                  <c:v>23586</c:v>
                </c:pt>
                <c:pt idx="83">
                  <c:v>23594</c:v>
                </c:pt>
                <c:pt idx="84">
                  <c:v>23990</c:v>
                </c:pt>
                <c:pt idx="85">
                  <c:v>24039</c:v>
                </c:pt>
                <c:pt idx="86">
                  <c:v>24384</c:v>
                </c:pt>
                <c:pt idx="87">
                  <c:v>24480.5</c:v>
                </c:pt>
                <c:pt idx="88">
                  <c:v>24851</c:v>
                </c:pt>
                <c:pt idx="89">
                  <c:v>24897</c:v>
                </c:pt>
                <c:pt idx="90">
                  <c:v>25326</c:v>
                </c:pt>
                <c:pt idx="91">
                  <c:v>25332</c:v>
                </c:pt>
                <c:pt idx="92">
                  <c:v>25332.5</c:v>
                </c:pt>
                <c:pt idx="93">
                  <c:v>25748.5</c:v>
                </c:pt>
                <c:pt idx="94">
                  <c:v>25832</c:v>
                </c:pt>
                <c:pt idx="95">
                  <c:v>25837</c:v>
                </c:pt>
                <c:pt idx="96">
                  <c:v>25839.5</c:v>
                </c:pt>
                <c:pt idx="97">
                  <c:v>25858</c:v>
                </c:pt>
                <c:pt idx="98">
                  <c:v>26141.5</c:v>
                </c:pt>
                <c:pt idx="99">
                  <c:v>26144</c:v>
                </c:pt>
                <c:pt idx="100">
                  <c:v>26639</c:v>
                </c:pt>
                <c:pt idx="101">
                  <c:v>26711</c:v>
                </c:pt>
                <c:pt idx="102">
                  <c:v>26794</c:v>
                </c:pt>
                <c:pt idx="103">
                  <c:v>26794</c:v>
                </c:pt>
                <c:pt idx="104">
                  <c:v>26794</c:v>
                </c:pt>
                <c:pt idx="105">
                  <c:v>26794</c:v>
                </c:pt>
                <c:pt idx="106">
                  <c:v>27143.5</c:v>
                </c:pt>
                <c:pt idx="107">
                  <c:v>27180</c:v>
                </c:pt>
                <c:pt idx="108">
                  <c:v>27555.5</c:v>
                </c:pt>
                <c:pt idx="109">
                  <c:v>27648</c:v>
                </c:pt>
                <c:pt idx="110">
                  <c:v>28021</c:v>
                </c:pt>
                <c:pt idx="111">
                  <c:v>28070.5</c:v>
                </c:pt>
                <c:pt idx="112">
                  <c:v>29443</c:v>
                </c:pt>
                <c:pt idx="113">
                  <c:v>29795</c:v>
                </c:pt>
                <c:pt idx="114">
                  <c:v>29821.5</c:v>
                </c:pt>
                <c:pt idx="115">
                  <c:v>29880</c:v>
                </c:pt>
                <c:pt idx="116">
                  <c:v>29880</c:v>
                </c:pt>
                <c:pt idx="117">
                  <c:v>29880</c:v>
                </c:pt>
                <c:pt idx="118">
                  <c:v>30686</c:v>
                </c:pt>
                <c:pt idx="119">
                  <c:v>30686</c:v>
                </c:pt>
                <c:pt idx="120">
                  <c:v>32073</c:v>
                </c:pt>
                <c:pt idx="121">
                  <c:v>32080.5</c:v>
                </c:pt>
              </c:numCache>
            </c:numRef>
          </c:xVal>
          <c:yVal>
            <c:numRef>
              <c:f>'Active 1'!$O$21:$O$1400</c:f>
              <c:numCache>
                <c:formatCode>General</c:formatCode>
                <c:ptCount val="1380"/>
                <c:pt idx="88">
                  <c:v>0.18078323817463671</c:v>
                </c:pt>
                <c:pt idx="89">
                  <c:v>0.18178529521505871</c:v>
                </c:pt>
                <c:pt idx="90">
                  <c:v>0.19113056630942926</c:v>
                </c:pt>
                <c:pt idx="91">
                  <c:v>0.19126126940165822</c:v>
                </c:pt>
                <c:pt idx="92">
                  <c:v>0.19127216132601066</c:v>
                </c:pt>
                <c:pt idx="93">
                  <c:v>0.20033424238721831</c:v>
                </c:pt>
                <c:pt idx="94">
                  <c:v>0.20215319375407137</c:v>
                </c:pt>
                <c:pt idx="95">
                  <c:v>0.20226211299759544</c:v>
                </c:pt>
                <c:pt idx="96">
                  <c:v>0.20231657261935754</c:v>
                </c:pt>
                <c:pt idx="97">
                  <c:v>0.20271957382039685</c:v>
                </c:pt>
                <c:pt idx="98">
                  <c:v>0.20889529492821513</c:v>
                </c:pt>
                <c:pt idx="99">
                  <c:v>0.20894975454997711</c:v>
                </c:pt>
                <c:pt idx="100">
                  <c:v>0.21973275965886618</c:v>
                </c:pt>
                <c:pt idx="101">
                  <c:v>0.22130119676561366</c:v>
                </c:pt>
                <c:pt idx="102">
                  <c:v>0.22310925620811428</c:v>
                </c:pt>
                <c:pt idx="103">
                  <c:v>0.22310925620811428</c:v>
                </c:pt>
                <c:pt idx="104">
                  <c:v>0.22310925620811428</c:v>
                </c:pt>
                <c:pt idx="105">
                  <c:v>0.22310925620811428</c:v>
                </c:pt>
                <c:pt idx="106">
                  <c:v>0.23072271133045108</c:v>
                </c:pt>
                <c:pt idx="107">
                  <c:v>0.23151782180817726</c:v>
                </c:pt>
                <c:pt idx="108">
                  <c:v>0.23969765699683954</c:v>
                </c:pt>
                <c:pt idx="109">
                  <c:v>0.24171266300203598</c:v>
                </c:pt>
                <c:pt idx="110">
                  <c:v>0.24983803856893616</c:v>
                </c:pt>
                <c:pt idx="111">
                  <c:v>0.25091633907982502</c:v>
                </c:pt>
                <c:pt idx="112">
                  <c:v>0.28081467142719918</c:v>
                </c:pt>
                <c:pt idx="113">
                  <c:v>0.28848258617129796</c:v>
                </c:pt>
                <c:pt idx="114">
                  <c:v>0.28905985816197588</c:v>
                </c:pt>
                <c:pt idx="115">
                  <c:v>0.29033421331120823</c:v>
                </c:pt>
                <c:pt idx="116">
                  <c:v>0.29033421331120823</c:v>
                </c:pt>
                <c:pt idx="117">
                  <c:v>0.29033421331120823</c:v>
                </c:pt>
                <c:pt idx="118">
                  <c:v>0.30789199536729828</c:v>
                </c:pt>
                <c:pt idx="119">
                  <c:v>0.30789199536729828</c:v>
                </c:pt>
                <c:pt idx="120">
                  <c:v>0.33810619352089233</c:v>
                </c:pt>
                <c:pt idx="121">
                  <c:v>0.3382695723861785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27-4645-9586-22CF35F18993}"/>
            </c:ext>
          </c:extLst>
        </c:ser>
        <c:ser>
          <c:idx val="7"/>
          <c:order val="7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1'!$V$2:$V$21</c:f>
              <c:numCache>
                <c:formatCode>General</c:formatCode>
                <c:ptCount val="20"/>
                <c:pt idx="0">
                  <c:v>-10000</c:v>
                </c:pt>
                <c:pt idx="1">
                  <c:v>-8000</c:v>
                </c:pt>
                <c:pt idx="2">
                  <c:v>-6000</c:v>
                </c:pt>
                <c:pt idx="3">
                  <c:v>-4000</c:v>
                </c:pt>
                <c:pt idx="4">
                  <c:v>-2000</c:v>
                </c:pt>
                <c:pt idx="5">
                  <c:v>0</c:v>
                </c:pt>
                <c:pt idx="6">
                  <c:v>2000</c:v>
                </c:pt>
                <c:pt idx="7">
                  <c:v>4000</c:v>
                </c:pt>
                <c:pt idx="8">
                  <c:v>6000</c:v>
                </c:pt>
                <c:pt idx="9">
                  <c:v>8000</c:v>
                </c:pt>
                <c:pt idx="10">
                  <c:v>10000</c:v>
                </c:pt>
                <c:pt idx="11">
                  <c:v>12000</c:v>
                </c:pt>
                <c:pt idx="12">
                  <c:v>14000</c:v>
                </c:pt>
                <c:pt idx="13">
                  <c:v>16000</c:v>
                </c:pt>
                <c:pt idx="14">
                  <c:v>18000</c:v>
                </c:pt>
                <c:pt idx="15">
                  <c:v>20000</c:v>
                </c:pt>
                <c:pt idx="16">
                  <c:v>22000</c:v>
                </c:pt>
                <c:pt idx="17">
                  <c:v>24000</c:v>
                </c:pt>
                <c:pt idx="18">
                  <c:v>26000</c:v>
                </c:pt>
                <c:pt idx="19">
                  <c:v>28000</c:v>
                </c:pt>
              </c:numCache>
            </c:numRef>
          </c:xVal>
          <c:yVal>
            <c:numRef>
              <c:f>'Active 1'!$W$2:$W$22</c:f>
              <c:numCache>
                <c:formatCode>General</c:formatCode>
                <c:ptCount val="21"/>
                <c:pt idx="0">
                  <c:v>8.9495148867146629E-2</c:v>
                </c:pt>
                <c:pt idx="1">
                  <c:v>6.4359810964845041E-2</c:v>
                </c:pt>
                <c:pt idx="2">
                  <c:v>4.2937143099546729E-2</c:v>
                </c:pt>
                <c:pt idx="3">
                  <c:v>2.5227145271251687E-2</c:v>
                </c:pt>
                <c:pt idx="4">
                  <c:v>1.1229817479959915E-2</c:v>
                </c:pt>
                <c:pt idx="5">
                  <c:v>9.4515972567141293E-4</c:v>
                </c:pt>
                <c:pt idx="6">
                  <c:v>-5.6268279916138197E-3</c:v>
                </c:pt>
                <c:pt idx="7">
                  <c:v>-8.4861456718957826E-3</c:v>
                </c:pt>
                <c:pt idx="8">
                  <c:v>-7.6327933151744722E-3</c:v>
                </c:pt>
                <c:pt idx="9">
                  <c:v>-3.0667709214498955E-3</c:v>
                </c:pt>
                <c:pt idx="10">
                  <c:v>5.2119215092779475E-3</c:v>
                </c:pt>
                <c:pt idx="11">
                  <c:v>1.7203283977009078E-2</c:v>
                </c:pt>
                <c:pt idx="12">
                  <c:v>3.2907316481743457E-2</c:v>
                </c:pt>
                <c:pt idx="13">
                  <c:v>5.2324019023481119E-2</c:v>
                </c:pt>
                <c:pt idx="14">
                  <c:v>7.5453391602222059E-2</c:v>
                </c:pt>
                <c:pt idx="15">
                  <c:v>0.10229543421796623</c:v>
                </c:pt>
                <c:pt idx="16">
                  <c:v>0.13285014687071373</c:v>
                </c:pt>
                <c:pt idx="17">
                  <c:v>0.1671175295604645</c:v>
                </c:pt>
                <c:pt idx="18">
                  <c:v>0.20509758228721847</c:v>
                </c:pt>
                <c:pt idx="19">
                  <c:v>0.24679030505097574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27-4645-9586-22CF35F18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61064"/>
        <c:axId val="1"/>
      </c:scatterChart>
      <c:valAx>
        <c:axId val="821461064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9857435807845731"/>
              <c:y val="0.9156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9239302694136295E-3"/>
              <c:y val="0.390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4610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749620441660321"/>
          <c:y val="0.90937500000000004"/>
          <c:w val="0.6830432883686686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V343 Ori - O-C Diagr.</a:t>
            </a:r>
          </a:p>
        </c:rich>
      </c:tx>
      <c:layout>
        <c:manualLayout>
          <c:xMode val="edge"/>
          <c:yMode val="edge"/>
          <c:x val="0.3655063291139240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2278481012658"/>
          <c:y val="0.234375"/>
          <c:w val="0.805379746835443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1'!$F$21:$F$140</c:f>
              <c:numCache>
                <c:formatCode>General</c:formatCode>
                <c:ptCount val="120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10942.5</c:v>
                </c:pt>
                <c:pt idx="67">
                  <c:v>11856</c:v>
                </c:pt>
                <c:pt idx="68">
                  <c:v>12249</c:v>
                </c:pt>
                <c:pt idx="69">
                  <c:v>19526</c:v>
                </c:pt>
                <c:pt idx="70">
                  <c:v>19526</c:v>
                </c:pt>
                <c:pt idx="71">
                  <c:v>20741</c:v>
                </c:pt>
                <c:pt idx="72">
                  <c:v>20799</c:v>
                </c:pt>
                <c:pt idx="73">
                  <c:v>20917.5</c:v>
                </c:pt>
                <c:pt idx="74">
                  <c:v>20962</c:v>
                </c:pt>
                <c:pt idx="75">
                  <c:v>20962</c:v>
                </c:pt>
                <c:pt idx="76">
                  <c:v>21331.5</c:v>
                </c:pt>
                <c:pt idx="77">
                  <c:v>21711</c:v>
                </c:pt>
                <c:pt idx="78">
                  <c:v>22626</c:v>
                </c:pt>
                <c:pt idx="79">
                  <c:v>22665</c:v>
                </c:pt>
                <c:pt idx="80">
                  <c:v>22686</c:v>
                </c:pt>
                <c:pt idx="81">
                  <c:v>23551</c:v>
                </c:pt>
                <c:pt idx="82">
                  <c:v>23586</c:v>
                </c:pt>
                <c:pt idx="83">
                  <c:v>23594</c:v>
                </c:pt>
                <c:pt idx="84">
                  <c:v>23990</c:v>
                </c:pt>
                <c:pt idx="85">
                  <c:v>24039</c:v>
                </c:pt>
                <c:pt idx="86">
                  <c:v>24384</c:v>
                </c:pt>
                <c:pt idx="87">
                  <c:v>24480.5</c:v>
                </c:pt>
                <c:pt idx="88">
                  <c:v>24851</c:v>
                </c:pt>
                <c:pt idx="89">
                  <c:v>24897</c:v>
                </c:pt>
                <c:pt idx="90">
                  <c:v>25326</c:v>
                </c:pt>
                <c:pt idx="91">
                  <c:v>25332</c:v>
                </c:pt>
                <c:pt idx="92">
                  <c:v>25332.5</c:v>
                </c:pt>
                <c:pt idx="93">
                  <c:v>25748.5</c:v>
                </c:pt>
                <c:pt idx="94">
                  <c:v>25832</c:v>
                </c:pt>
                <c:pt idx="95">
                  <c:v>25837</c:v>
                </c:pt>
                <c:pt idx="96">
                  <c:v>25839.5</c:v>
                </c:pt>
                <c:pt idx="97">
                  <c:v>25858</c:v>
                </c:pt>
                <c:pt idx="98">
                  <c:v>26141.5</c:v>
                </c:pt>
                <c:pt idx="99">
                  <c:v>26144</c:v>
                </c:pt>
                <c:pt idx="100">
                  <c:v>26639</c:v>
                </c:pt>
                <c:pt idx="101">
                  <c:v>26711</c:v>
                </c:pt>
                <c:pt idx="102">
                  <c:v>26794</c:v>
                </c:pt>
                <c:pt idx="103">
                  <c:v>26794</c:v>
                </c:pt>
                <c:pt idx="104">
                  <c:v>26794</c:v>
                </c:pt>
                <c:pt idx="105">
                  <c:v>26794</c:v>
                </c:pt>
                <c:pt idx="106">
                  <c:v>27143.5</c:v>
                </c:pt>
                <c:pt idx="107">
                  <c:v>27180</c:v>
                </c:pt>
                <c:pt idx="108">
                  <c:v>27555.5</c:v>
                </c:pt>
                <c:pt idx="109">
                  <c:v>27648</c:v>
                </c:pt>
                <c:pt idx="110">
                  <c:v>28021</c:v>
                </c:pt>
                <c:pt idx="111">
                  <c:v>28070.5</c:v>
                </c:pt>
                <c:pt idx="112">
                  <c:v>29443</c:v>
                </c:pt>
                <c:pt idx="113">
                  <c:v>29795</c:v>
                </c:pt>
                <c:pt idx="114">
                  <c:v>29821.5</c:v>
                </c:pt>
                <c:pt idx="115">
                  <c:v>29880</c:v>
                </c:pt>
                <c:pt idx="116">
                  <c:v>29880</c:v>
                </c:pt>
                <c:pt idx="117">
                  <c:v>29880</c:v>
                </c:pt>
                <c:pt idx="118">
                  <c:v>30686</c:v>
                </c:pt>
                <c:pt idx="119">
                  <c:v>30686</c:v>
                </c:pt>
              </c:numCache>
            </c:numRef>
          </c:xVal>
          <c:yVal>
            <c:numRef>
              <c:f>'Active 1'!$H$21:$H$140</c:f>
              <c:numCache>
                <c:formatCode>General</c:formatCode>
                <c:ptCount val="120"/>
                <c:pt idx="47">
                  <c:v>1.6608999998425134E-2</c:v>
                </c:pt>
                <c:pt idx="51">
                  <c:v>1.1553000003914349E-2</c:v>
                </c:pt>
                <c:pt idx="52">
                  <c:v>-5.4180000006454065E-3</c:v>
                </c:pt>
                <c:pt idx="53">
                  <c:v>-1.1048000000300817E-2</c:v>
                </c:pt>
                <c:pt idx="54">
                  <c:v>-1.4966000002459623E-2</c:v>
                </c:pt>
                <c:pt idx="55">
                  <c:v>1.1434000000008382E-2</c:v>
                </c:pt>
                <c:pt idx="56">
                  <c:v>-1.8580000032670796E-3</c:v>
                </c:pt>
                <c:pt idx="57">
                  <c:v>1.6929999983403832E-3</c:v>
                </c:pt>
                <c:pt idx="58">
                  <c:v>-3.2930000015767291E-3</c:v>
                </c:pt>
                <c:pt idx="59">
                  <c:v>7.2349999973084778E-3</c:v>
                </c:pt>
                <c:pt idx="60">
                  <c:v>-1.4025000004039612E-2</c:v>
                </c:pt>
                <c:pt idx="61">
                  <c:v>-8.0610000004526228E-3</c:v>
                </c:pt>
                <c:pt idx="62">
                  <c:v>1.2031999998725951E-2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9C-49C6-A020-9F8A53CFA574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1'!$F$21:$F$140</c:f>
              <c:numCache>
                <c:formatCode>General</c:formatCode>
                <c:ptCount val="120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10942.5</c:v>
                </c:pt>
                <c:pt idx="67">
                  <c:v>11856</c:v>
                </c:pt>
                <c:pt idx="68">
                  <c:v>12249</c:v>
                </c:pt>
                <c:pt idx="69">
                  <c:v>19526</c:v>
                </c:pt>
                <c:pt idx="70">
                  <c:v>19526</c:v>
                </c:pt>
                <c:pt idx="71">
                  <c:v>20741</c:v>
                </c:pt>
                <c:pt idx="72">
                  <c:v>20799</c:v>
                </c:pt>
                <c:pt idx="73">
                  <c:v>20917.5</c:v>
                </c:pt>
                <c:pt idx="74">
                  <c:v>20962</c:v>
                </c:pt>
                <c:pt idx="75">
                  <c:v>20962</c:v>
                </c:pt>
                <c:pt idx="76">
                  <c:v>21331.5</c:v>
                </c:pt>
                <c:pt idx="77">
                  <c:v>21711</c:v>
                </c:pt>
                <c:pt idx="78">
                  <c:v>22626</c:v>
                </c:pt>
                <c:pt idx="79">
                  <c:v>22665</c:v>
                </c:pt>
                <c:pt idx="80">
                  <c:v>22686</c:v>
                </c:pt>
                <c:pt idx="81">
                  <c:v>23551</c:v>
                </c:pt>
                <c:pt idx="82">
                  <c:v>23586</c:v>
                </c:pt>
                <c:pt idx="83">
                  <c:v>23594</c:v>
                </c:pt>
                <c:pt idx="84">
                  <c:v>23990</c:v>
                </c:pt>
                <c:pt idx="85">
                  <c:v>24039</c:v>
                </c:pt>
                <c:pt idx="86">
                  <c:v>24384</c:v>
                </c:pt>
                <c:pt idx="87">
                  <c:v>24480.5</c:v>
                </c:pt>
                <c:pt idx="88">
                  <c:v>24851</c:v>
                </c:pt>
                <c:pt idx="89">
                  <c:v>24897</c:v>
                </c:pt>
                <c:pt idx="90">
                  <c:v>25326</c:v>
                </c:pt>
                <c:pt idx="91">
                  <c:v>25332</c:v>
                </c:pt>
                <c:pt idx="92">
                  <c:v>25332.5</c:v>
                </c:pt>
                <c:pt idx="93">
                  <c:v>25748.5</c:v>
                </c:pt>
                <c:pt idx="94">
                  <c:v>25832</c:v>
                </c:pt>
                <c:pt idx="95">
                  <c:v>25837</c:v>
                </c:pt>
                <c:pt idx="96">
                  <c:v>25839.5</c:v>
                </c:pt>
                <c:pt idx="97">
                  <c:v>25858</c:v>
                </c:pt>
                <c:pt idx="98">
                  <c:v>26141.5</c:v>
                </c:pt>
                <c:pt idx="99">
                  <c:v>26144</c:v>
                </c:pt>
                <c:pt idx="100">
                  <c:v>26639</c:v>
                </c:pt>
                <c:pt idx="101">
                  <c:v>26711</c:v>
                </c:pt>
                <c:pt idx="102">
                  <c:v>26794</c:v>
                </c:pt>
                <c:pt idx="103">
                  <c:v>26794</c:v>
                </c:pt>
                <c:pt idx="104">
                  <c:v>26794</c:v>
                </c:pt>
                <c:pt idx="105">
                  <c:v>26794</c:v>
                </c:pt>
                <c:pt idx="106">
                  <c:v>27143.5</c:v>
                </c:pt>
                <c:pt idx="107">
                  <c:v>27180</c:v>
                </c:pt>
                <c:pt idx="108">
                  <c:v>27555.5</c:v>
                </c:pt>
                <c:pt idx="109">
                  <c:v>27648</c:v>
                </c:pt>
                <c:pt idx="110">
                  <c:v>28021</c:v>
                </c:pt>
                <c:pt idx="111">
                  <c:v>28070.5</c:v>
                </c:pt>
                <c:pt idx="112">
                  <c:v>29443</c:v>
                </c:pt>
                <c:pt idx="113">
                  <c:v>29795</c:v>
                </c:pt>
                <c:pt idx="114">
                  <c:v>29821.5</c:v>
                </c:pt>
                <c:pt idx="115">
                  <c:v>29880</c:v>
                </c:pt>
                <c:pt idx="116">
                  <c:v>29880</c:v>
                </c:pt>
                <c:pt idx="117">
                  <c:v>29880</c:v>
                </c:pt>
                <c:pt idx="118">
                  <c:v>30686</c:v>
                </c:pt>
                <c:pt idx="119">
                  <c:v>30686</c:v>
                </c:pt>
              </c:numCache>
            </c:numRef>
          </c:xVal>
          <c:yVal>
            <c:numRef>
              <c:f>'Active 1'!$I$21:$I$140</c:f>
              <c:numCache>
                <c:formatCode>General</c:formatCode>
                <c:ptCount val="120"/>
                <c:pt idx="0">
                  <c:v>3.3993000000918983E-2</c:v>
                </c:pt>
                <c:pt idx="1">
                  <c:v>2.7282000002742279E-2</c:v>
                </c:pt>
                <c:pt idx="2">
                  <c:v>0</c:v>
                </c:pt>
                <c:pt idx="3">
                  <c:v>-3.3423000000766478E-2</c:v>
                </c:pt>
                <c:pt idx="4">
                  <c:v>-2.6808999995409977E-2</c:v>
                </c:pt>
                <c:pt idx="5">
                  <c:v>-9.4390000012936071E-3</c:v>
                </c:pt>
                <c:pt idx="6">
                  <c:v>-2.9254000000946689E-2</c:v>
                </c:pt>
                <c:pt idx="7">
                  <c:v>2.1989999993820675E-2</c:v>
                </c:pt>
                <c:pt idx="8">
                  <c:v>1.2682000000495464E-2</c:v>
                </c:pt>
                <c:pt idx="9">
                  <c:v>5.1999995775986463E-5</c:v>
                </c:pt>
                <c:pt idx="10">
                  <c:v>1.9295999998576008E-2</c:v>
                </c:pt>
                <c:pt idx="11">
                  <c:v>1.0200000033364631E-3</c:v>
                </c:pt>
                <c:pt idx="12">
                  <c:v>2.8818999999202788E-2</c:v>
                </c:pt>
                <c:pt idx="13">
                  <c:v>2.9880000001867302E-3</c:v>
                </c:pt>
                <c:pt idx="14">
                  <c:v>3.8357999997970182E-2</c:v>
                </c:pt>
                <c:pt idx="15">
                  <c:v>-1.127200000337325E-2</c:v>
                </c:pt>
                <c:pt idx="16">
                  <c:v>-2.3599999985890463E-4</c:v>
                </c:pt>
                <c:pt idx="17">
                  <c:v>-1.3700000272365287E-4</c:v>
                </c:pt>
                <c:pt idx="18">
                  <c:v>-4.0244000003440306E-2</c:v>
                </c:pt>
                <c:pt idx="19">
                  <c:v>0</c:v>
                </c:pt>
                <c:pt idx="20">
                  <c:v>6.0000000012223609E-3</c:v>
                </c:pt>
                <c:pt idx="21">
                  <c:v>2.3675999997067265E-2</c:v>
                </c:pt>
                <c:pt idx="22">
                  <c:v>4.0140000055544078E-3</c:v>
                </c:pt>
                <c:pt idx="23">
                  <c:v>3.3249999978579581E-3</c:v>
                </c:pt>
                <c:pt idx="24">
                  <c:v>6.3889999946695752E-3</c:v>
                </c:pt>
                <c:pt idx="25">
                  <c:v>-1.2188000000605825E-2</c:v>
                </c:pt>
                <c:pt idx="26">
                  <c:v>-9.788000003027264E-3</c:v>
                </c:pt>
                <c:pt idx="27">
                  <c:v>-3.7678000000596512E-2</c:v>
                </c:pt>
                <c:pt idx="28">
                  <c:v>-2.9308000004675705E-2</c:v>
                </c:pt>
                <c:pt idx="29">
                  <c:v>-1.4525000005960464E-2</c:v>
                </c:pt>
                <c:pt idx="30">
                  <c:v>-2.3748999999952503E-2</c:v>
                </c:pt>
                <c:pt idx="31">
                  <c:v>2.5186999999277759E-2</c:v>
                </c:pt>
                <c:pt idx="32">
                  <c:v>1.1957000002439599E-2</c:v>
                </c:pt>
                <c:pt idx="33">
                  <c:v>1.4242999997804873E-2</c:v>
                </c:pt>
                <c:pt idx="34">
                  <c:v>-2.5387000001501292E-2</c:v>
                </c:pt>
                <c:pt idx="35">
                  <c:v>1.017899999715155E-2</c:v>
                </c:pt>
                <c:pt idx="36">
                  <c:v>-1.2266000005183741E-2</c:v>
                </c:pt>
                <c:pt idx="37">
                  <c:v>-1.0206999999354593E-2</c:v>
                </c:pt>
                <c:pt idx="38">
                  <c:v>-2.4869000000762753E-2</c:v>
                </c:pt>
                <c:pt idx="39">
                  <c:v>1.7248000003746711E-2</c:v>
                </c:pt>
                <c:pt idx="40">
                  <c:v>-8.5399999807123095E-4</c:v>
                </c:pt>
                <c:pt idx="41">
                  <c:v>-5.6400000175926834E-4</c:v>
                </c:pt>
                <c:pt idx="42">
                  <c:v>1.1589000001549721E-2</c:v>
                </c:pt>
                <c:pt idx="43">
                  <c:v>-1.2947000002895948E-2</c:v>
                </c:pt>
                <c:pt idx="44">
                  <c:v>-8.2049999982700683E-3</c:v>
                </c:pt>
                <c:pt idx="45">
                  <c:v>0</c:v>
                </c:pt>
                <c:pt idx="46">
                  <c:v>1.1708999998518266E-2</c:v>
                </c:pt>
                <c:pt idx="48">
                  <c:v>-1.3932000001659617E-2</c:v>
                </c:pt>
                <c:pt idx="49">
                  <c:v>-3.0980000010458753E-3</c:v>
                </c:pt>
                <c:pt idx="50">
                  <c:v>-1.0911000004853122E-2</c:v>
                </c:pt>
                <c:pt idx="63">
                  <c:v>3.5009999992325902E-3</c:v>
                </c:pt>
                <c:pt idx="64">
                  <c:v>-1.2313999999605585E-2</c:v>
                </c:pt>
                <c:pt idx="65">
                  <c:v>1.5745000004244503E-2</c:v>
                </c:pt>
                <c:pt idx="66">
                  <c:v>2.1745000005466864E-2</c:v>
                </c:pt>
                <c:pt idx="67">
                  <c:v>1.4144000000669621E-2</c:v>
                </c:pt>
                <c:pt idx="68">
                  <c:v>1.6259999974863604E-3</c:v>
                </c:pt>
                <c:pt idx="69">
                  <c:v>9.272400000190828E-2</c:v>
                </c:pt>
                <c:pt idx="70">
                  <c:v>9.7723999999288935E-2</c:v>
                </c:pt>
                <c:pt idx="71">
                  <c:v>0.11363399999390822</c:v>
                </c:pt>
                <c:pt idx="73">
                  <c:v>0.10089500000322005</c:v>
                </c:pt>
                <c:pt idx="74">
                  <c:v>0.10378799999307375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9C-49C6-A020-9F8A53CFA57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1'!$F$21:$F$140</c:f>
              <c:numCache>
                <c:formatCode>General</c:formatCode>
                <c:ptCount val="120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10942.5</c:v>
                </c:pt>
                <c:pt idx="67">
                  <c:v>11856</c:v>
                </c:pt>
                <c:pt idx="68">
                  <c:v>12249</c:v>
                </c:pt>
                <c:pt idx="69">
                  <c:v>19526</c:v>
                </c:pt>
                <c:pt idx="70">
                  <c:v>19526</c:v>
                </c:pt>
                <c:pt idx="71">
                  <c:v>20741</c:v>
                </c:pt>
                <c:pt idx="72">
                  <c:v>20799</c:v>
                </c:pt>
                <c:pt idx="73">
                  <c:v>20917.5</c:v>
                </c:pt>
                <c:pt idx="74">
                  <c:v>20962</c:v>
                </c:pt>
                <c:pt idx="75">
                  <c:v>20962</c:v>
                </c:pt>
                <c:pt idx="76">
                  <c:v>21331.5</c:v>
                </c:pt>
                <c:pt idx="77">
                  <c:v>21711</c:v>
                </c:pt>
                <c:pt idx="78">
                  <c:v>22626</c:v>
                </c:pt>
                <c:pt idx="79">
                  <c:v>22665</c:v>
                </c:pt>
                <c:pt idx="80">
                  <c:v>22686</c:v>
                </c:pt>
                <c:pt idx="81">
                  <c:v>23551</c:v>
                </c:pt>
                <c:pt idx="82">
                  <c:v>23586</c:v>
                </c:pt>
                <c:pt idx="83">
                  <c:v>23594</c:v>
                </c:pt>
                <c:pt idx="84">
                  <c:v>23990</c:v>
                </c:pt>
                <c:pt idx="85">
                  <c:v>24039</c:v>
                </c:pt>
                <c:pt idx="86">
                  <c:v>24384</c:v>
                </c:pt>
                <c:pt idx="87">
                  <c:v>24480.5</c:v>
                </c:pt>
                <c:pt idx="88">
                  <c:v>24851</c:v>
                </c:pt>
                <c:pt idx="89">
                  <c:v>24897</c:v>
                </c:pt>
                <c:pt idx="90">
                  <c:v>25326</c:v>
                </c:pt>
                <c:pt idx="91">
                  <c:v>25332</c:v>
                </c:pt>
                <c:pt idx="92">
                  <c:v>25332.5</c:v>
                </c:pt>
                <c:pt idx="93">
                  <c:v>25748.5</c:v>
                </c:pt>
                <c:pt idx="94">
                  <c:v>25832</c:v>
                </c:pt>
                <c:pt idx="95">
                  <c:v>25837</c:v>
                </c:pt>
                <c:pt idx="96">
                  <c:v>25839.5</c:v>
                </c:pt>
                <c:pt idx="97">
                  <c:v>25858</c:v>
                </c:pt>
                <c:pt idx="98">
                  <c:v>26141.5</c:v>
                </c:pt>
                <c:pt idx="99">
                  <c:v>26144</c:v>
                </c:pt>
                <c:pt idx="100">
                  <c:v>26639</c:v>
                </c:pt>
                <c:pt idx="101">
                  <c:v>26711</c:v>
                </c:pt>
                <c:pt idx="102">
                  <c:v>26794</c:v>
                </c:pt>
                <c:pt idx="103">
                  <c:v>26794</c:v>
                </c:pt>
                <c:pt idx="104">
                  <c:v>26794</c:v>
                </c:pt>
                <c:pt idx="105">
                  <c:v>26794</c:v>
                </c:pt>
                <c:pt idx="106">
                  <c:v>27143.5</c:v>
                </c:pt>
                <c:pt idx="107">
                  <c:v>27180</c:v>
                </c:pt>
                <c:pt idx="108">
                  <c:v>27555.5</c:v>
                </c:pt>
                <c:pt idx="109">
                  <c:v>27648</c:v>
                </c:pt>
                <c:pt idx="110">
                  <c:v>28021</c:v>
                </c:pt>
                <c:pt idx="111">
                  <c:v>28070.5</c:v>
                </c:pt>
                <c:pt idx="112">
                  <c:v>29443</c:v>
                </c:pt>
                <c:pt idx="113">
                  <c:v>29795</c:v>
                </c:pt>
                <c:pt idx="114">
                  <c:v>29821.5</c:v>
                </c:pt>
                <c:pt idx="115">
                  <c:v>29880</c:v>
                </c:pt>
                <c:pt idx="116">
                  <c:v>29880</c:v>
                </c:pt>
                <c:pt idx="117">
                  <c:v>29880</c:v>
                </c:pt>
                <c:pt idx="118">
                  <c:v>30686</c:v>
                </c:pt>
                <c:pt idx="119">
                  <c:v>30686</c:v>
                </c:pt>
              </c:numCache>
            </c:numRef>
          </c:xVal>
          <c:yVal>
            <c:numRef>
              <c:f>'Active 1'!$J$21:$J$140</c:f>
              <c:numCache>
                <c:formatCode>General</c:formatCode>
                <c:ptCount val="120"/>
                <c:pt idx="72">
                  <c:v>0.11582600000110688</c:v>
                </c:pt>
                <c:pt idx="76">
                  <c:v>0.12433100000635022</c:v>
                </c:pt>
                <c:pt idx="77">
                  <c:v>0.12881399999605492</c:v>
                </c:pt>
                <c:pt idx="79">
                  <c:v>0.14650999999867054</c:v>
                </c:pt>
                <c:pt idx="80">
                  <c:v>0.14666399999987334</c:v>
                </c:pt>
                <c:pt idx="87">
                  <c:v>0.17335699999966891</c:v>
                </c:pt>
                <c:pt idx="89">
                  <c:v>0.18497799999749986</c:v>
                </c:pt>
                <c:pt idx="90">
                  <c:v>0.19372399999701884</c:v>
                </c:pt>
                <c:pt idx="91">
                  <c:v>0.19466799999645445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9C-49C6-A020-9F8A53CFA57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1'!$F$21:$F$1400</c:f>
              <c:numCache>
                <c:formatCode>General</c:formatCode>
                <c:ptCount val="1380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10942.5</c:v>
                </c:pt>
                <c:pt idx="67">
                  <c:v>11856</c:v>
                </c:pt>
                <c:pt idx="68">
                  <c:v>12249</c:v>
                </c:pt>
                <c:pt idx="69">
                  <c:v>19526</c:v>
                </c:pt>
                <c:pt idx="70">
                  <c:v>19526</c:v>
                </c:pt>
                <c:pt idx="71">
                  <c:v>20741</c:v>
                </c:pt>
                <c:pt idx="72">
                  <c:v>20799</c:v>
                </c:pt>
                <c:pt idx="73">
                  <c:v>20917.5</c:v>
                </c:pt>
                <c:pt idx="74">
                  <c:v>20962</c:v>
                </c:pt>
                <c:pt idx="75">
                  <c:v>20962</c:v>
                </c:pt>
                <c:pt idx="76">
                  <c:v>21331.5</c:v>
                </c:pt>
                <c:pt idx="77">
                  <c:v>21711</c:v>
                </c:pt>
                <c:pt idx="78">
                  <c:v>22626</c:v>
                </c:pt>
                <c:pt idx="79">
                  <c:v>22665</c:v>
                </c:pt>
                <c:pt idx="80">
                  <c:v>22686</c:v>
                </c:pt>
                <c:pt idx="81">
                  <c:v>23551</c:v>
                </c:pt>
                <c:pt idx="82">
                  <c:v>23586</c:v>
                </c:pt>
                <c:pt idx="83">
                  <c:v>23594</c:v>
                </c:pt>
                <c:pt idx="84">
                  <c:v>23990</c:v>
                </c:pt>
                <c:pt idx="85">
                  <c:v>24039</c:v>
                </c:pt>
                <c:pt idx="86">
                  <c:v>24384</c:v>
                </c:pt>
                <c:pt idx="87">
                  <c:v>24480.5</c:v>
                </c:pt>
                <c:pt idx="88">
                  <c:v>24851</c:v>
                </c:pt>
                <c:pt idx="89">
                  <c:v>24897</c:v>
                </c:pt>
                <c:pt idx="90">
                  <c:v>25326</c:v>
                </c:pt>
                <c:pt idx="91">
                  <c:v>25332</c:v>
                </c:pt>
                <c:pt idx="92">
                  <c:v>25332.5</c:v>
                </c:pt>
                <c:pt idx="93">
                  <c:v>25748.5</c:v>
                </c:pt>
                <c:pt idx="94">
                  <c:v>25832</c:v>
                </c:pt>
                <c:pt idx="95">
                  <c:v>25837</c:v>
                </c:pt>
                <c:pt idx="96">
                  <c:v>25839.5</c:v>
                </c:pt>
                <c:pt idx="97">
                  <c:v>25858</c:v>
                </c:pt>
                <c:pt idx="98">
                  <c:v>26141.5</c:v>
                </c:pt>
                <c:pt idx="99">
                  <c:v>26144</c:v>
                </c:pt>
                <c:pt idx="100">
                  <c:v>26639</c:v>
                </c:pt>
                <c:pt idx="101">
                  <c:v>26711</c:v>
                </c:pt>
                <c:pt idx="102">
                  <c:v>26794</c:v>
                </c:pt>
                <c:pt idx="103">
                  <c:v>26794</c:v>
                </c:pt>
                <c:pt idx="104">
                  <c:v>26794</c:v>
                </c:pt>
                <c:pt idx="105">
                  <c:v>26794</c:v>
                </c:pt>
                <c:pt idx="106">
                  <c:v>27143.5</c:v>
                </c:pt>
                <c:pt idx="107">
                  <c:v>27180</c:v>
                </c:pt>
                <c:pt idx="108">
                  <c:v>27555.5</c:v>
                </c:pt>
                <c:pt idx="109">
                  <c:v>27648</c:v>
                </c:pt>
                <c:pt idx="110">
                  <c:v>28021</c:v>
                </c:pt>
                <c:pt idx="111">
                  <c:v>28070.5</c:v>
                </c:pt>
                <c:pt idx="112">
                  <c:v>29443</c:v>
                </c:pt>
                <c:pt idx="113">
                  <c:v>29795</c:v>
                </c:pt>
                <c:pt idx="114">
                  <c:v>29821.5</c:v>
                </c:pt>
                <c:pt idx="115">
                  <c:v>29880</c:v>
                </c:pt>
                <c:pt idx="116">
                  <c:v>29880</c:v>
                </c:pt>
                <c:pt idx="117">
                  <c:v>29880</c:v>
                </c:pt>
                <c:pt idx="118">
                  <c:v>30686</c:v>
                </c:pt>
                <c:pt idx="119">
                  <c:v>30686</c:v>
                </c:pt>
                <c:pt idx="120">
                  <c:v>32073</c:v>
                </c:pt>
                <c:pt idx="121">
                  <c:v>32080.5</c:v>
                </c:pt>
              </c:numCache>
            </c:numRef>
          </c:xVal>
          <c:yVal>
            <c:numRef>
              <c:f>'Active 1'!$K$21:$K$1400</c:f>
              <c:numCache>
                <c:formatCode>General</c:formatCode>
                <c:ptCount val="1380"/>
                <c:pt idx="75">
                  <c:v>0.10428799999499461</c:v>
                </c:pt>
                <c:pt idx="78">
                  <c:v>0.14482399999542395</c:v>
                </c:pt>
                <c:pt idx="81">
                  <c:v>0.16347400000086054</c:v>
                </c:pt>
                <c:pt idx="82">
                  <c:v>0.16266399999585701</c:v>
                </c:pt>
                <c:pt idx="83">
                  <c:v>0.16405599999416154</c:v>
                </c:pt>
                <c:pt idx="84">
                  <c:v>0.16865999999572523</c:v>
                </c:pt>
                <c:pt idx="85">
                  <c:v>0.17158599999675062</c:v>
                </c:pt>
                <c:pt idx="86">
                  <c:v>0.17721599999640603</c:v>
                </c:pt>
                <c:pt idx="88">
                  <c:v>0.18247400000109337</c:v>
                </c:pt>
                <c:pt idx="92">
                  <c:v>0.19260499999654712</c:v>
                </c:pt>
                <c:pt idx="93">
                  <c:v>0.20158899999660207</c:v>
                </c:pt>
                <c:pt idx="94">
                  <c:v>0.20576799999980722</c:v>
                </c:pt>
                <c:pt idx="95">
                  <c:v>0.20553799999470357</c:v>
                </c:pt>
                <c:pt idx="96">
                  <c:v>0.20262299999740208</c:v>
                </c:pt>
                <c:pt idx="97">
                  <c:v>0.2043919999996433</c:v>
                </c:pt>
                <c:pt idx="98">
                  <c:v>0.20967099999688799</c:v>
                </c:pt>
                <c:pt idx="99">
                  <c:v>0.21055599999817787</c:v>
                </c:pt>
                <c:pt idx="100">
                  <c:v>0.21788599999854341</c:v>
                </c:pt>
                <c:pt idx="101">
                  <c:v>0.22051400000054855</c:v>
                </c:pt>
                <c:pt idx="102">
                  <c:v>0.2214559999993071</c:v>
                </c:pt>
                <c:pt idx="103">
                  <c:v>0.22153599999728613</c:v>
                </c:pt>
                <c:pt idx="104">
                  <c:v>0.22265599999809638</c:v>
                </c:pt>
                <c:pt idx="105">
                  <c:v>0.22273599999607541</c:v>
                </c:pt>
                <c:pt idx="106">
                  <c:v>0.23551900000165915</c:v>
                </c:pt>
                <c:pt idx="107">
                  <c:v>0.22912000000360422</c:v>
                </c:pt>
                <c:pt idx="108">
                  <c:v>0.23782699999719625</c:v>
                </c:pt>
                <c:pt idx="109">
                  <c:v>0.24013199999899371</c:v>
                </c:pt>
                <c:pt idx="110">
                  <c:v>0.246553999997559</c:v>
                </c:pt>
                <c:pt idx="111">
                  <c:v>0.24701699999422999</c:v>
                </c:pt>
                <c:pt idx="112">
                  <c:v>0.27538199999253266</c:v>
                </c:pt>
                <c:pt idx="113">
                  <c:v>0.28343999999924563</c:v>
                </c:pt>
                <c:pt idx="114">
                  <c:v>0.28109099999710452</c:v>
                </c:pt>
                <c:pt idx="115">
                  <c:v>0.28461999999854015</c:v>
                </c:pt>
                <c:pt idx="116">
                  <c:v>0.28484000012394972</c:v>
                </c:pt>
                <c:pt idx="117">
                  <c:v>0.2848599998105783</c:v>
                </c:pt>
                <c:pt idx="118">
                  <c:v>0.30301399999734713</c:v>
                </c:pt>
                <c:pt idx="119">
                  <c:v>0.30301399999734713</c:v>
                </c:pt>
                <c:pt idx="120">
                  <c:v>0.37490199999592733</c:v>
                </c:pt>
                <c:pt idx="121">
                  <c:v>0.33655699999508215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9C-49C6-A020-9F8A53CFA574}"/>
            </c:ext>
          </c:extLst>
        </c:ser>
        <c:ser>
          <c:idx val="4"/>
          <c:order val="4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1'!$F$21:$F$140</c:f>
              <c:numCache>
                <c:formatCode>General</c:formatCode>
                <c:ptCount val="120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10942.5</c:v>
                </c:pt>
                <c:pt idx="67">
                  <c:v>11856</c:v>
                </c:pt>
                <c:pt idx="68">
                  <c:v>12249</c:v>
                </c:pt>
                <c:pt idx="69">
                  <c:v>19526</c:v>
                </c:pt>
                <c:pt idx="70">
                  <c:v>19526</c:v>
                </c:pt>
                <c:pt idx="71">
                  <c:v>20741</c:v>
                </c:pt>
                <c:pt idx="72">
                  <c:v>20799</c:v>
                </c:pt>
                <c:pt idx="73">
                  <c:v>20917.5</c:v>
                </c:pt>
                <c:pt idx="74">
                  <c:v>20962</c:v>
                </c:pt>
                <c:pt idx="75">
                  <c:v>20962</c:v>
                </c:pt>
                <c:pt idx="76">
                  <c:v>21331.5</c:v>
                </c:pt>
                <c:pt idx="77">
                  <c:v>21711</c:v>
                </c:pt>
                <c:pt idx="78">
                  <c:v>22626</c:v>
                </c:pt>
                <c:pt idx="79">
                  <c:v>22665</c:v>
                </c:pt>
                <c:pt idx="80">
                  <c:v>22686</c:v>
                </c:pt>
                <c:pt idx="81">
                  <c:v>23551</c:v>
                </c:pt>
                <c:pt idx="82">
                  <c:v>23586</c:v>
                </c:pt>
                <c:pt idx="83">
                  <c:v>23594</c:v>
                </c:pt>
                <c:pt idx="84">
                  <c:v>23990</c:v>
                </c:pt>
                <c:pt idx="85">
                  <c:v>24039</c:v>
                </c:pt>
                <c:pt idx="86">
                  <c:v>24384</c:v>
                </c:pt>
                <c:pt idx="87">
                  <c:v>24480.5</c:v>
                </c:pt>
                <c:pt idx="88">
                  <c:v>24851</c:v>
                </c:pt>
                <c:pt idx="89">
                  <c:v>24897</c:v>
                </c:pt>
                <c:pt idx="90">
                  <c:v>25326</c:v>
                </c:pt>
                <c:pt idx="91">
                  <c:v>25332</c:v>
                </c:pt>
                <c:pt idx="92">
                  <c:v>25332.5</c:v>
                </c:pt>
                <c:pt idx="93">
                  <c:v>25748.5</c:v>
                </c:pt>
                <c:pt idx="94">
                  <c:v>25832</c:v>
                </c:pt>
                <c:pt idx="95">
                  <c:v>25837</c:v>
                </c:pt>
                <c:pt idx="96">
                  <c:v>25839.5</c:v>
                </c:pt>
                <c:pt idx="97">
                  <c:v>25858</c:v>
                </c:pt>
                <c:pt idx="98">
                  <c:v>26141.5</c:v>
                </c:pt>
                <c:pt idx="99">
                  <c:v>26144</c:v>
                </c:pt>
                <c:pt idx="100">
                  <c:v>26639</c:v>
                </c:pt>
                <c:pt idx="101">
                  <c:v>26711</c:v>
                </c:pt>
                <c:pt idx="102">
                  <c:v>26794</c:v>
                </c:pt>
                <c:pt idx="103">
                  <c:v>26794</c:v>
                </c:pt>
                <c:pt idx="104">
                  <c:v>26794</c:v>
                </c:pt>
                <c:pt idx="105">
                  <c:v>26794</c:v>
                </c:pt>
                <c:pt idx="106">
                  <c:v>27143.5</c:v>
                </c:pt>
                <c:pt idx="107">
                  <c:v>27180</c:v>
                </c:pt>
                <c:pt idx="108">
                  <c:v>27555.5</c:v>
                </c:pt>
                <c:pt idx="109">
                  <c:v>27648</c:v>
                </c:pt>
                <c:pt idx="110">
                  <c:v>28021</c:v>
                </c:pt>
                <c:pt idx="111">
                  <c:v>28070.5</c:v>
                </c:pt>
                <c:pt idx="112">
                  <c:v>29443</c:v>
                </c:pt>
                <c:pt idx="113">
                  <c:v>29795</c:v>
                </c:pt>
                <c:pt idx="114">
                  <c:v>29821.5</c:v>
                </c:pt>
                <c:pt idx="115">
                  <c:v>29880</c:v>
                </c:pt>
                <c:pt idx="116">
                  <c:v>29880</c:v>
                </c:pt>
                <c:pt idx="117">
                  <c:v>29880</c:v>
                </c:pt>
                <c:pt idx="118">
                  <c:v>30686</c:v>
                </c:pt>
                <c:pt idx="119">
                  <c:v>30686</c:v>
                </c:pt>
              </c:numCache>
            </c:numRef>
          </c:xVal>
          <c:yVal>
            <c:numRef>
              <c:f>'Active 1'!$M$21:$M$140</c:f>
              <c:numCache>
                <c:formatCode>General</c:formatCode>
                <c:ptCount val="1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9C-49C6-A020-9F8A53CFA574}"/>
            </c:ext>
          </c:extLst>
        </c:ser>
        <c:ser>
          <c:idx val="5"/>
          <c:order val="5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1'!$F$21:$F$140</c:f>
              <c:numCache>
                <c:formatCode>General</c:formatCode>
                <c:ptCount val="120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10942.5</c:v>
                </c:pt>
                <c:pt idx="67">
                  <c:v>11856</c:v>
                </c:pt>
                <c:pt idx="68">
                  <c:v>12249</c:v>
                </c:pt>
                <c:pt idx="69">
                  <c:v>19526</c:v>
                </c:pt>
                <c:pt idx="70">
                  <c:v>19526</c:v>
                </c:pt>
                <c:pt idx="71">
                  <c:v>20741</c:v>
                </c:pt>
                <c:pt idx="72">
                  <c:v>20799</c:v>
                </c:pt>
                <c:pt idx="73">
                  <c:v>20917.5</c:v>
                </c:pt>
                <c:pt idx="74">
                  <c:v>20962</c:v>
                </c:pt>
                <c:pt idx="75">
                  <c:v>20962</c:v>
                </c:pt>
                <c:pt idx="76">
                  <c:v>21331.5</c:v>
                </c:pt>
                <c:pt idx="77">
                  <c:v>21711</c:v>
                </c:pt>
                <c:pt idx="78">
                  <c:v>22626</c:v>
                </c:pt>
                <c:pt idx="79">
                  <c:v>22665</c:v>
                </c:pt>
                <c:pt idx="80">
                  <c:v>22686</c:v>
                </c:pt>
                <c:pt idx="81">
                  <c:v>23551</c:v>
                </c:pt>
                <c:pt idx="82">
                  <c:v>23586</c:v>
                </c:pt>
                <c:pt idx="83">
                  <c:v>23594</c:v>
                </c:pt>
                <c:pt idx="84">
                  <c:v>23990</c:v>
                </c:pt>
                <c:pt idx="85">
                  <c:v>24039</c:v>
                </c:pt>
                <c:pt idx="86">
                  <c:v>24384</c:v>
                </c:pt>
                <c:pt idx="87">
                  <c:v>24480.5</c:v>
                </c:pt>
                <c:pt idx="88">
                  <c:v>24851</c:v>
                </c:pt>
                <c:pt idx="89">
                  <c:v>24897</c:v>
                </c:pt>
                <c:pt idx="90">
                  <c:v>25326</c:v>
                </c:pt>
                <c:pt idx="91">
                  <c:v>25332</c:v>
                </c:pt>
                <c:pt idx="92">
                  <c:v>25332.5</c:v>
                </c:pt>
                <c:pt idx="93">
                  <c:v>25748.5</c:v>
                </c:pt>
                <c:pt idx="94">
                  <c:v>25832</c:v>
                </c:pt>
                <c:pt idx="95">
                  <c:v>25837</c:v>
                </c:pt>
                <c:pt idx="96">
                  <c:v>25839.5</c:v>
                </c:pt>
                <c:pt idx="97">
                  <c:v>25858</c:v>
                </c:pt>
                <c:pt idx="98">
                  <c:v>26141.5</c:v>
                </c:pt>
                <c:pt idx="99">
                  <c:v>26144</c:v>
                </c:pt>
                <c:pt idx="100">
                  <c:v>26639</c:v>
                </c:pt>
                <c:pt idx="101">
                  <c:v>26711</c:v>
                </c:pt>
                <c:pt idx="102">
                  <c:v>26794</c:v>
                </c:pt>
                <c:pt idx="103">
                  <c:v>26794</c:v>
                </c:pt>
                <c:pt idx="104">
                  <c:v>26794</c:v>
                </c:pt>
                <c:pt idx="105">
                  <c:v>26794</c:v>
                </c:pt>
                <c:pt idx="106">
                  <c:v>27143.5</c:v>
                </c:pt>
                <c:pt idx="107">
                  <c:v>27180</c:v>
                </c:pt>
                <c:pt idx="108">
                  <c:v>27555.5</c:v>
                </c:pt>
                <c:pt idx="109">
                  <c:v>27648</c:v>
                </c:pt>
                <c:pt idx="110">
                  <c:v>28021</c:v>
                </c:pt>
                <c:pt idx="111">
                  <c:v>28070.5</c:v>
                </c:pt>
                <c:pt idx="112">
                  <c:v>29443</c:v>
                </c:pt>
                <c:pt idx="113">
                  <c:v>29795</c:v>
                </c:pt>
                <c:pt idx="114">
                  <c:v>29821.5</c:v>
                </c:pt>
                <c:pt idx="115">
                  <c:v>29880</c:v>
                </c:pt>
                <c:pt idx="116">
                  <c:v>29880</c:v>
                </c:pt>
                <c:pt idx="117">
                  <c:v>29880</c:v>
                </c:pt>
                <c:pt idx="118">
                  <c:v>30686</c:v>
                </c:pt>
                <c:pt idx="119">
                  <c:v>30686</c:v>
                </c:pt>
              </c:numCache>
            </c:numRef>
          </c:xVal>
          <c:yVal>
            <c:numRef>
              <c:f>'Active 1'!$N$21:$N$140</c:f>
              <c:numCache>
                <c:formatCode>General</c:formatCode>
                <c:ptCount val="1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9C-49C6-A020-9F8A53CFA574}"/>
            </c:ext>
          </c:extLst>
        </c:ser>
        <c:ser>
          <c:idx val="6"/>
          <c:order val="6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1'!$F$21:$F$140</c:f>
              <c:numCache>
                <c:formatCode>General</c:formatCode>
                <c:ptCount val="120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10942.5</c:v>
                </c:pt>
                <c:pt idx="67">
                  <c:v>11856</c:v>
                </c:pt>
                <c:pt idx="68">
                  <c:v>12249</c:v>
                </c:pt>
                <c:pt idx="69">
                  <c:v>19526</c:v>
                </c:pt>
                <c:pt idx="70">
                  <c:v>19526</c:v>
                </c:pt>
                <c:pt idx="71">
                  <c:v>20741</c:v>
                </c:pt>
                <c:pt idx="72">
                  <c:v>20799</c:v>
                </c:pt>
                <c:pt idx="73">
                  <c:v>20917.5</c:v>
                </c:pt>
                <c:pt idx="74">
                  <c:v>20962</c:v>
                </c:pt>
                <c:pt idx="75">
                  <c:v>20962</c:v>
                </c:pt>
                <c:pt idx="76">
                  <c:v>21331.5</c:v>
                </c:pt>
                <c:pt idx="77">
                  <c:v>21711</c:v>
                </c:pt>
                <c:pt idx="78">
                  <c:v>22626</c:v>
                </c:pt>
                <c:pt idx="79">
                  <c:v>22665</c:v>
                </c:pt>
                <c:pt idx="80">
                  <c:v>22686</c:v>
                </c:pt>
                <c:pt idx="81">
                  <c:v>23551</c:v>
                </c:pt>
                <c:pt idx="82">
                  <c:v>23586</c:v>
                </c:pt>
                <c:pt idx="83">
                  <c:v>23594</c:v>
                </c:pt>
                <c:pt idx="84">
                  <c:v>23990</c:v>
                </c:pt>
                <c:pt idx="85">
                  <c:v>24039</c:v>
                </c:pt>
                <c:pt idx="86">
                  <c:v>24384</c:v>
                </c:pt>
                <c:pt idx="87">
                  <c:v>24480.5</c:v>
                </c:pt>
                <c:pt idx="88">
                  <c:v>24851</c:v>
                </c:pt>
                <c:pt idx="89">
                  <c:v>24897</c:v>
                </c:pt>
                <c:pt idx="90">
                  <c:v>25326</c:v>
                </c:pt>
                <c:pt idx="91">
                  <c:v>25332</c:v>
                </c:pt>
                <c:pt idx="92">
                  <c:v>25332.5</c:v>
                </c:pt>
                <c:pt idx="93">
                  <c:v>25748.5</c:v>
                </c:pt>
                <c:pt idx="94">
                  <c:v>25832</c:v>
                </c:pt>
                <c:pt idx="95">
                  <c:v>25837</c:v>
                </c:pt>
                <c:pt idx="96">
                  <c:v>25839.5</c:v>
                </c:pt>
                <c:pt idx="97">
                  <c:v>25858</c:v>
                </c:pt>
                <c:pt idx="98">
                  <c:v>26141.5</c:v>
                </c:pt>
                <c:pt idx="99">
                  <c:v>26144</c:v>
                </c:pt>
                <c:pt idx="100">
                  <c:v>26639</c:v>
                </c:pt>
                <c:pt idx="101">
                  <c:v>26711</c:v>
                </c:pt>
                <c:pt idx="102">
                  <c:v>26794</c:v>
                </c:pt>
                <c:pt idx="103">
                  <c:v>26794</c:v>
                </c:pt>
                <c:pt idx="104">
                  <c:v>26794</c:v>
                </c:pt>
                <c:pt idx="105">
                  <c:v>26794</c:v>
                </c:pt>
                <c:pt idx="106">
                  <c:v>27143.5</c:v>
                </c:pt>
                <c:pt idx="107">
                  <c:v>27180</c:v>
                </c:pt>
                <c:pt idx="108">
                  <c:v>27555.5</c:v>
                </c:pt>
                <c:pt idx="109">
                  <c:v>27648</c:v>
                </c:pt>
                <c:pt idx="110">
                  <c:v>28021</c:v>
                </c:pt>
                <c:pt idx="111">
                  <c:v>28070.5</c:v>
                </c:pt>
                <c:pt idx="112">
                  <c:v>29443</c:v>
                </c:pt>
                <c:pt idx="113">
                  <c:v>29795</c:v>
                </c:pt>
                <c:pt idx="114">
                  <c:v>29821.5</c:v>
                </c:pt>
                <c:pt idx="115">
                  <c:v>29880</c:v>
                </c:pt>
                <c:pt idx="116">
                  <c:v>29880</c:v>
                </c:pt>
                <c:pt idx="117">
                  <c:v>29880</c:v>
                </c:pt>
                <c:pt idx="118">
                  <c:v>30686</c:v>
                </c:pt>
                <c:pt idx="119">
                  <c:v>30686</c:v>
                </c:pt>
              </c:numCache>
            </c:numRef>
          </c:xVal>
          <c:yVal>
            <c:numRef>
              <c:f>'Active 1'!$O$21:$O$140</c:f>
              <c:numCache>
                <c:formatCode>General</c:formatCode>
                <c:ptCount val="120"/>
                <c:pt idx="88">
                  <c:v>0.18078323817463671</c:v>
                </c:pt>
                <c:pt idx="89">
                  <c:v>0.18178529521505871</c:v>
                </c:pt>
                <c:pt idx="90">
                  <c:v>0.19113056630942926</c:v>
                </c:pt>
                <c:pt idx="91">
                  <c:v>0.19126126940165822</c:v>
                </c:pt>
                <c:pt idx="92">
                  <c:v>0.19127216132601066</c:v>
                </c:pt>
                <c:pt idx="93">
                  <c:v>0.20033424238721831</c:v>
                </c:pt>
                <c:pt idx="94">
                  <c:v>0.20215319375407137</c:v>
                </c:pt>
                <c:pt idx="95">
                  <c:v>0.20226211299759544</c:v>
                </c:pt>
                <c:pt idx="96">
                  <c:v>0.20231657261935754</c:v>
                </c:pt>
                <c:pt idx="97">
                  <c:v>0.20271957382039685</c:v>
                </c:pt>
                <c:pt idx="98">
                  <c:v>0.20889529492821513</c:v>
                </c:pt>
                <c:pt idx="99">
                  <c:v>0.20894975454997711</c:v>
                </c:pt>
                <c:pt idx="100">
                  <c:v>0.21973275965886618</c:v>
                </c:pt>
                <c:pt idx="101">
                  <c:v>0.22130119676561366</c:v>
                </c:pt>
                <c:pt idx="102">
                  <c:v>0.22310925620811428</c:v>
                </c:pt>
                <c:pt idx="103">
                  <c:v>0.22310925620811428</c:v>
                </c:pt>
                <c:pt idx="104">
                  <c:v>0.22310925620811428</c:v>
                </c:pt>
                <c:pt idx="105">
                  <c:v>0.22310925620811428</c:v>
                </c:pt>
                <c:pt idx="106">
                  <c:v>0.23072271133045108</c:v>
                </c:pt>
                <c:pt idx="107">
                  <c:v>0.23151782180817726</c:v>
                </c:pt>
                <c:pt idx="108">
                  <c:v>0.23969765699683954</c:v>
                </c:pt>
                <c:pt idx="109">
                  <c:v>0.24171266300203598</c:v>
                </c:pt>
                <c:pt idx="110">
                  <c:v>0.24983803856893616</c:v>
                </c:pt>
                <c:pt idx="111">
                  <c:v>0.25091633907982502</c:v>
                </c:pt>
                <c:pt idx="112">
                  <c:v>0.28081467142719918</c:v>
                </c:pt>
                <c:pt idx="113">
                  <c:v>0.28848258617129796</c:v>
                </c:pt>
                <c:pt idx="114">
                  <c:v>0.28905985816197588</c:v>
                </c:pt>
                <c:pt idx="115">
                  <c:v>0.29033421331120823</c:v>
                </c:pt>
                <c:pt idx="116">
                  <c:v>0.29033421331120823</c:v>
                </c:pt>
                <c:pt idx="117">
                  <c:v>0.29033421331120823</c:v>
                </c:pt>
                <c:pt idx="118">
                  <c:v>0.30789199536729828</c:v>
                </c:pt>
                <c:pt idx="119">
                  <c:v>0.30789199536729828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9C-49C6-A020-9F8A53CFA574}"/>
            </c:ext>
          </c:extLst>
        </c:ser>
        <c:ser>
          <c:idx val="7"/>
          <c:order val="7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1'!$V$2:$V$21</c:f>
              <c:numCache>
                <c:formatCode>General</c:formatCode>
                <c:ptCount val="20"/>
                <c:pt idx="0">
                  <c:v>-10000</c:v>
                </c:pt>
                <c:pt idx="1">
                  <c:v>-8000</c:v>
                </c:pt>
                <c:pt idx="2">
                  <c:v>-6000</c:v>
                </c:pt>
                <c:pt idx="3">
                  <c:v>-4000</c:v>
                </c:pt>
                <c:pt idx="4">
                  <c:v>-2000</c:v>
                </c:pt>
                <c:pt idx="5">
                  <c:v>0</c:v>
                </c:pt>
                <c:pt idx="6">
                  <c:v>2000</c:v>
                </c:pt>
                <c:pt idx="7">
                  <c:v>4000</c:v>
                </c:pt>
                <c:pt idx="8">
                  <c:v>6000</c:v>
                </c:pt>
                <c:pt idx="9">
                  <c:v>8000</c:v>
                </c:pt>
                <c:pt idx="10">
                  <c:v>10000</c:v>
                </c:pt>
                <c:pt idx="11">
                  <c:v>12000</c:v>
                </c:pt>
                <c:pt idx="12">
                  <c:v>14000</c:v>
                </c:pt>
                <c:pt idx="13">
                  <c:v>16000</c:v>
                </c:pt>
                <c:pt idx="14">
                  <c:v>18000</c:v>
                </c:pt>
                <c:pt idx="15">
                  <c:v>20000</c:v>
                </c:pt>
                <c:pt idx="16">
                  <c:v>22000</c:v>
                </c:pt>
                <c:pt idx="17">
                  <c:v>24000</c:v>
                </c:pt>
                <c:pt idx="18">
                  <c:v>26000</c:v>
                </c:pt>
                <c:pt idx="19">
                  <c:v>28000</c:v>
                </c:pt>
              </c:numCache>
            </c:numRef>
          </c:xVal>
          <c:yVal>
            <c:numRef>
              <c:f>'Active 1'!$W$2:$W$22</c:f>
              <c:numCache>
                <c:formatCode>General</c:formatCode>
                <c:ptCount val="21"/>
                <c:pt idx="0">
                  <c:v>8.9495148867146629E-2</c:v>
                </c:pt>
                <c:pt idx="1">
                  <c:v>6.4359810964845041E-2</c:v>
                </c:pt>
                <c:pt idx="2">
                  <c:v>4.2937143099546729E-2</c:v>
                </c:pt>
                <c:pt idx="3">
                  <c:v>2.5227145271251687E-2</c:v>
                </c:pt>
                <c:pt idx="4">
                  <c:v>1.1229817479959915E-2</c:v>
                </c:pt>
                <c:pt idx="5">
                  <c:v>9.4515972567141293E-4</c:v>
                </c:pt>
                <c:pt idx="6">
                  <c:v>-5.6268279916138197E-3</c:v>
                </c:pt>
                <c:pt idx="7">
                  <c:v>-8.4861456718957826E-3</c:v>
                </c:pt>
                <c:pt idx="8">
                  <c:v>-7.6327933151744722E-3</c:v>
                </c:pt>
                <c:pt idx="9">
                  <c:v>-3.0667709214498955E-3</c:v>
                </c:pt>
                <c:pt idx="10">
                  <c:v>5.2119215092779475E-3</c:v>
                </c:pt>
                <c:pt idx="11">
                  <c:v>1.7203283977009078E-2</c:v>
                </c:pt>
                <c:pt idx="12">
                  <c:v>3.2907316481743457E-2</c:v>
                </c:pt>
                <c:pt idx="13">
                  <c:v>5.2324019023481119E-2</c:v>
                </c:pt>
                <c:pt idx="14">
                  <c:v>7.5453391602222059E-2</c:v>
                </c:pt>
                <c:pt idx="15">
                  <c:v>0.10229543421796623</c:v>
                </c:pt>
                <c:pt idx="16">
                  <c:v>0.13285014687071373</c:v>
                </c:pt>
                <c:pt idx="17">
                  <c:v>0.1671175295604645</c:v>
                </c:pt>
                <c:pt idx="18">
                  <c:v>0.20509758228721847</c:v>
                </c:pt>
                <c:pt idx="19">
                  <c:v>0.24679030505097574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9C-49C6-A020-9F8A53CFA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64304"/>
        <c:axId val="1"/>
      </c:scatterChart>
      <c:valAx>
        <c:axId val="821464304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4050632911389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4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15189873417722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4643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879746835443039"/>
          <c:y val="0.91249999999999998"/>
          <c:w val="0.6819620253164555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V0343 Ori - O-C Diagr.</a:t>
            </a:r>
          </a:p>
        </c:rich>
      </c:tx>
      <c:layout>
        <c:manualLayout>
          <c:xMode val="edge"/>
          <c:yMode val="edge"/>
          <c:x val="0.37400984147979915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04606794001642"/>
          <c:y val="0.234375"/>
          <c:w val="0.80824151291470081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3'!$F$21:$F$116</c:f>
              <c:numCache>
                <c:formatCode>General</c:formatCode>
                <c:ptCount val="96"/>
                <c:pt idx="0">
                  <c:v>-6305.5</c:v>
                </c:pt>
                <c:pt idx="1">
                  <c:v>-907</c:v>
                </c:pt>
                <c:pt idx="2">
                  <c:v>-889.5</c:v>
                </c:pt>
                <c:pt idx="3">
                  <c:v>-878.5</c:v>
                </c:pt>
                <c:pt idx="4">
                  <c:v>-873.5</c:v>
                </c:pt>
                <c:pt idx="5">
                  <c:v>-871</c:v>
                </c:pt>
                <c:pt idx="6">
                  <c:v>-865</c:v>
                </c:pt>
                <c:pt idx="7">
                  <c:v>-807</c:v>
                </c:pt>
                <c:pt idx="8">
                  <c:v>-802</c:v>
                </c:pt>
                <c:pt idx="9">
                  <c:v>-796</c:v>
                </c:pt>
                <c:pt idx="10">
                  <c:v>-770</c:v>
                </c:pt>
                <c:pt idx="11">
                  <c:v>-756.5</c:v>
                </c:pt>
                <c:pt idx="12">
                  <c:v>-738</c:v>
                </c:pt>
                <c:pt idx="13">
                  <c:v>-733</c:v>
                </c:pt>
                <c:pt idx="14">
                  <c:v>-728</c:v>
                </c:pt>
                <c:pt idx="15">
                  <c:v>-514</c:v>
                </c:pt>
                <c:pt idx="16">
                  <c:v>-50.5</c:v>
                </c:pt>
                <c:pt idx="17">
                  <c:v>-6</c:v>
                </c:pt>
                <c:pt idx="18">
                  <c:v>0</c:v>
                </c:pt>
                <c:pt idx="19">
                  <c:v>74</c:v>
                </c:pt>
                <c:pt idx="20">
                  <c:v>111</c:v>
                </c:pt>
                <c:pt idx="21">
                  <c:v>112.5</c:v>
                </c:pt>
                <c:pt idx="22">
                  <c:v>548.5</c:v>
                </c:pt>
                <c:pt idx="23">
                  <c:v>938</c:v>
                </c:pt>
                <c:pt idx="24">
                  <c:v>1038</c:v>
                </c:pt>
                <c:pt idx="25">
                  <c:v>1053</c:v>
                </c:pt>
                <c:pt idx="26">
                  <c:v>1058</c:v>
                </c:pt>
                <c:pt idx="27">
                  <c:v>1087.5</c:v>
                </c:pt>
                <c:pt idx="28">
                  <c:v>1311.5</c:v>
                </c:pt>
                <c:pt idx="29">
                  <c:v>1375.5</c:v>
                </c:pt>
                <c:pt idx="30">
                  <c:v>1480.5</c:v>
                </c:pt>
                <c:pt idx="31">
                  <c:v>1819.5</c:v>
                </c:pt>
                <c:pt idx="32">
                  <c:v>1824.5</c:v>
                </c:pt>
                <c:pt idx="33">
                  <c:v>1883.5</c:v>
                </c:pt>
                <c:pt idx="34">
                  <c:v>1891</c:v>
                </c:pt>
                <c:pt idx="35">
                  <c:v>1894.5</c:v>
                </c:pt>
                <c:pt idx="36">
                  <c:v>1931.5</c:v>
                </c:pt>
                <c:pt idx="37">
                  <c:v>2252</c:v>
                </c:pt>
                <c:pt idx="38">
                  <c:v>2729</c:v>
                </c:pt>
                <c:pt idx="39">
                  <c:v>2814</c:v>
                </c:pt>
                <c:pt idx="40">
                  <c:v>2848.5</c:v>
                </c:pt>
                <c:pt idx="41">
                  <c:v>2884.5</c:v>
                </c:pt>
                <c:pt idx="42">
                  <c:v>3267.5</c:v>
                </c:pt>
                <c:pt idx="43">
                  <c:v>3728.5</c:v>
                </c:pt>
                <c:pt idx="44">
                  <c:v>4078.5</c:v>
                </c:pt>
                <c:pt idx="45">
                  <c:v>4182</c:v>
                </c:pt>
                <c:pt idx="46">
                  <c:v>4223</c:v>
                </c:pt>
                <c:pt idx="47">
                  <c:v>4598.5</c:v>
                </c:pt>
                <c:pt idx="48">
                  <c:v>4634.5</c:v>
                </c:pt>
                <c:pt idx="49">
                  <c:v>5543</c:v>
                </c:pt>
                <c:pt idx="50">
                  <c:v>5548</c:v>
                </c:pt>
                <c:pt idx="51">
                  <c:v>5841</c:v>
                </c:pt>
                <c:pt idx="52">
                  <c:v>5941</c:v>
                </c:pt>
                <c:pt idx="53">
                  <c:v>5983</c:v>
                </c:pt>
                <c:pt idx="54">
                  <c:v>6744.5</c:v>
                </c:pt>
                <c:pt idx="55">
                  <c:v>6855.5</c:v>
                </c:pt>
                <c:pt idx="56">
                  <c:v>7327.5</c:v>
                </c:pt>
                <c:pt idx="57">
                  <c:v>7337.5</c:v>
                </c:pt>
                <c:pt idx="58">
                  <c:v>9123.5</c:v>
                </c:pt>
                <c:pt idx="59">
                  <c:v>10468</c:v>
                </c:pt>
                <c:pt idx="60">
                  <c:v>10936.5</c:v>
                </c:pt>
                <c:pt idx="61">
                  <c:v>10939</c:v>
                </c:pt>
                <c:pt idx="62">
                  <c:v>10942.5</c:v>
                </c:pt>
                <c:pt idx="63">
                  <c:v>10942.5</c:v>
                </c:pt>
                <c:pt idx="64">
                  <c:v>11856</c:v>
                </c:pt>
                <c:pt idx="65">
                  <c:v>12249</c:v>
                </c:pt>
                <c:pt idx="66">
                  <c:v>19526</c:v>
                </c:pt>
                <c:pt idx="67">
                  <c:v>19526</c:v>
                </c:pt>
                <c:pt idx="68">
                  <c:v>20741</c:v>
                </c:pt>
                <c:pt idx="69">
                  <c:v>20799</c:v>
                </c:pt>
                <c:pt idx="70">
                  <c:v>20917.5</c:v>
                </c:pt>
                <c:pt idx="71">
                  <c:v>20962</c:v>
                </c:pt>
                <c:pt idx="72">
                  <c:v>21331.5</c:v>
                </c:pt>
                <c:pt idx="73">
                  <c:v>21711</c:v>
                </c:pt>
                <c:pt idx="74">
                  <c:v>22626</c:v>
                </c:pt>
                <c:pt idx="75">
                  <c:v>22665</c:v>
                </c:pt>
                <c:pt idx="76">
                  <c:v>22686</c:v>
                </c:pt>
                <c:pt idx="77">
                  <c:v>23551</c:v>
                </c:pt>
                <c:pt idx="78">
                  <c:v>23586</c:v>
                </c:pt>
                <c:pt idx="79">
                  <c:v>23594</c:v>
                </c:pt>
                <c:pt idx="80">
                  <c:v>23990</c:v>
                </c:pt>
                <c:pt idx="81">
                  <c:v>24039</c:v>
                </c:pt>
                <c:pt idx="82">
                  <c:v>24384</c:v>
                </c:pt>
                <c:pt idx="83">
                  <c:v>24480.5</c:v>
                </c:pt>
                <c:pt idx="84">
                  <c:v>24851</c:v>
                </c:pt>
                <c:pt idx="85">
                  <c:v>24897</c:v>
                </c:pt>
                <c:pt idx="86">
                  <c:v>25326</c:v>
                </c:pt>
                <c:pt idx="87">
                  <c:v>25332</c:v>
                </c:pt>
                <c:pt idx="88">
                  <c:v>25332.5</c:v>
                </c:pt>
                <c:pt idx="89">
                  <c:v>25748.5</c:v>
                </c:pt>
                <c:pt idx="90">
                  <c:v>25832</c:v>
                </c:pt>
                <c:pt idx="91">
                  <c:v>25837</c:v>
                </c:pt>
                <c:pt idx="92">
                  <c:v>25839.5</c:v>
                </c:pt>
                <c:pt idx="93">
                  <c:v>25858</c:v>
                </c:pt>
                <c:pt idx="94">
                  <c:v>26141.5</c:v>
                </c:pt>
                <c:pt idx="95">
                  <c:v>26144</c:v>
                </c:pt>
              </c:numCache>
            </c:numRef>
          </c:xVal>
          <c:yVal>
            <c:numRef>
              <c:f>'Active 3'!$H$21:$H$116</c:f>
              <c:numCache>
                <c:formatCode>General</c:formatCode>
                <c:ptCount val="96"/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22-412C-B588-3E6530DD7B41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3'!$F$21:$F$116</c:f>
              <c:numCache>
                <c:formatCode>General</c:formatCode>
                <c:ptCount val="96"/>
                <c:pt idx="0">
                  <c:v>-6305.5</c:v>
                </c:pt>
                <c:pt idx="1">
                  <c:v>-907</c:v>
                </c:pt>
                <c:pt idx="2">
                  <c:v>-889.5</c:v>
                </c:pt>
                <c:pt idx="3">
                  <c:v>-878.5</c:v>
                </c:pt>
                <c:pt idx="4">
                  <c:v>-873.5</c:v>
                </c:pt>
                <c:pt idx="5">
                  <c:v>-871</c:v>
                </c:pt>
                <c:pt idx="6">
                  <c:v>-865</c:v>
                </c:pt>
                <c:pt idx="7">
                  <c:v>-807</c:v>
                </c:pt>
                <c:pt idx="8">
                  <c:v>-802</c:v>
                </c:pt>
                <c:pt idx="9">
                  <c:v>-796</c:v>
                </c:pt>
                <c:pt idx="10">
                  <c:v>-770</c:v>
                </c:pt>
                <c:pt idx="11">
                  <c:v>-756.5</c:v>
                </c:pt>
                <c:pt idx="12">
                  <c:v>-738</c:v>
                </c:pt>
                <c:pt idx="13">
                  <c:v>-733</c:v>
                </c:pt>
                <c:pt idx="14">
                  <c:v>-728</c:v>
                </c:pt>
                <c:pt idx="15">
                  <c:v>-514</c:v>
                </c:pt>
                <c:pt idx="16">
                  <c:v>-50.5</c:v>
                </c:pt>
                <c:pt idx="17">
                  <c:v>-6</c:v>
                </c:pt>
                <c:pt idx="18">
                  <c:v>0</c:v>
                </c:pt>
                <c:pt idx="19">
                  <c:v>74</c:v>
                </c:pt>
                <c:pt idx="20">
                  <c:v>111</c:v>
                </c:pt>
                <c:pt idx="21">
                  <c:v>112.5</c:v>
                </c:pt>
                <c:pt idx="22">
                  <c:v>548.5</c:v>
                </c:pt>
                <c:pt idx="23">
                  <c:v>938</c:v>
                </c:pt>
                <c:pt idx="24">
                  <c:v>1038</c:v>
                </c:pt>
                <c:pt idx="25">
                  <c:v>1053</c:v>
                </c:pt>
                <c:pt idx="26">
                  <c:v>1058</c:v>
                </c:pt>
                <c:pt idx="27">
                  <c:v>1087.5</c:v>
                </c:pt>
                <c:pt idx="28">
                  <c:v>1311.5</c:v>
                </c:pt>
                <c:pt idx="29">
                  <c:v>1375.5</c:v>
                </c:pt>
                <c:pt idx="30">
                  <c:v>1480.5</c:v>
                </c:pt>
                <c:pt idx="31">
                  <c:v>1819.5</c:v>
                </c:pt>
                <c:pt idx="32">
                  <c:v>1824.5</c:v>
                </c:pt>
                <c:pt idx="33">
                  <c:v>1883.5</c:v>
                </c:pt>
                <c:pt idx="34">
                  <c:v>1891</c:v>
                </c:pt>
                <c:pt idx="35">
                  <c:v>1894.5</c:v>
                </c:pt>
                <c:pt idx="36">
                  <c:v>1931.5</c:v>
                </c:pt>
                <c:pt idx="37">
                  <c:v>2252</c:v>
                </c:pt>
                <c:pt idx="38">
                  <c:v>2729</c:v>
                </c:pt>
                <c:pt idx="39">
                  <c:v>2814</c:v>
                </c:pt>
                <c:pt idx="40">
                  <c:v>2848.5</c:v>
                </c:pt>
                <c:pt idx="41">
                  <c:v>2884.5</c:v>
                </c:pt>
                <c:pt idx="42">
                  <c:v>3267.5</c:v>
                </c:pt>
                <c:pt idx="43">
                  <c:v>3728.5</c:v>
                </c:pt>
                <c:pt idx="44">
                  <c:v>4078.5</c:v>
                </c:pt>
                <c:pt idx="45">
                  <c:v>4182</c:v>
                </c:pt>
                <c:pt idx="46">
                  <c:v>4223</c:v>
                </c:pt>
                <c:pt idx="47">
                  <c:v>4598.5</c:v>
                </c:pt>
                <c:pt idx="48">
                  <c:v>4634.5</c:v>
                </c:pt>
                <c:pt idx="49">
                  <c:v>5543</c:v>
                </c:pt>
                <c:pt idx="50">
                  <c:v>5548</c:v>
                </c:pt>
                <c:pt idx="51">
                  <c:v>5841</c:v>
                </c:pt>
                <c:pt idx="52">
                  <c:v>5941</c:v>
                </c:pt>
                <c:pt idx="53">
                  <c:v>5983</c:v>
                </c:pt>
                <c:pt idx="54">
                  <c:v>6744.5</c:v>
                </c:pt>
                <c:pt idx="55">
                  <c:v>6855.5</c:v>
                </c:pt>
                <c:pt idx="56">
                  <c:v>7327.5</c:v>
                </c:pt>
                <c:pt idx="57">
                  <c:v>7337.5</c:v>
                </c:pt>
                <c:pt idx="58">
                  <c:v>9123.5</c:v>
                </c:pt>
                <c:pt idx="59">
                  <c:v>10468</c:v>
                </c:pt>
                <c:pt idx="60">
                  <c:v>10936.5</c:v>
                </c:pt>
                <c:pt idx="61">
                  <c:v>10939</c:v>
                </c:pt>
                <c:pt idx="62">
                  <c:v>10942.5</c:v>
                </c:pt>
                <c:pt idx="63">
                  <c:v>10942.5</c:v>
                </c:pt>
                <c:pt idx="64">
                  <c:v>11856</c:v>
                </c:pt>
                <c:pt idx="65">
                  <c:v>12249</c:v>
                </c:pt>
                <c:pt idx="66">
                  <c:v>19526</c:v>
                </c:pt>
                <c:pt idx="67">
                  <c:v>19526</c:v>
                </c:pt>
                <c:pt idx="68">
                  <c:v>20741</c:v>
                </c:pt>
                <c:pt idx="69">
                  <c:v>20799</c:v>
                </c:pt>
                <c:pt idx="70">
                  <c:v>20917.5</c:v>
                </c:pt>
                <c:pt idx="71">
                  <c:v>20962</c:v>
                </c:pt>
                <c:pt idx="72">
                  <c:v>21331.5</c:v>
                </c:pt>
                <c:pt idx="73">
                  <c:v>21711</c:v>
                </c:pt>
                <c:pt idx="74">
                  <c:v>22626</c:v>
                </c:pt>
                <c:pt idx="75">
                  <c:v>22665</c:v>
                </c:pt>
                <c:pt idx="76">
                  <c:v>22686</c:v>
                </c:pt>
                <c:pt idx="77">
                  <c:v>23551</c:v>
                </c:pt>
                <c:pt idx="78">
                  <c:v>23586</c:v>
                </c:pt>
                <c:pt idx="79">
                  <c:v>23594</c:v>
                </c:pt>
                <c:pt idx="80">
                  <c:v>23990</c:v>
                </c:pt>
                <c:pt idx="81">
                  <c:v>24039</c:v>
                </c:pt>
                <c:pt idx="82">
                  <c:v>24384</c:v>
                </c:pt>
                <c:pt idx="83">
                  <c:v>24480.5</c:v>
                </c:pt>
                <c:pt idx="84">
                  <c:v>24851</c:v>
                </c:pt>
                <c:pt idx="85">
                  <c:v>24897</c:v>
                </c:pt>
                <c:pt idx="86">
                  <c:v>25326</c:v>
                </c:pt>
                <c:pt idx="87">
                  <c:v>25332</c:v>
                </c:pt>
                <c:pt idx="88">
                  <c:v>25332.5</c:v>
                </c:pt>
                <c:pt idx="89">
                  <c:v>25748.5</c:v>
                </c:pt>
                <c:pt idx="90">
                  <c:v>25832</c:v>
                </c:pt>
                <c:pt idx="91">
                  <c:v>25837</c:v>
                </c:pt>
                <c:pt idx="92">
                  <c:v>25839.5</c:v>
                </c:pt>
                <c:pt idx="93">
                  <c:v>25858</c:v>
                </c:pt>
                <c:pt idx="94">
                  <c:v>26141.5</c:v>
                </c:pt>
                <c:pt idx="95">
                  <c:v>26144</c:v>
                </c:pt>
              </c:numCache>
            </c:numRef>
          </c:xVal>
          <c:yVal>
            <c:numRef>
              <c:f>'Active 3'!$I$21:$I$116</c:f>
              <c:numCache>
                <c:formatCode>General</c:formatCode>
                <c:ptCount val="96"/>
                <c:pt idx="60">
                  <c:v>-4.4822294992627576E-2</c:v>
                </c:pt>
                <c:pt idx="61">
                  <c:v>-6.0649369996099267E-2</c:v>
                </c:pt>
                <c:pt idx="63">
                  <c:v>-2.6607274994603358E-2</c:v>
                </c:pt>
                <c:pt idx="65">
                  <c:v>-5.3036670004075859E-2</c:v>
                </c:pt>
                <c:pt idx="68">
                  <c:v>1.7954969996935688E-2</c:v>
                </c:pt>
                <c:pt idx="70">
                  <c:v>4.3634750036289915E-3</c:v>
                </c:pt>
                <c:pt idx="71">
                  <c:v>7.0415399968624115E-3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22-412C-B588-3E6530DD7B41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3'!$F$21:$F$116</c:f>
              <c:numCache>
                <c:formatCode>General</c:formatCode>
                <c:ptCount val="96"/>
                <c:pt idx="0">
                  <c:v>-6305.5</c:v>
                </c:pt>
                <c:pt idx="1">
                  <c:v>-907</c:v>
                </c:pt>
                <c:pt idx="2">
                  <c:v>-889.5</c:v>
                </c:pt>
                <c:pt idx="3">
                  <c:v>-878.5</c:v>
                </c:pt>
                <c:pt idx="4">
                  <c:v>-873.5</c:v>
                </c:pt>
                <c:pt idx="5">
                  <c:v>-871</c:v>
                </c:pt>
                <c:pt idx="6">
                  <c:v>-865</c:v>
                </c:pt>
                <c:pt idx="7">
                  <c:v>-807</c:v>
                </c:pt>
                <c:pt idx="8">
                  <c:v>-802</c:v>
                </c:pt>
                <c:pt idx="9">
                  <c:v>-796</c:v>
                </c:pt>
                <c:pt idx="10">
                  <c:v>-770</c:v>
                </c:pt>
                <c:pt idx="11">
                  <c:v>-756.5</c:v>
                </c:pt>
                <c:pt idx="12">
                  <c:v>-738</c:v>
                </c:pt>
                <c:pt idx="13">
                  <c:v>-733</c:v>
                </c:pt>
                <c:pt idx="14">
                  <c:v>-728</c:v>
                </c:pt>
                <c:pt idx="15">
                  <c:v>-514</c:v>
                </c:pt>
                <c:pt idx="16">
                  <c:v>-50.5</c:v>
                </c:pt>
                <c:pt idx="17">
                  <c:v>-6</c:v>
                </c:pt>
                <c:pt idx="18">
                  <c:v>0</c:v>
                </c:pt>
                <c:pt idx="19">
                  <c:v>74</c:v>
                </c:pt>
                <c:pt idx="20">
                  <c:v>111</c:v>
                </c:pt>
                <c:pt idx="21">
                  <c:v>112.5</c:v>
                </c:pt>
                <c:pt idx="22">
                  <c:v>548.5</c:v>
                </c:pt>
                <c:pt idx="23">
                  <c:v>938</c:v>
                </c:pt>
                <c:pt idx="24">
                  <c:v>1038</c:v>
                </c:pt>
                <c:pt idx="25">
                  <c:v>1053</c:v>
                </c:pt>
                <c:pt idx="26">
                  <c:v>1058</c:v>
                </c:pt>
                <c:pt idx="27">
                  <c:v>1087.5</c:v>
                </c:pt>
                <c:pt idx="28">
                  <c:v>1311.5</c:v>
                </c:pt>
                <c:pt idx="29">
                  <c:v>1375.5</c:v>
                </c:pt>
                <c:pt idx="30">
                  <c:v>1480.5</c:v>
                </c:pt>
                <c:pt idx="31">
                  <c:v>1819.5</c:v>
                </c:pt>
                <c:pt idx="32">
                  <c:v>1824.5</c:v>
                </c:pt>
                <c:pt idx="33">
                  <c:v>1883.5</c:v>
                </c:pt>
                <c:pt idx="34">
                  <c:v>1891</c:v>
                </c:pt>
                <c:pt idx="35">
                  <c:v>1894.5</c:v>
                </c:pt>
                <c:pt idx="36">
                  <c:v>1931.5</c:v>
                </c:pt>
                <c:pt idx="37">
                  <c:v>2252</c:v>
                </c:pt>
                <c:pt idx="38">
                  <c:v>2729</c:v>
                </c:pt>
                <c:pt idx="39">
                  <c:v>2814</c:v>
                </c:pt>
                <c:pt idx="40">
                  <c:v>2848.5</c:v>
                </c:pt>
                <c:pt idx="41">
                  <c:v>2884.5</c:v>
                </c:pt>
                <c:pt idx="42">
                  <c:v>3267.5</c:v>
                </c:pt>
                <c:pt idx="43">
                  <c:v>3728.5</c:v>
                </c:pt>
                <c:pt idx="44">
                  <c:v>4078.5</c:v>
                </c:pt>
                <c:pt idx="45">
                  <c:v>4182</c:v>
                </c:pt>
                <c:pt idx="46">
                  <c:v>4223</c:v>
                </c:pt>
                <c:pt idx="47">
                  <c:v>4598.5</c:v>
                </c:pt>
                <c:pt idx="48">
                  <c:v>4634.5</c:v>
                </c:pt>
                <c:pt idx="49">
                  <c:v>5543</c:v>
                </c:pt>
                <c:pt idx="50">
                  <c:v>5548</c:v>
                </c:pt>
                <c:pt idx="51">
                  <c:v>5841</c:v>
                </c:pt>
                <c:pt idx="52">
                  <c:v>5941</c:v>
                </c:pt>
                <c:pt idx="53">
                  <c:v>5983</c:v>
                </c:pt>
                <c:pt idx="54">
                  <c:v>6744.5</c:v>
                </c:pt>
                <c:pt idx="55">
                  <c:v>6855.5</c:v>
                </c:pt>
                <c:pt idx="56">
                  <c:v>7327.5</c:v>
                </c:pt>
                <c:pt idx="57">
                  <c:v>7337.5</c:v>
                </c:pt>
                <c:pt idx="58">
                  <c:v>9123.5</c:v>
                </c:pt>
                <c:pt idx="59">
                  <c:v>10468</c:v>
                </c:pt>
                <c:pt idx="60">
                  <c:v>10936.5</c:v>
                </c:pt>
                <c:pt idx="61">
                  <c:v>10939</c:v>
                </c:pt>
                <c:pt idx="62">
                  <c:v>10942.5</c:v>
                </c:pt>
                <c:pt idx="63">
                  <c:v>10942.5</c:v>
                </c:pt>
                <c:pt idx="64">
                  <c:v>11856</c:v>
                </c:pt>
                <c:pt idx="65">
                  <c:v>12249</c:v>
                </c:pt>
                <c:pt idx="66">
                  <c:v>19526</c:v>
                </c:pt>
                <c:pt idx="67">
                  <c:v>19526</c:v>
                </c:pt>
                <c:pt idx="68">
                  <c:v>20741</c:v>
                </c:pt>
                <c:pt idx="69">
                  <c:v>20799</c:v>
                </c:pt>
                <c:pt idx="70">
                  <c:v>20917.5</c:v>
                </c:pt>
                <c:pt idx="71">
                  <c:v>20962</c:v>
                </c:pt>
                <c:pt idx="72">
                  <c:v>21331.5</c:v>
                </c:pt>
                <c:pt idx="73">
                  <c:v>21711</c:v>
                </c:pt>
                <c:pt idx="74">
                  <c:v>22626</c:v>
                </c:pt>
                <c:pt idx="75">
                  <c:v>22665</c:v>
                </c:pt>
                <c:pt idx="76">
                  <c:v>22686</c:v>
                </c:pt>
                <c:pt idx="77">
                  <c:v>23551</c:v>
                </c:pt>
                <c:pt idx="78">
                  <c:v>23586</c:v>
                </c:pt>
                <c:pt idx="79">
                  <c:v>23594</c:v>
                </c:pt>
                <c:pt idx="80">
                  <c:v>23990</c:v>
                </c:pt>
                <c:pt idx="81">
                  <c:v>24039</c:v>
                </c:pt>
                <c:pt idx="82">
                  <c:v>24384</c:v>
                </c:pt>
                <c:pt idx="83">
                  <c:v>24480.5</c:v>
                </c:pt>
                <c:pt idx="84">
                  <c:v>24851</c:v>
                </c:pt>
                <c:pt idx="85">
                  <c:v>24897</c:v>
                </c:pt>
                <c:pt idx="86">
                  <c:v>25326</c:v>
                </c:pt>
                <c:pt idx="87">
                  <c:v>25332</c:v>
                </c:pt>
                <c:pt idx="88">
                  <c:v>25332.5</c:v>
                </c:pt>
                <c:pt idx="89">
                  <c:v>25748.5</c:v>
                </c:pt>
                <c:pt idx="90">
                  <c:v>25832</c:v>
                </c:pt>
                <c:pt idx="91">
                  <c:v>25837</c:v>
                </c:pt>
                <c:pt idx="92">
                  <c:v>25839.5</c:v>
                </c:pt>
                <c:pt idx="93">
                  <c:v>25858</c:v>
                </c:pt>
                <c:pt idx="94">
                  <c:v>26141.5</c:v>
                </c:pt>
                <c:pt idx="95">
                  <c:v>26144</c:v>
                </c:pt>
              </c:numCache>
            </c:numRef>
          </c:xVal>
          <c:yVal>
            <c:numRef>
              <c:f>'Active 3'!$J$21:$J$116</c:f>
              <c:numCache>
                <c:formatCode>General</c:formatCode>
                <c:ptCount val="96"/>
                <c:pt idx="69">
                  <c:v>1.9866830007231329E-2</c:v>
                </c:pt>
                <c:pt idx="73">
                  <c:v>2.8449870005715638E-2</c:v>
                </c:pt>
                <c:pt idx="75">
                  <c:v>4.1538050005328842E-2</c:v>
                </c:pt>
                <c:pt idx="76">
                  <c:v>4.1590619999624323E-2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22-412C-B588-3E6530DD7B41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'Active 3'!$F$21:$F$116</c:f>
              <c:numCache>
                <c:formatCode>General</c:formatCode>
                <c:ptCount val="96"/>
                <c:pt idx="0">
                  <c:v>-6305.5</c:v>
                </c:pt>
                <c:pt idx="1">
                  <c:v>-907</c:v>
                </c:pt>
                <c:pt idx="2">
                  <c:v>-889.5</c:v>
                </c:pt>
                <c:pt idx="3">
                  <c:v>-878.5</c:v>
                </c:pt>
                <c:pt idx="4">
                  <c:v>-873.5</c:v>
                </c:pt>
                <c:pt idx="5">
                  <c:v>-871</c:v>
                </c:pt>
                <c:pt idx="6">
                  <c:v>-865</c:v>
                </c:pt>
                <c:pt idx="7">
                  <c:v>-807</c:v>
                </c:pt>
                <c:pt idx="8">
                  <c:v>-802</c:v>
                </c:pt>
                <c:pt idx="9">
                  <c:v>-796</c:v>
                </c:pt>
                <c:pt idx="10">
                  <c:v>-770</c:v>
                </c:pt>
                <c:pt idx="11">
                  <c:v>-756.5</c:v>
                </c:pt>
                <c:pt idx="12">
                  <c:v>-738</c:v>
                </c:pt>
                <c:pt idx="13">
                  <c:v>-733</c:v>
                </c:pt>
                <c:pt idx="14">
                  <c:v>-728</c:v>
                </c:pt>
                <c:pt idx="15">
                  <c:v>-514</c:v>
                </c:pt>
                <c:pt idx="16">
                  <c:v>-50.5</c:v>
                </c:pt>
                <c:pt idx="17">
                  <c:v>-6</c:v>
                </c:pt>
                <c:pt idx="18">
                  <c:v>0</c:v>
                </c:pt>
                <c:pt idx="19">
                  <c:v>74</c:v>
                </c:pt>
                <c:pt idx="20">
                  <c:v>111</c:v>
                </c:pt>
                <c:pt idx="21">
                  <c:v>112.5</c:v>
                </c:pt>
                <c:pt idx="22">
                  <c:v>548.5</c:v>
                </c:pt>
                <c:pt idx="23">
                  <c:v>938</c:v>
                </c:pt>
                <c:pt idx="24">
                  <c:v>1038</c:v>
                </c:pt>
                <c:pt idx="25">
                  <c:v>1053</c:v>
                </c:pt>
                <c:pt idx="26">
                  <c:v>1058</c:v>
                </c:pt>
                <c:pt idx="27">
                  <c:v>1087.5</c:v>
                </c:pt>
                <c:pt idx="28">
                  <c:v>1311.5</c:v>
                </c:pt>
                <c:pt idx="29">
                  <c:v>1375.5</c:v>
                </c:pt>
                <c:pt idx="30">
                  <c:v>1480.5</c:v>
                </c:pt>
                <c:pt idx="31">
                  <c:v>1819.5</c:v>
                </c:pt>
                <c:pt idx="32">
                  <c:v>1824.5</c:v>
                </c:pt>
                <c:pt idx="33">
                  <c:v>1883.5</c:v>
                </c:pt>
                <c:pt idx="34">
                  <c:v>1891</c:v>
                </c:pt>
                <c:pt idx="35">
                  <c:v>1894.5</c:v>
                </c:pt>
                <c:pt idx="36">
                  <c:v>1931.5</c:v>
                </c:pt>
                <c:pt idx="37">
                  <c:v>2252</c:v>
                </c:pt>
                <c:pt idx="38">
                  <c:v>2729</c:v>
                </c:pt>
                <c:pt idx="39">
                  <c:v>2814</c:v>
                </c:pt>
                <c:pt idx="40">
                  <c:v>2848.5</c:v>
                </c:pt>
                <c:pt idx="41">
                  <c:v>2884.5</c:v>
                </c:pt>
                <c:pt idx="42">
                  <c:v>3267.5</c:v>
                </c:pt>
                <c:pt idx="43">
                  <c:v>3728.5</c:v>
                </c:pt>
                <c:pt idx="44">
                  <c:v>4078.5</c:v>
                </c:pt>
                <c:pt idx="45">
                  <c:v>4182</c:v>
                </c:pt>
                <c:pt idx="46">
                  <c:v>4223</c:v>
                </c:pt>
                <c:pt idx="47">
                  <c:v>4598.5</c:v>
                </c:pt>
                <c:pt idx="48">
                  <c:v>4634.5</c:v>
                </c:pt>
                <c:pt idx="49">
                  <c:v>5543</c:v>
                </c:pt>
                <c:pt idx="50">
                  <c:v>5548</c:v>
                </c:pt>
                <c:pt idx="51">
                  <c:v>5841</c:v>
                </c:pt>
                <c:pt idx="52">
                  <c:v>5941</c:v>
                </c:pt>
                <c:pt idx="53">
                  <c:v>5983</c:v>
                </c:pt>
                <c:pt idx="54">
                  <c:v>6744.5</c:v>
                </c:pt>
                <c:pt idx="55">
                  <c:v>6855.5</c:v>
                </c:pt>
                <c:pt idx="56">
                  <c:v>7327.5</c:v>
                </c:pt>
                <c:pt idx="57">
                  <c:v>7337.5</c:v>
                </c:pt>
                <c:pt idx="58">
                  <c:v>9123.5</c:v>
                </c:pt>
                <c:pt idx="59">
                  <c:v>10468</c:v>
                </c:pt>
                <c:pt idx="60">
                  <c:v>10936.5</c:v>
                </c:pt>
                <c:pt idx="61">
                  <c:v>10939</c:v>
                </c:pt>
                <c:pt idx="62">
                  <c:v>10942.5</c:v>
                </c:pt>
                <c:pt idx="63">
                  <c:v>10942.5</c:v>
                </c:pt>
                <c:pt idx="64">
                  <c:v>11856</c:v>
                </c:pt>
                <c:pt idx="65">
                  <c:v>12249</c:v>
                </c:pt>
                <c:pt idx="66">
                  <c:v>19526</c:v>
                </c:pt>
                <c:pt idx="67">
                  <c:v>19526</c:v>
                </c:pt>
                <c:pt idx="68">
                  <c:v>20741</c:v>
                </c:pt>
                <c:pt idx="69">
                  <c:v>20799</c:v>
                </c:pt>
                <c:pt idx="70">
                  <c:v>20917.5</c:v>
                </c:pt>
                <c:pt idx="71">
                  <c:v>20962</c:v>
                </c:pt>
                <c:pt idx="72">
                  <c:v>21331.5</c:v>
                </c:pt>
                <c:pt idx="73">
                  <c:v>21711</c:v>
                </c:pt>
                <c:pt idx="74">
                  <c:v>22626</c:v>
                </c:pt>
                <c:pt idx="75">
                  <c:v>22665</c:v>
                </c:pt>
                <c:pt idx="76">
                  <c:v>22686</c:v>
                </c:pt>
                <c:pt idx="77">
                  <c:v>23551</c:v>
                </c:pt>
                <c:pt idx="78">
                  <c:v>23586</c:v>
                </c:pt>
                <c:pt idx="79">
                  <c:v>23594</c:v>
                </c:pt>
                <c:pt idx="80">
                  <c:v>23990</c:v>
                </c:pt>
                <c:pt idx="81">
                  <c:v>24039</c:v>
                </c:pt>
                <c:pt idx="82">
                  <c:v>24384</c:v>
                </c:pt>
                <c:pt idx="83">
                  <c:v>24480.5</c:v>
                </c:pt>
                <c:pt idx="84">
                  <c:v>24851</c:v>
                </c:pt>
                <c:pt idx="85">
                  <c:v>24897</c:v>
                </c:pt>
                <c:pt idx="86">
                  <c:v>25326</c:v>
                </c:pt>
                <c:pt idx="87">
                  <c:v>25332</c:v>
                </c:pt>
                <c:pt idx="88">
                  <c:v>25332.5</c:v>
                </c:pt>
                <c:pt idx="89">
                  <c:v>25748.5</c:v>
                </c:pt>
                <c:pt idx="90">
                  <c:v>25832</c:v>
                </c:pt>
                <c:pt idx="91">
                  <c:v>25837</c:v>
                </c:pt>
                <c:pt idx="92">
                  <c:v>25839.5</c:v>
                </c:pt>
                <c:pt idx="93">
                  <c:v>25858</c:v>
                </c:pt>
                <c:pt idx="94">
                  <c:v>26141.5</c:v>
                </c:pt>
                <c:pt idx="95">
                  <c:v>26144</c:v>
                </c:pt>
              </c:numCache>
            </c:numRef>
          </c:xVal>
          <c:yVal>
            <c:numRef>
              <c:f>'Active 3'!$K$21:$K$116</c:f>
              <c:numCache>
                <c:formatCode>General</c:formatCode>
                <c:ptCount val="96"/>
                <c:pt idx="74">
                  <c:v>4.0040420004515909E-2</c:v>
                </c:pt>
                <c:pt idx="88">
                  <c:v>7.4749024999618996E-2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22-412C-B588-3E6530DD7B41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3'!$F$21:$F$1160</c:f>
              <c:numCache>
                <c:formatCode>General</c:formatCode>
                <c:ptCount val="1140"/>
                <c:pt idx="0">
                  <c:v>-6305.5</c:v>
                </c:pt>
                <c:pt idx="1">
                  <c:v>-907</c:v>
                </c:pt>
                <c:pt idx="2">
                  <c:v>-889.5</c:v>
                </c:pt>
                <c:pt idx="3">
                  <c:v>-878.5</c:v>
                </c:pt>
                <c:pt idx="4">
                  <c:v>-873.5</c:v>
                </c:pt>
                <c:pt idx="5">
                  <c:v>-871</c:v>
                </c:pt>
                <c:pt idx="6">
                  <c:v>-865</c:v>
                </c:pt>
                <c:pt idx="7">
                  <c:v>-807</c:v>
                </c:pt>
                <c:pt idx="8">
                  <c:v>-802</c:v>
                </c:pt>
                <c:pt idx="9">
                  <c:v>-796</c:v>
                </c:pt>
                <c:pt idx="10">
                  <c:v>-770</c:v>
                </c:pt>
                <c:pt idx="11">
                  <c:v>-756.5</c:v>
                </c:pt>
                <c:pt idx="12">
                  <c:v>-738</c:v>
                </c:pt>
                <c:pt idx="13">
                  <c:v>-733</c:v>
                </c:pt>
                <c:pt idx="14">
                  <c:v>-728</c:v>
                </c:pt>
                <c:pt idx="15">
                  <c:v>-514</c:v>
                </c:pt>
                <c:pt idx="16">
                  <c:v>-50.5</c:v>
                </c:pt>
                <c:pt idx="17">
                  <c:v>-6</c:v>
                </c:pt>
                <c:pt idx="18">
                  <c:v>0</c:v>
                </c:pt>
                <c:pt idx="19">
                  <c:v>74</c:v>
                </c:pt>
                <c:pt idx="20">
                  <c:v>111</c:v>
                </c:pt>
                <c:pt idx="21">
                  <c:v>112.5</c:v>
                </c:pt>
                <c:pt idx="22">
                  <c:v>548.5</c:v>
                </c:pt>
                <c:pt idx="23">
                  <c:v>938</c:v>
                </c:pt>
                <c:pt idx="24">
                  <c:v>1038</c:v>
                </c:pt>
                <c:pt idx="25">
                  <c:v>1053</c:v>
                </c:pt>
                <c:pt idx="26">
                  <c:v>1058</c:v>
                </c:pt>
                <c:pt idx="27">
                  <c:v>1087.5</c:v>
                </c:pt>
                <c:pt idx="28">
                  <c:v>1311.5</c:v>
                </c:pt>
                <c:pt idx="29">
                  <c:v>1375.5</c:v>
                </c:pt>
                <c:pt idx="30">
                  <c:v>1480.5</c:v>
                </c:pt>
                <c:pt idx="31">
                  <c:v>1819.5</c:v>
                </c:pt>
                <c:pt idx="32">
                  <c:v>1824.5</c:v>
                </c:pt>
                <c:pt idx="33">
                  <c:v>1883.5</c:v>
                </c:pt>
                <c:pt idx="34">
                  <c:v>1891</c:v>
                </c:pt>
                <c:pt idx="35">
                  <c:v>1894.5</c:v>
                </c:pt>
                <c:pt idx="36">
                  <c:v>1931.5</c:v>
                </c:pt>
                <c:pt idx="37">
                  <c:v>2252</c:v>
                </c:pt>
                <c:pt idx="38">
                  <c:v>2729</c:v>
                </c:pt>
                <c:pt idx="39">
                  <c:v>2814</c:v>
                </c:pt>
                <c:pt idx="40">
                  <c:v>2848.5</c:v>
                </c:pt>
                <c:pt idx="41">
                  <c:v>2884.5</c:v>
                </c:pt>
                <c:pt idx="42">
                  <c:v>3267.5</c:v>
                </c:pt>
                <c:pt idx="43">
                  <c:v>3728.5</c:v>
                </c:pt>
                <c:pt idx="44">
                  <c:v>4078.5</c:v>
                </c:pt>
                <c:pt idx="45">
                  <c:v>4182</c:v>
                </c:pt>
                <c:pt idx="46">
                  <c:v>4223</c:v>
                </c:pt>
                <c:pt idx="47">
                  <c:v>4598.5</c:v>
                </c:pt>
                <c:pt idx="48">
                  <c:v>4634.5</c:v>
                </c:pt>
                <c:pt idx="49">
                  <c:v>5543</c:v>
                </c:pt>
                <c:pt idx="50">
                  <c:v>5548</c:v>
                </c:pt>
                <c:pt idx="51">
                  <c:v>5841</c:v>
                </c:pt>
                <c:pt idx="52">
                  <c:v>5941</c:v>
                </c:pt>
                <c:pt idx="53">
                  <c:v>5983</c:v>
                </c:pt>
                <c:pt idx="54">
                  <c:v>6744.5</c:v>
                </c:pt>
                <c:pt idx="55">
                  <c:v>6855.5</c:v>
                </c:pt>
                <c:pt idx="56">
                  <c:v>7327.5</c:v>
                </c:pt>
                <c:pt idx="57">
                  <c:v>7337.5</c:v>
                </c:pt>
                <c:pt idx="58">
                  <c:v>9123.5</c:v>
                </c:pt>
                <c:pt idx="59">
                  <c:v>10468</c:v>
                </c:pt>
                <c:pt idx="60">
                  <c:v>10936.5</c:v>
                </c:pt>
                <c:pt idx="61">
                  <c:v>10939</c:v>
                </c:pt>
                <c:pt idx="62">
                  <c:v>10942.5</c:v>
                </c:pt>
                <c:pt idx="63">
                  <c:v>10942.5</c:v>
                </c:pt>
                <c:pt idx="64">
                  <c:v>11856</c:v>
                </c:pt>
                <c:pt idx="65">
                  <c:v>12249</c:v>
                </c:pt>
                <c:pt idx="66">
                  <c:v>19526</c:v>
                </c:pt>
                <c:pt idx="67">
                  <c:v>19526</c:v>
                </c:pt>
                <c:pt idx="68">
                  <c:v>20741</c:v>
                </c:pt>
                <c:pt idx="69">
                  <c:v>20799</c:v>
                </c:pt>
                <c:pt idx="70">
                  <c:v>20917.5</c:v>
                </c:pt>
                <c:pt idx="71">
                  <c:v>20962</c:v>
                </c:pt>
                <c:pt idx="72">
                  <c:v>21331.5</c:v>
                </c:pt>
                <c:pt idx="73">
                  <c:v>21711</c:v>
                </c:pt>
                <c:pt idx="74">
                  <c:v>22626</c:v>
                </c:pt>
                <c:pt idx="75">
                  <c:v>22665</c:v>
                </c:pt>
                <c:pt idx="76">
                  <c:v>22686</c:v>
                </c:pt>
                <c:pt idx="77">
                  <c:v>23551</c:v>
                </c:pt>
                <c:pt idx="78">
                  <c:v>23586</c:v>
                </c:pt>
                <c:pt idx="79">
                  <c:v>23594</c:v>
                </c:pt>
                <c:pt idx="80">
                  <c:v>23990</c:v>
                </c:pt>
                <c:pt idx="81">
                  <c:v>24039</c:v>
                </c:pt>
                <c:pt idx="82">
                  <c:v>24384</c:v>
                </c:pt>
                <c:pt idx="83">
                  <c:v>24480.5</c:v>
                </c:pt>
                <c:pt idx="84">
                  <c:v>24851</c:v>
                </c:pt>
                <c:pt idx="85">
                  <c:v>24897</c:v>
                </c:pt>
                <c:pt idx="86">
                  <c:v>25326</c:v>
                </c:pt>
                <c:pt idx="87">
                  <c:v>25332</c:v>
                </c:pt>
                <c:pt idx="88">
                  <c:v>25332.5</c:v>
                </c:pt>
                <c:pt idx="89">
                  <c:v>25748.5</c:v>
                </c:pt>
                <c:pt idx="90">
                  <c:v>25832</c:v>
                </c:pt>
                <c:pt idx="91">
                  <c:v>25837</c:v>
                </c:pt>
                <c:pt idx="92">
                  <c:v>25839.5</c:v>
                </c:pt>
                <c:pt idx="93">
                  <c:v>25858</c:v>
                </c:pt>
                <c:pt idx="94">
                  <c:v>26141.5</c:v>
                </c:pt>
                <c:pt idx="95">
                  <c:v>26144</c:v>
                </c:pt>
                <c:pt idx="96">
                  <c:v>26639</c:v>
                </c:pt>
                <c:pt idx="97">
                  <c:v>26711</c:v>
                </c:pt>
                <c:pt idx="98">
                  <c:v>26794</c:v>
                </c:pt>
                <c:pt idx="99">
                  <c:v>26794</c:v>
                </c:pt>
                <c:pt idx="100">
                  <c:v>26794</c:v>
                </c:pt>
                <c:pt idx="101">
                  <c:v>26794</c:v>
                </c:pt>
                <c:pt idx="102">
                  <c:v>27143.5</c:v>
                </c:pt>
                <c:pt idx="103">
                  <c:v>27180</c:v>
                </c:pt>
                <c:pt idx="104">
                  <c:v>27555.5</c:v>
                </c:pt>
                <c:pt idx="105">
                  <c:v>27648</c:v>
                </c:pt>
                <c:pt idx="106">
                  <c:v>28021</c:v>
                </c:pt>
                <c:pt idx="107">
                  <c:v>28070.5</c:v>
                </c:pt>
                <c:pt idx="108">
                  <c:v>29443</c:v>
                </c:pt>
                <c:pt idx="109">
                  <c:v>29795</c:v>
                </c:pt>
                <c:pt idx="110">
                  <c:v>29821.5</c:v>
                </c:pt>
                <c:pt idx="111">
                  <c:v>29880</c:v>
                </c:pt>
                <c:pt idx="112">
                  <c:v>29880</c:v>
                </c:pt>
                <c:pt idx="113">
                  <c:v>29880</c:v>
                </c:pt>
                <c:pt idx="114">
                  <c:v>30686</c:v>
                </c:pt>
                <c:pt idx="115">
                  <c:v>30686</c:v>
                </c:pt>
                <c:pt idx="116">
                  <c:v>32073.5</c:v>
                </c:pt>
                <c:pt idx="117">
                  <c:v>32080.5</c:v>
                </c:pt>
              </c:numCache>
            </c:numRef>
          </c:xVal>
          <c:yVal>
            <c:numRef>
              <c:f>'Active 3'!$L$21:$L$1160</c:f>
              <c:numCache>
                <c:formatCode>General</c:formatCode>
                <c:ptCount val="1140"/>
                <c:pt idx="72">
                  <c:v>2.5799855000514071E-2</c:v>
                </c:pt>
                <c:pt idx="77">
                  <c:v>5.4222670005401596E-2</c:v>
                </c:pt>
                <c:pt idx="78">
                  <c:v>5.3243620008288417E-2</c:v>
                </c:pt>
                <c:pt idx="79">
                  <c:v>5.4596980000496842E-2</c:v>
                </c:pt>
                <c:pt idx="80">
                  <c:v>5.7288299998617731E-2</c:v>
                </c:pt>
                <c:pt idx="81">
                  <c:v>5.9977630000503268E-2</c:v>
                </c:pt>
                <c:pt idx="83">
                  <c:v>5.9616185004415456E-2</c:v>
                </c:pt>
                <c:pt idx="85">
                  <c:v>6.922549000591971E-2</c:v>
                </c:pt>
                <c:pt idx="86">
                  <c:v>7.589942000049632E-2</c:v>
                </c:pt>
                <c:pt idx="87">
                  <c:v>7.6814439998997841E-2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22-412C-B588-3E6530DD7B41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3'!$F$21:$F$116</c:f>
              <c:numCache>
                <c:formatCode>General</c:formatCode>
                <c:ptCount val="96"/>
                <c:pt idx="0">
                  <c:v>-6305.5</c:v>
                </c:pt>
                <c:pt idx="1">
                  <c:v>-907</c:v>
                </c:pt>
                <c:pt idx="2">
                  <c:v>-889.5</c:v>
                </c:pt>
                <c:pt idx="3">
                  <c:v>-878.5</c:v>
                </c:pt>
                <c:pt idx="4">
                  <c:v>-873.5</c:v>
                </c:pt>
                <c:pt idx="5">
                  <c:v>-871</c:v>
                </c:pt>
                <c:pt idx="6">
                  <c:v>-865</c:v>
                </c:pt>
                <c:pt idx="7">
                  <c:v>-807</c:v>
                </c:pt>
                <c:pt idx="8">
                  <c:v>-802</c:v>
                </c:pt>
                <c:pt idx="9">
                  <c:v>-796</c:v>
                </c:pt>
                <c:pt idx="10">
                  <c:v>-770</c:v>
                </c:pt>
                <c:pt idx="11">
                  <c:v>-756.5</c:v>
                </c:pt>
                <c:pt idx="12">
                  <c:v>-738</c:v>
                </c:pt>
                <c:pt idx="13">
                  <c:v>-733</c:v>
                </c:pt>
                <c:pt idx="14">
                  <c:v>-728</c:v>
                </c:pt>
                <c:pt idx="15">
                  <c:v>-514</c:v>
                </c:pt>
                <c:pt idx="16">
                  <c:v>-50.5</c:v>
                </c:pt>
                <c:pt idx="17">
                  <c:v>-6</c:v>
                </c:pt>
                <c:pt idx="18">
                  <c:v>0</c:v>
                </c:pt>
                <c:pt idx="19">
                  <c:v>74</c:v>
                </c:pt>
                <c:pt idx="20">
                  <c:v>111</c:v>
                </c:pt>
                <c:pt idx="21">
                  <c:v>112.5</c:v>
                </c:pt>
                <c:pt idx="22">
                  <c:v>548.5</c:v>
                </c:pt>
                <c:pt idx="23">
                  <c:v>938</c:v>
                </c:pt>
                <c:pt idx="24">
                  <c:v>1038</c:v>
                </c:pt>
                <c:pt idx="25">
                  <c:v>1053</c:v>
                </c:pt>
                <c:pt idx="26">
                  <c:v>1058</c:v>
                </c:pt>
                <c:pt idx="27">
                  <c:v>1087.5</c:v>
                </c:pt>
                <c:pt idx="28">
                  <c:v>1311.5</c:v>
                </c:pt>
                <c:pt idx="29">
                  <c:v>1375.5</c:v>
                </c:pt>
                <c:pt idx="30">
                  <c:v>1480.5</c:v>
                </c:pt>
                <c:pt idx="31">
                  <c:v>1819.5</c:v>
                </c:pt>
                <c:pt idx="32">
                  <c:v>1824.5</c:v>
                </c:pt>
                <c:pt idx="33">
                  <c:v>1883.5</c:v>
                </c:pt>
                <c:pt idx="34">
                  <c:v>1891</c:v>
                </c:pt>
                <c:pt idx="35">
                  <c:v>1894.5</c:v>
                </c:pt>
                <c:pt idx="36">
                  <c:v>1931.5</c:v>
                </c:pt>
                <c:pt idx="37">
                  <c:v>2252</c:v>
                </c:pt>
                <c:pt idx="38">
                  <c:v>2729</c:v>
                </c:pt>
                <c:pt idx="39">
                  <c:v>2814</c:v>
                </c:pt>
                <c:pt idx="40">
                  <c:v>2848.5</c:v>
                </c:pt>
                <c:pt idx="41">
                  <c:v>2884.5</c:v>
                </c:pt>
                <c:pt idx="42">
                  <c:v>3267.5</c:v>
                </c:pt>
                <c:pt idx="43">
                  <c:v>3728.5</c:v>
                </c:pt>
                <c:pt idx="44">
                  <c:v>4078.5</c:v>
                </c:pt>
                <c:pt idx="45">
                  <c:v>4182</c:v>
                </c:pt>
                <c:pt idx="46">
                  <c:v>4223</c:v>
                </c:pt>
                <c:pt idx="47">
                  <c:v>4598.5</c:v>
                </c:pt>
                <c:pt idx="48">
                  <c:v>4634.5</c:v>
                </c:pt>
                <c:pt idx="49">
                  <c:v>5543</c:v>
                </c:pt>
                <c:pt idx="50">
                  <c:v>5548</c:v>
                </c:pt>
                <c:pt idx="51">
                  <c:v>5841</c:v>
                </c:pt>
                <c:pt idx="52">
                  <c:v>5941</c:v>
                </c:pt>
                <c:pt idx="53">
                  <c:v>5983</c:v>
                </c:pt>
                <c:pt idx="54">
                  <c:v>6744.5</c:v>
                </c:pt>
                <c:pt idx="55">
                  <c:v>6855.5</c:v>
                </c:pt>
                <c:pt idx="56">
                  <c:v>7327.5</c:v>
                </c:pt>
                <c:pt idx="57">
                  <c:v>7337.5</c:v>
                </c:pt>
                <c:pt idx="58">
                  <c:v>9123.5</c:v>
                </c:pt>
                <c:pt idx="59">
                  <c:v>10468</c:v>
                </c:pt>
                <c:pt idx="60">
                  <c:v>10936.5</c:v>
                </c:pt>
                <c:pt idx="61">
                  <c:v>10939</c:v>
                </c:pt>
                <c:pt idx="62">
                  <c:v>10942.5</c:v>
                </c:pt>
                <c:pt idx="63">
                  <c:v>10942.5</c:v>
                </c:pt>
                <c:pt idx="64">
                  <c:v>11856</c:v>
                </c:pt>
                <c:pt idx="65">
                  <c:v>12249</c:v>
                </c:pt>
                <c:pt idx="66">
                  <c:v>19526</c:v>
                </c:pt>
                <c:pt idx="67">
                  <c:v>19526</c:v>
                </c:pt>
                <c:pt idx="68">
                  <c:v>20741</c:v>
                </c:pt>
                <c:pt idx="69">
                  <c:v>20799</c:v>
                </c:pt>
                <c:pt idx="70">
                  <c:v>20917.5</c:v>
                </c:pt>
                <c:pt idx="71">
                  <c:v>20962</c:v>
                </c:pt>
                <c:pt idx="72">
                  <c:v>21331.5</c:v>
                </c:pt>
                <c:pt idx="73">
                  <c:v>21711</c:v>
                </c:pt>
                <c:pt idx="74">
                  <c:v>22626</c:v>
                </c:pt>
                <c:pt idx="75">
                  <c:v>22665</c:v>
                </c:pt>
                <c:pt idx="76">
                  <c:v>22686</c:v>
                </c:pt>
                <c:pt idx="77">
                  <c:v>23551</c:v>
                </c:pt>
                <c:pt idx="78">
                  <c:v>23586</c:v>
                </c:pt>
                <c:pt idx="79">
                  <c:v>23594</c:v>
                </c:pt>
                <c:pt idx="80">
                  <c:v>23990</c:v>
                </c:pt>
                <c:pt idx="81">
                  <c:v>24039</c:v>
                </c:pt>
                <c:pt idx="82">
                  <c:v>24384</c:v>
                </c:pt>
                <c:pt idx="83">
                  <c:v>24480.5</c:v>
                </c:pt>
                <c:pt idx="84">
                  <c:v>24851</c:v>
                </c:pt>
                <c:pt idx="85">
                  <c:v>24897</c:v>
                </c:pt>
                <c:pt idx="86">
                  <c:v>25326</c:v>
                </c:pt>
                <c:pt idx="87">
                  <c:v>25332</c:v>
                </c:pt>
                <c:pt idx="88">
                  <c:v>25332.5</c:v>
                </c:pt>
                <c:pt idx="89">
                  <c:v>25748.5</c:v>
                </c:pt>
                <c:pt idx="90">
                  <c:v>25832</c:v>
                </c:pt>
                <c:pt idx="91">
                  <c:v>25837</c:v>
                </c:pt>
                <c:pt idx="92">
                  <c:v>25839.5</c:v>
                </c:pt>
                <c:pt idx="93">
                  <c:v>25858</c:v>
                </c:pt>
                <c:pt idx="94">
                  <c:v>26141.5</c:v>
                </c:pt>
                <c:pt idx="95">
                  <c:v>26144</c:v>
                </c:pt>
              </c:numCache>
            </c:numRef>
          </c:xVal>
          <c:yVal>
            <c:numRef>
              <c:f>'Active 3'!$M$21:$M$116</c:f>
              <c:numCache>
                <c:formatCode>General</c:formatCode>
                <c:ptCount val="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22-412C-B588-3E6530DD7B41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3'!$F$21:$F$1160</c:f>
              <c:numCache>
                <c:formatCode>General</c:formatCode>
                <c:ptCount val="1140"/>
                <c:pt idx="0">
                  <c:v>-6305.5</c:v>
                </c:pt>
                <c:pt idx="1">
                  <c:v>-907</c:v>
                </c:pt>
                <c:pt idx="2">
                  <c:v>-889.5</c:v>
                </c:pt>
                <c:pt idx="3">
                  <c:v>-878.5</c:v>
                </c:pt>
                <c:pt idx="4">
                  <c:v>-873.5</c:v>
                </c:pt>
                <c:pt idx="5">
                  <c:v>-871</c:v>
                </c:pt>
                <c:pt idx="6">
                  <c:v>-865</c:v>
                </c:pt>
                <c:pt idx="7">
                  <c:v>-807</c:v>
                </c:pt>
                <c:pt idx="8">
                  <c:v>-802</c:v>
                </c:pt>
                <c:pt idx="9">
                  <c:v>-796</c:v>
                </c:pt>
                <c:pt idx="10">
                  <c:v>-770</c:v>
                </c:pt>
                <c:pt idx="11">
                  <c:v>-756.5</c:v>
                </c:pt>
                <c:pt idx="12">
                  <c:v>-738</c:v>
                </c:pt>
                <c:pt idx="13">
                  <c:v>-733</c:v>
                </c:pt>
                <c:pt idx="14">
                  <c:v>-728</c:v>
                </c:pt>
                <c:pt idx="15">
                  <c:v>-514</c:v>
                </c:pt>
                <c:pt idx="16">
                  <c:v>-50.5</c:v>
                </c:pt>
                <c:pt idx="17">
                  <c:v>-6</c:v>
                </c:pt>
                <c:pt idx="18">
                  <c:v>0</c:v>
                </c:pt>
                <c:pt idx="19">
                  <c:v>74</c:v>
                </c:pt>
                <c:pt idx="20">
                  <c:v>111</c:v>
                </c:pt>
                <c:pt idx="21">
                  <c:v>112.5</c:v>
                </c:pt>
                <c:pt idx="22">
                  <c:v>548.5</c:v>
                </c:pt>
                <c:pt idx="23">
                  <c:v>938</c:v>
                </c:pt>
                <c:pt idx="24">
                  <c:v>1038</c:v>
                </c:pt>
                <c:pt idx="25">
                  <c:v>1053</c:v>
                </c:pt>
                <c:pt idx="26">
                  <c:v>1058</c:v>
                </c:pt>
                <c:pt idx="27">
                  <c:v>1087.5</c:v>
                </c:pt>
                <c:pt idx="28">
                  <c:v>1311.5</c:v>
                </c:pt>
                <c:pt idx="29">
                  <c:v>1375.5</c:v>
                </c:pt>
                <c:pt idx="30">
                  <c:v>1480.5</c:v>
                </c:pt>
                <c:pt idx="31">
                  <c:v>1819.5</c:v>
                </c:pt>
                <c:pt idx="32">
                  <c:v>1824.5</c:v>
                </c:pt>
                <c:pt idx="33">
                  <c:v>1883.5</c:v>
                </c:pt>
                <c:pt idx="34">
                  <c:v>1891</c:v>
                </c:pt>
                <c:pt idx="35">
                  <c:v>1894.5</c:v>
                </c:pt>
                <c:pt idx="36">
                  <c:v>1931.5</c:v>
                </c:pt>
                <c:pt idx="37">
                  <c:v>2252</c:v>
                </c:pt>
                <c:pt idx="38">
                  <c:v>2729</c:v>
                </c:pt>
                <c:pt idx="39">
                  <c:v>2814</c:v>
                </c:pt>
                <c:pt idx="40">
                  <c:v>2848.5</c:v>
                </c:pt>
                <c:pt idx="41">
                  <c:v>2884.5</c:v>
                </c:pt>
                <c:pt idx="42">
                  <c:v>3267.5</c:v>
                </c:pt>
                <c:pt idx="43">
                  <c:v>3728.5</c:v>
                </c:pt>
                <c:pt idx="44">
                  <c:v>4078.5</c:v>
                </c:pt>
                <c:pt idx="45">
                  <c:v>4182</c:v>
                </c:pt>
                <c:pt idx="46">
                  <c:v>4223</c:v>
                </c:pt>
                <c:pt idx="47">
                  <c:v>4598.5</c:v>
                </c:pt>
                <c:pt idx="48">
                  <c:v>4634.5</c:v>
                </c:pt>
                <c:pt idx="49">
                  <c:v>5543</c:v>
                </c:pt>
                <c:pt idx="50">
                  <c:v>5548</c:v>
                </c:pt>
                <c:pt idx="51">
                  <c:v>5841</c:v>
                </c:pt>
                <c:pt idx="52">
                  <c:v>5941</c:v>
                </c:pt>
                <c:pt idx="53">
                  <c:v>5983</c:v>
                </c:pt>
                <c:pt idx="54">
                  <c:v>6744.5</c:v>
                </c:pt>
                <c:pt idx="55">
                  <c:v>6855.5</c:v>
                </c:pt>
                <c:pt idx="56">
                  <c:v>7327.5</c:v>
                </c:pt>
                <c:pt idx="57">
                  <c:v>7337.5</c:v>
                </c:pt>
                <c:pt idx="58">
                  <c:v>9123.5</c:v>
                </c:pt>
                <c:pt idx="59">
                  <c:v>10468</c:v>
                </c:pt>
                <c:pt idx="60">
                  <c:v>10936.5</c:v>
                </c:pt>
                <c:pt idx="61">
                  <c:v>10939</c:v>
                </c:pt>
                <c:pt idx="62">
                  <c:v>10942.5</c:v>
                </c:pt>
                <c:pt idx="63">
                  <c:v>10942.5</c:v>
                </c:pt>
                <c:pt idx="64">
                  <c:v>11856</c:v>
                </c:pt>
                <c:pt idx="65">
                  <c:v>12249</c:v>
                </c:pt>
                <c:pt idx="66">
                  <c:v>19526</c:v>
                </c:pt>
                <c:pt idx="67">
                  <c:v>19526</c:v>
                </c:pt>
                <c:pt idx="68">
                  <c:v>20741</c:v>
                </c:pt>
                <c:pt idx="69">
                  <c:v>20799</c:v>
                </c:pt>
                <c:pt idx="70">
                  <c:v>20917.5</c:v>
                </c:pt>
                <c:pt idx="71">
                  <c:v>20962</c:v>
                </c:pt>
                <c:pt idx="72">
                  <c:v>21331.5</c:v>
                </c:pt>
                <c:pt idx="73">
                  <c:v>21711</c:v>
                </c:pt>
                <c:pt idx="74">
                  <c:v>22626</c:v>
                </c:pt>
                <c:pt idx="75">
                  <c:v>22665</c:v>
                </c:pt>
                <c:pt idx="76">
                  <c:v>22686</c:v>
                </c:pt>
                <c:pt idx="77">
                  <c:v>23551</c:v>
                </c:pt>
                <c:pt idx="78">
                  <c:v>23586</c:v>
                </c:pt>
                <c:pt idx="79">
                  <c:v>23594</c:v>
                </c:pt>
                <c:pt idx="80">
                  <c:v>23990</c:v>
                </c:pt>
                <c:pt idx="81">
                  <c:v>24039</c:v>
                </c:pt>
                <c:pt idx="82">
                  <c:v>24384</c:v>
                </c:pt>
                <c:pt idx="83">
                  <c:v>24480.5</c:v>
                </c:pt>
                <c:pt idx="84">
                  <c:v>24851</c:v>
                </c:pt>
                <c:pt idx="85">
                  <c:v>24897</c:v>
                </c:pt>
                <c:pt idx="86">
                  <c:v>25326</c:v>
                </c:pt>
                <c:pt idx="87">
                  <c:v>25332</c:v>
                </c:pt>
                <c:pt idx="88">
                  <c:v>25332.5</c:v>
                </c:pt>
                <c:pt idx="89">
                  <c:v>25748.5</c:v>
                </c:pt>
                <c:pt idx="90">
                  <c:v>25832</c:v>
                </c:pt>
                <c:pt idx="91">
                  <c:v>25837</c:v>
                </c:pt>
                <c:pt idx="92">
                  <c:v>25839.5</c:v>
                </c:pt>
                <c:pt idx="93">
                  <c:v>25858</c:v>
                </c:pt>
                <c:pt idx="94">
                  <c:v>26141.5</c:v>
                </c:pt>
                <c:pt idx="95">
                  <c:v>26144</c:v>
                </c:pt>
                <c:pt idx="96">
                  <c:v>26639</c:v>
                </c:pt>
                <c:pt idx="97">
                  <c:v>26711</c:v>
                </c:pt>
                <c:pt idx="98">
                  <c:v>26794</c:v>
                </c:pt>
                <c:pt idx="99">
                  <c:v>26794</c:v>
                </c:pt>
                <c:pt idx="100">
                  <c:v>26794</c:v>
                </c:pt>
                <c:pt idx="101">
                  <c:v>26794</c:v>
                </c:pt>
                <c:pt idx="102">
                  <c:v>27143.5</c:v>
                </c:pt>
                <c:pt idx="103">
                  <c:v>27180</c:v>
                </c:pt>
                <c:pt idx="104">
                  <c:v>27555.5</c:v>
                </c:pt>
                <c:pt idx="105">
                  <c:v>27648</c:v>
                </c:pt>
                <c:pt idx="106">
                  <c:v>28021</c:v>
                </c:pt>
                <c:pt idx="107">
                  <c:v>28070.5</c:v>
                </c:pt>
                <c:pt idx="108">
                  <c:v>29443</c:v>
                </c:pt>
                <c:pt idx="109">
                  <c:v>29795</c:v>
                </c:pt>
                <c:pt idx="110">
                  <c:v>29821.5</c:v>
                </c:pt>
                <c:pt idx="111">
                  <c:v>29880</c:v>
                </c:pt>
                <c:pt idx="112">
                  <c:v>29880</c:v>
                </c:pt>
                <c:pt idx="113">
                  <c:v>29880</c:v>
                </c:pt>
                <c:pt idx="114">
                  <c:v>30686</c:v>
                </c:pt>
                <c:pt idx="115">
                  <c:v>30686</c:v>
                </c:pt>
                <c:pt idx="116">
                  <c:v>32073.5</c:v>
                </c:pt>
                <c:pt idx="117">
                  <c:v>32080.5</c:v>
                </c:pt>
              </c:numCache>
            </c:numRef>
          </c:xVal>
          <c:yVal>
            <c:numRef>
              <c:f>'Active 3'!$N$21:$N$1160</c:f>
              <c:numCache>
                <c:formatCode>General</c:formatCode>
                <c:ptCount val="1140"/>
                <c:pt idx="0">
                  <c:v>6.8948565003665863E-2</c:v>
                </c:pt>
                <c:pt idx="1">
                  <c:v>3.6162810007226653E-2</c:v>
                </c:pt>
                <c:pt idx="2">
                  <c:v>-2.4626714999612886E-2</c:v>
                </c:pt>
                <c:pt idx="3">
                  <c:v>-1.8065844997181557E-2</c:v>
                </c:pt>
                <c:pt idx="4">
                  <c:v>-7.199949977803044E-4</c:v>
                </c:pt>
                <c:pt idx="5">
                  <c:v>-2.0547069994790945E-2</c:v>
                </c:pt>
                <c:pt idx="6">
                  <c:v>3.0667949999042321E-2</c:v>
                </c:pt>
                <c:pt idx="7">
                  <c:v>2.1079810008814093E-2</c:v>
                </c:pt>
                <c:pt idx="8">
                  <c:v>8.425660002103541E-3</c:v>
                </c:pt>
                <c:pt idx="9">
                  <c:v>2.7640680003969464E-2</c:v>
                </c:pt>
                <c:pt idx="10">
                  <c:v>9.2391000071074814E-3</c:v>
                </c:pt>
                <c:pt idx="11">
                  <c:v>3.6972894995415118E-2</c:v>
                </c:pt>
                <c:pt idx="12">
                  <c:v>1.1052540001401212E-2</c:v>
                </c:pt>
                <c:pt idx="13">
                  <c:v>4.6398390004469547E-2</c:v>
                </c:pt>
                <c:pt idx="14">
                  <c:v>-3.2557599988649599E-3</c:v>
                </c:pt>
                <c:pt idx="15">
                  <c:v>6.7466199980117381E-3</c:v>
                </c:pt>
                <c:pt idx="16">
                  <c:v>4.6069149975664914E-3</c:v>
                </c:pt>
                <c:pt idx="17">
                  <c:v>-3.5715019999770448E-2</c:v>
                </c:pt>
                <c:pt idx="19">
                  <c:v>2.7818579997983761E-2</c:v>
                </c:pt>
                <c:pt idx="20">
                  <c:v>7.9778700019232929E-3</c:v>
                </c:pt>
                <c:pt idx="21">
                  <c:v>7.2816250030882657E-3</c:v>
                </c:pt>
                <c:pt idx="22">
                  <c:v>8.2397450023563579E-3</c:v>
                </c:pt>
                <c:pt idx="23">
                  <c:v>-1.2218540003232192E-2</c:v>
                </c:pt>
                <c:pt idx="24">
                  <c:v>-1.0301540001819376E-2</c:v>
                </c:pt>
                <c:pt idx="25">
                  <c:v>-3.826398999808589E-2</c:v>
                </c:pt>
                <c:pt idx="26">
                  <c:v>-2.99181399968802E-2</c:v>
                </c:pt>
                <c:pt idx="27">
                  <c:v>-1.5277625003363937E-2</c:v>
                </c:pt>
                <c:pt idx="28">
                  <c:v>-2.5583545000699814E-2</c:v>
                </c:pt>
                <c:pt idx="29">
                  <c:v>2.304333500796929E-2</c:v>
                </c:pt>
                <c:pt idx="30">
                  <c:v>9.3061850056983531E-3</c:v>
                </c:pt>
                <c:pt idx="31">
                  <c:v>9.9548150028567761E-3</c:v>
                </c:pt>
                <c:pt idx="32">
                  <c:v>-2.9699334998440463E-2</c:v>
                </c:pt>
                <c:pt idx="33">
                  <c:v>5.5816949970903806E-3</c:v>
                </c:pt>
                <c:pt idx="34">
                  <c:v>-1.6899529997317586E-2</c:v>
                </c:pt>
                <c:pt idx="35">
                  <c:v>-1.4857434995064978E-2</c:v>
                </c:pt>
                <c:pt idx="36">
                  <c:v>-2.9698145001020748E-2</c:v>
                </c:pt>
                <c:pt idx="37">
                  <c:v>1.0870840007555671E-2</c:v>
                </c:pt>
                <c:pt idx="38">
                  <c:v>-9.5350699994014576E-3</c:v>
                </c:pt>
                <c:pt idx="39">
                  <c:v>-9.655620000557974E-3</c:v>
                </c:pt>
                <c:pt idx="40">
                  <c:v>2.3307450028369203E-3</c:v>
                </c:pt>
                <c:pt idx="41">
                  <c:v>-2.2379134999937378E-2</c:v>
                </c:pt>
                <c:pt idx="42">
                  <c:v>-1.9487024997943081E-2</c:v>
                </c:pt>
                <c:pt idx="43">
                  <c:v>-1.7996550013776869E-3</c:v>
                </c:pt>
                <c:pt idx="44">
                  <c:v>1.4098449973971583E-3</c:v>
                </c:pt>
                <c:pt idx="45">
                  <c:v>-2.9631060002429876E-2</c:v>
                </c:pt>
                <c:pt idx="46">
                  <c:v>-1.8995089994859882E-2</c:v>
                </c:pt>
                <c:pt idx="47">
                  <c:v>-2.8621755001950078E-2</c:v>
                </c:pt>
                <c:pt idx="48">
                  <c:v>-6.3316349915112369E-3</c:v>
                </c:pt>
                <c:pt idx="49">
                  <c:v>-2.7690690003510099E-2</c:v>
                </c:pt>
                <c:pt idx="50">
                  <c:v>-3.3344839997880626E-2</c:v>
                </c:pt>
                <c:pt idx="51">
                  <c:v>-3.8678030003211461E-2</c:v>
                </c:pt>
                <c:pt idx="52">
                  <c:v>-1.2761029996909201E-2</c:v>
                </c:pt>
                <c:pt idx="53">
                  <c:v>-2.625588999944739E-2</c:v>
                </c:pt>
                <c:pt idx="54">
                  <c:v>-2.6382934993307572E-2</c:v>
                </c:pt>
                <c:pt idx="55">
                  <c:v>-3.1905064999591559E-2</c:v>
                </c:pt>
                <c:pt idx="56">
                  <c:v>-2.3656824996578507E-2</c:v>
                </c:pt>
                <c:pt idx="57">
                  <c:v>-4.4965125001908746E-2</c:v>
                </c:pt>
                <c:pt idx="58">
                  <c:v>-4.7627504995034542E-2</c:v>
                </c:pt>
                <c:pt idx="59">
                  <c:v>-3.40284400008386E-2</c:v>
                </c:pt>
                <c:pt idx="62">
                  <c:v>-3.2607274995825719E-2</c:v>
                </c:pt>
                <c:pt idx="64">
                  <c:v>-3.8620479994278867E-2</c:v>
                </c:pt>
                <c:pt idx="66">
                  <c:v>2.9134200012777001E-3</c:v>
                </c:pt>
                <c:pt idx="67">
                  <c:v>7.9134199986583553E-3</c:v>
                </c:pt>
                <c:pt idx="82">
                  <c:v>6.3941280001017731E-2</c:v>
                </c:pt>
                <c:pt idx="84">
                  <c:v>6.6943670004548039E-2</c:v>
                </c:pt>
                <c:pt idx="89">
                  <c:v>8.172374500281876E-2</c:v>
                </c:pt>
                <c:pt idx="90">
                  <c:v>8.5499440006969962E-2</c:v>
                </c:pt>
                <c:pt idx="91">
                  <c:v>8.524528999987524E-2</c:v>
                </c:pt>
                <c:pt idx="92">
                  <c:v>8.2318215005216189E-2</c:v>
                </c:pt>
                <c:pt idx="93">
                  <c:v>8.3997859997907653E-2</c:v>
                </c:pt>
                <c:pt idx="94">
                  <c:v>8.7907555003766902E-2</c:v>
                </c:pt>
                <c:pt idx="95">
                  <c:v>8.8780480000423267E-2</c:v>
                </c:pt>
                <c:pt idx="96">
                  <c:v>9.3719630007399246E-2</c:v>
                </c:pt>
                <c:pt idx="97">
                  <c:v>9.5999870005471166E-2</c:v>
                </c:pt>
                <c:pt idx="98">
                  <c:v>9.6540980004647281E-2</c:v>
                </c:pt>
                <c:pt idx="99">
                  <c:v>9.6620980002626311E-2</c:v>
                </c:pt>
                <c:pt idx="100">
                  <c:v>9.7740980003436562E-2</c:v>
                </c:pt>
                <c:pt idx="101">
                  <c:v>9.7820980001415592E-2</c:v>
                </c:pt>
                <c:pt idx="102">
                  <c:v>0.10891589500533883</c:v>
                </c:pt>
                <c:pt idx="103">
                  <c:v>0.10234060000948375</c:v>
                </c:pt>
                <c:pt idx="104">
                  <c:v>0.10923393499979284</c:v>
                </c:pt>
                <c:pt idx="105">
                  <c:v>0.11109215999749722</c:v>
                </c:pt>
                <c:pt idx="106">
                  <c:v>0.11571256999741308</c:v>
                </c:pt>
                <c:pt idx="107">
                  <c:v>0.11593648499547271</c:v>
                </c:pt>
                <c:pt idx="108">
                  <c:v>0.13767230999656022</c:v>
                </c:pt>
                <c:pt idx="109">
                  <c:v>0.14403014999697916</c:v>
                </c:pt>
                <c:pt idx="110">
                  <c:v>0.14155315500102006</c:v>
                </c:pt>
                <c:pt idx="111">
                  <c:v>0.14479959999880521</c:v>
                </c:pt>
                <c:pt idx="112">
                  <c:v>0.14501960012421478</c:v>
                </c:pt>
                <c:pt idx="113">
                  <c:v>0.14503959981084336</c:v>
                </c:pt>
                <c:pt idx="114">
                  <c:v>0.15930061999824829</c:v>
                </c:pt>
                <c:pt idx="115">
                  <c:v>0.15930061999824829</c:v>
                </c:pt>
                <c:pt idx="117">
                  <c:v>0.18610818500019377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22-412C-B588-3E6530DD7B41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3'!$F$21:$F$116</c:f>
              <c:numCache>
                <c:formatCode>General</c:formatCode>
                <c:ptCount val="96"/>
                <c:pt idx="0">
                  <c:v>-6305.5</c:v>
                </c:pt>
                <c:pt idx="1">
                  <c:v>-907</c:v>
                </c:pt>
                <c:pt idx="2">
                  <c:v>-889.5</c:v>
                </c:pt>
                <c:pt idx="3">
                  <c:v>-878.5</c:v>
                </c:pt>
                <c:pt idx="4">
                  <c:v>-873.5</c:v>
                </c:pt>
                <c:pt idx="5">
                  <c:v>-871</c:v>
                </c:pt>
                <c:pt idx="6">
                  <c:v>-865</c:v>
                </c:pt>
                <c:pt idx="7">
                  <c:v>-807</c:v>
                </c:pt>
                <c:pt idx="8">
                  <c:v>-802</c:v>
                </c:pt>
                <c:pt idx="9">
                  <c:v>-796</c:v>
                </c:pt>
                <c:pt idx="10">
                  <c:v>-770</c:v>
                </c:pt>
                <c:pt idx="11">
                  <c:v>-756.5</c:v>
                </c:pt>
                <c:pt idx="12">
                  <c:v>-738</c:v>
                </c:pt>
                <c:pt idx="13">
                  <c:v>-733</c:v>
                </c:pt>
                <c:pt idx="14">
                  <c:v>-728</c:v>
                </c:pt>
                <c:pt idx="15">
                  <c:v>-514</c:v>
                </c:pt>
                <c:pt idx="16">
                  <c:v>-50.5</c:v>
                </c:pt>
                <c:pt idx="17">
                  <c:v>-6</c:v>
                </c:pt>
                <c:pt idx="18">
                  <c:v>0</c:v>
                </c:pt>
                <c:pt idx="19">
                  <c:v>74</c:v>
                </c:pt>
                <c:pt idx="20">
                  <c:v>111</c:v>
                </c:pt>
                <c:pt idx="21">
                  <c:v>112.5</c:v>
                </c:pt>
                <c:pt idx="22">
                  <c:v>548.5</c:v>
                </c:pt>
                <c:pt idx="23">
                  <c:v>938</c:v>
                </c:pt>
                <c:pt idx="24">
                  <c:v>1038</c:v>
                </c:pt>
                <c:pt idx="25">
                  <c:v>1053</c:v>
                </c:pt>
                <c:pt idx="26">
                  <c:v>1058</c:v>
                </c:pt>
                <c:pt idx="27">
                  <c:v>1087.5</c:v>
                </c:pt>
                <c:pt idx="28">
                  <c:v>1311.5</c:v>
                </c:pt>
                <c:pt idx="29">
                  <c:v>1375.5</c:v>
                </c:pt>
                <c:pt idx="30">
                  <c:v>1480.5</c:v>
                </c:pt>
                <c:pt idx="31">
                  <c:v>1819.5</c:v>
                </c:pt>
                <c:pt idx="32">
                  <c:v>1824.5</c:v>
                </c:pt>
                <c:pt idx="33">
                  <c:v>1883.5</c:v>
                </c:pt>
                <c:pt idx="34">
                  <c:v>1891</c:v>
                </c:pt>
                <c:pt idx="35">
                  <c:v>1894.5</c:v>
                </c:pt>
                <c:pt idx="36">
                  <c:v>1931.5</c:v>
                </c:pt>
                <c:pt idx="37">
                  <c:v>2252</c:v>
                </c:pt>
                <c:pt idx="38">
                  <c:v>2729</c:v>
                </c:pt>
                <c:pt idx="39">
                  <c:v>2814</c:v>
                </c:pt>
                <c:pt idx="40">
                  <c:v>2848.5</c:v>
                </c:pt>
                <c:pt idx="41">
                  <c:v>2884.5</c:v>
                </c:pt>
                <c:pt idx="42">
                  <c:v>3267.5</c:v>
                </c:pt>
                <c:pt idx="43">
                  <c:v>3728.5</c:v>
                </c:pt>
                <c:pt idx="44">
                  <c:v>4078.5</c:v>
                </c:pt>
                <c:pt idx="45">
                  <c:v>4182</c:v>
                </c:pt>
                <c:pt idx="46">
                  <c:v>4223</c:v>
                </c:pt>
                <c:pt idx="47">
                  <c:v>4598.5</c:v>
                </c:pt>
                <c:pt idx="48">
                  <c:v>4634.5</c:v>
                </c:pt>
                <c:pt idx="49">
                  <c:v>5543</c:v>
                </c:pt>
                <c:pt idx="50">
                  <c:v>5548</c:v>
                </c:pt>
                <c:pt idx="51">
                  <c:v>5841</c:v>
                </c:pt>
                <c:pt idx="52">
                  <c:v>5941</c:v>
                </c:pt>
                <c:pt idx="53">
                  <c:v>5983</c:v>
                </c:pt>
                <c:pt idx="54">
                  <c:v>6744.5</c:v>
                </c:pt>
                <c:pt idx="55">
                  <c:v>6855.5</c:v>
                </c:pt>
                <c:pt idx="56">
                  <c:v>7327.5</c:v>
                </c:pt>
                <c:pt idx="57">
                  <c:v>7337.5</c:v>
                </c:pt>
                <c:pt idx="58">
                  <c:v>9123.5</c:v>
                </c:pt>
                <c:pt idx="59">
                  <c:v>10468</c:v>
                </c:pt>
                <c:pt idx="60">
                  <c:v>10936.5</c:v>
                </c:pt>
                <c:pt idx="61">
                  <c:v>10939</c:v>
                </c:pt>
                <c:pt idx="62">
                  <c:v>10942.5</c:v>
                </c:pt>
                <c:pt idx="63">
                  <c:v>10942.5</c:v>
                </c:pt>
                <c:pt idx="64">
                  <c:v>11856</c:v>
                </c:pt>
                <c:pt idx="65">
                  <c:v>12249</c:v>
                </c:pt>
                <c:pt idx="66">
                  <c:v>19526</c:v>
                </c:pt>
                <c:pt idx="67">
                  <c:v>19526</c:v>
                </c:pt>
                <c:pt idx="68">
                  <c:v>20741</c:v>
                </c:pt>
                <c:pt idx="69">
                  <c:v>20799</c:v>
                </c:pt>
                <c:pt idx="70">
                  <c:v>20917.5</c:v>
                </c:pt>
                <c:pt idx="71">
                  <c:v>20962</c:v>
                </c:pt>
                <c:pt idx="72">
                  <c:v>21331.5</c:v>
                </c:pt>
                <c:pt idx="73">
                  <c:v>21711</c:v>
                </c:pt>
                <c:pt idx="74">
                  <c:v>22626</c:v>
                </c:pt>
                <c:pt idx="75">
                  <c:v>22665</c:v>
                </c:pt>
                <c:pt idx="76">
                  <c:v>22686</c:v>
                </c:pt>
                <c:pt idx="77">
                  <c:v>23551</c:v>
                </c:pt>
                <c:pt idx="78">
                  <c:v>23586</c:v>
                </c:pt>
                <c:pt idx="79">
                  <c:v>23594</c:v>
                </c:pt>
                <c:pt idx="80">
                  <c:v>23990</c:v>
                </c:pt>
                <c:pt idx="81">
                  <c:v>24039</c:v>
                </c:pt>
                <c:pt idx="82">
                  <c:v>24384</c:v>
                </c:pt>
                <c:pt idx="83">
                  <c:v>24480.5</c:v>
                </c:pt>
                <c:pt idx="84">
                  <c:v>24851</c:v>
                </c:pt>
                <c:pt idx="85">
                  <c:v>24897</c:v>
                </c:pt>
                <c:pt idx="86">
                  <c:v>25326</c:v>
                </c:pt>
                <c:pt idx="87">
                  <c:v>25332</c:v>
                </c:pt>
                <c:pt idx="88">
                  <c:v>25332.5</c:v>
                </c:pt>
                <c:pt idx="89">
                  <c:v>25748.5</c:v>
                </c:pt>
                <c:pt idx="90">
                  <c:v>25832</c:v>
                </c:pt>
                <c:pt idx="91">
                  <c:v>25837</c:v>
                </c:pt>
                <c:pt idx="92">
                  <c:v>25839.5</c:v>
                </c:pt>
                <c:pt idx="93">
                  <c:v>25858</c:v>
                </c:pt>
                <c:pt idx="94">
                  <c:v>26141.5</c:v>
                </c:pt>
                <c:pt idx="95">
                  <c:v>26144</c:v>
                </c:pt>
              </c:numCache>
            </c:numRef>
          </c:xVal>
          <c:yVal>
            <c:numRef>
              <c:f>'Active 3'!$O$21:$O$116</c:f>
              <c:numCache>
                <c:formatCode>General</c:formatCode>
                <c:ptCount val="96"/>
                <c:pt idx="66">
                  <c:v>-9.2554316856099383E-3</c:v>
                </c:pt>
                <c:pt idx="67">
                  <c:v>-9.2554316856099383E-3</c:v>
                </c:pt>
                <c:pt idx="68">
                  <c:v>8.838560835978726E-3</c:v>
                </c:pt>
                <c:pt idx="69">
                  <c:v>9.7023069810421858E-3</c:v>
                </c:pt>
                <c:pt idx="70">
                  <c:v>1.1467029708456422E-2</c:v>
                </c:pt>
                <c:pt idx="71">
                  <c:v>1.2129731492168894E-2</c:v>
                </c:pt>
                <c:pt idx="72">
                  <c:v>1.7632390123219932E-2</c:v>
                </c:pt>
                <c:pt idx="73">
                  <c:v>2.3283970503419849E-2</c:v>
                </c:pt>
                <c:pt idx="74">
                  <c:v>3.6910310550542169E-2</c:v>
                </c:pt>
                <c:pt idx="75">
                  <c:v>3.7491105372222777E-2</c:v>
                </c:pt>
                <c:pt idx="76">
                  <c:v>3.7803841045435438E-2</c:v>
                </c:pt>
                <c:pt idx="77">
                  <c:v>5.0685572346813368E-2</c:v>
                </c:pt>
                <c:pt idx="78">
                  <c:v>5.1206798468834469E-2</c:v>
                </c:pt>
                <c:pt idx="79">
                  <c:v>5.1325935868153538E-2</c:v>
                </c:pt>
                <c:pt idx="80">
                  <c:v>5.7223237134449101E-2</c:v>
                </c:pt>
                <c:pt idx="81">
                  <c:v>5.7952953705278587E-2</c:v>
                </c:pt>
                <c:pt idx="82">
                  <c:v>6.309075405091491E-2</c:v>
                </c:pt>
                <c:pt idx="83">
                  <c:v>6.4527848930201581E-2</c:v>
                </c:pt>
                <c:pt idx="84">
                  <c:v>7.0045399736167469E-2</c:v>
                </c:pt>
                <c:pt idx="85">
                  <c:v>7.0730439782252352E-2</c:v>
                </c:pt>
                <c:pt idx="86">
                  <c:v>7.7119182820739207E-2</c:v>
                </c:pt>
                <c:pt idx="87">
                  <c:v>7.7208535870228523E-2</c:v>
                </c:pt>
                <c:pt idx="88">
                  <c:v>7.7215981957685975E-2</c:v>
                </c:pt>
                <c:pt idx="89">
                  <c:v>8.3411126722279294E-2</c:v>
                </c:pt>
                <c:pt idx="90">
                  <c:v>8.4654623327672429E-2</c:v>
                </c:pt>
                <c:pt idx="91">
                  <c:v>8.472908420224684E-2</c:v>
                </c:pt>
                <c:pt idx="92">
                  <c:v>8.4766314639534046E-2</c:v>
                </c:pt>
                <c:pt idx="93">
                  <c:v>8.5041819875459501E-2</c:v>
                </c:pt>
                <c:pt idx="94">
                  <c:v>8.9263751463830199E-2</c:v>
                </c:pt>
                <c:pt idx="95">
                  <c:v>8.9300981901117404E-2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22-412C-B588-3E6530DD7B41}"/>
            </c:ext>
          </c:extLst>
        </c:ser>
        <c:ser>
          <c:idx val="8"/>
          <c:order val="8"/>
          <c:tx>
            <c:strRef>
              <c:f>'Active 3'!$W$1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3'!$V$2:$V$21</c:f>
              <c:numCache>
                <c:formatCode>General</c:formatCode>
                <c:ptCount val="20"/>
                <c:pt idx="0">
                  <c:v>-10000</c:v>
                </c:pt>
                <c:pt idx="1">
                  <c:v>-8000</c:v>
                </c:pt>
                <c:pt idx="2">
                  <c:v>-6000</c:v>
                </c:pt>
                <c:pt idx="3">
                  <c:v>-4000</c:v>
                </c:pt>
                <c:pt idx="4">
                  <c:v>-2000</c:v>
                </c:pt>
                <c:pt idx="5">
                  <c:v>0</c:v>
                </c:pt>
                <c:pt idx="6">
                  <c:v>2000</c:v>
                </c:pt>
                <c:pt idx="7">
                  <c:v>4000</c:v>
                </c:pt>
                <c:pt idx="8">
                  <c:v>6000</c:v>
                </c:pt>
                <c:pt idx="9">
                  <c:v>8000</c:v>
                </c:pt>
                <c:pt idx="10">
                  <c:v>10000</c:v>
                </c:pt>
                <c:pt idx="11">
                  <c:v>12000</c:v>
                </c:pt>
                <c:pt idx="12">
                  <c:v>14000</c:v>
                </c:pt>
                <c:pt idx="13">
                  <c:v>16000</c:v>
                </c:pt>
                <c:pt idx="14">
                  <c:v>18000</c:v>
                </c:pt>
                <c:pt idx="15">
                  <c:v>20000</c:v>
                </c:pt>
                <c:pt idx="16">
                  <c:v>22000</c:v>
                </c:pt>
                <c:pt idx="17">
                  <c:v>24000</c:v>
                </c:pt>
                <c:pt idx="18">
                  <c:v>26000</c:v>
                </c:pt>
                <c:pt idx="19">
                  <c:v>28000</c:v>
                </c:pt>
              </c:numCache>
            </c:numRef>
          </c:xVal>
          <c:yVal>
            <c:numRef>
              <c:f>'Active 3'!$W$2:$W$22</c:f>
              <c:numCache>
                <c:formatCode>General</c:formatCode>
                <c:ptCount val="21"/>
                <c:pt idx="0">
                  <c:v>0.13508313281217255</c:v>
                </c:pt>
                <c:pt idx="1">
                  <c:v>0.10171975298059946</c:v>
                </c:pt>
                <c:pt idx="2">
                  <c:v>7.1949237777856306E-2</c:v>
                </c:pt>
                <c:pt idx="3">
                  <c:v>4.5771587203943115E-2</c:v>
                </c:pt>
                <c:pt idx="4">
                  <c:v>2.3186801258859864E-2</c:v>
                </c:pt>
                <c:pt idx="5">
                  <c:v>4.1948799426065556E-3</c:v>
                </c:pt>
                <c:pt idx="6">
                  <c:v>-1.1204176744816809E-2</c:v>
                </c:pt>
                <c:pt idx="7">
                  <c:v>-2.301036880341023E-2</c:v>
                </c:pt>
                <c:pt idx="8">
                  <c:v>-3.1223696233173705E-2</c:v>
                </c:pt>
                <c:pt idx="9">
                  <c:v>-3.5844159034107224E-2</c:v>
                </c:pt>
                <c:pt idx="10">
                  <c:v>-3.6871757206210817E-2</c:v>
                </c:pt>
                <c:pt idx="11">
                  <c:v>-3.4306490749484456E-2</c:v>
                </c:pt>
                <c:pt idx="12">
                  <c:v>-2.8148359663928146E-2</c:v>
                </c:pt>
                <c:pt idx="13">
                  <c:v>-1.8397363949541889E-2</c:v>
                </c:pt>
                <c:pt idx="14">
                  <c:v>-5.0535036063256988E-3</c:v>
                </c:pt>
                <c:pt idx="15">
                  <c:v>1.1883221365720426E-2</c:v>
                </c:pt>
                <c:pt idx="16">
                  <c:v>3.2412810966596511E-2</c:v>
                </c:pt>
                <c:pt idx="17">
                  <c:v>5.6535265196302531E-2</c:v>
                </c:pt>
                <c:pt idx="18">
                  <c:v>8.4250584054838512E-2</c:v>
                </c:pt>
                <c:pt idx="19">
                  <c:v>0.11555876754220445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22-412C-B588-3E6530DD7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461192"/>
        <c:axId val="1"/>
      </c:scatterChart>
      <c:valAx>
        <c:axId val="814461192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6405863292444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97939778129951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4611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9730586370839939E-2"/>
          <c:y val="0.90937500000000004"/>
          <c:w val="0.8985743580784573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V0343 Ori - O-C Diagr.</a:t>
            </a:r>
          </a:p>
        </c:rich>
      </c:tx>
      <c:layout>
        <c:manualLayout>
          <c:xMode val="edge"/>
          <c:yMode val="edge"/>
          <c:x val="0.35587812393016088"/>
          <c:y val="3.6303630363036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1745564968243"/>
          <c:y val="0.24752555024478601"/>
          <c:w val="0.80193362824204317"/>
          <c:h val="0.514853144509154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3'!$F$21:$F$116</c:f>
              <c:numCache>
                <c:formatCode>General</c:formatCode>
                <c:ptCount val="96"/>
                <c:pt idx="0">
                  <c:v>-6305.5</c:v>
                </c:pt>
                <c:pt idx="1">
                  <c:v>-907</c:v>
                </c:pt>
                <c:pt idx="2">
                  <c:v>-889.5</c:v>
                </c:pt>
                <c:pt idx="3">
                  <c:v>-878.5</c:v>
                </c:pt>
                <c:pt idx="4">
                  <c:v>-873.5</c:v>
                </c:pt>
                <c:pt idx="5">
                  <c:v>-871</c:v>
                </c:pt>
                <c:pt idx="6">
                  <c:v>-865</c:v>
                </c:pt>
                <c:pt idx="7">
                  <c:v>-807</c:v>
                </c:pt>
                <c:pt idx="8">
                  <c:v>-802</c:v>
                </c:pt>
                <c:pt idx="9">
                  <c:v>-796</c:v>
                </c:pt>
                <c:pt idx="10">
                  <c:v>-770</c:v>
                </c:pt>
                <c:pt idx="11">
                  <c:v>-756.5</c:v>
                </c:pt>
                <c:pt idx="12">
                  <c:v>-738</c:v>
                </c:pt>
                <c:pt idx="13">
                  <c:v>-733</c:v>
                </c:pt>
                <c:pt idx="14">
                  <c:v>-728</c:v>
                </c:pt>
                <c:pt idx="15">
                  <c:v>-514</c:v>
                </c:pt>
                <c:pt idx="16">
                  <c:v>-50.5</c:v>
                </c:pt>
                <c:pt idx="17">
                  <c:v>-6</c:v>
                </c:pt>
                <c:pt idx="18">
                  <c:v>0</c:v>
                </c:pt>
                <c:pt idx="19">
                  <c:v>74</c:v>
                </c:pt>
                <c:pt idx="20">
                  <c:v>111</c:v>
                </c:pt>
                <c:pt idx="21">
                  <c:v>112.5</c:v>
                </c:pt>
                <c:pt idx="22">
                  <c:v>548.5</c:v>
                </c:pt>
                <c:pt idx="23">
                  <c:v>938</c:v>
                </c:pt>
                <c:pt idx="24">
                  <c:v>1038</c:v>
                </c:pt>
                <c:pt idx="25">
                  <c:v>1053</c:v>
                </c:pt>
                <c:pt idx="26">
                  <c:v>1058</c:v>
                </c:pt>
                <c:pt idx="27">
                  <c:v>1087.5</c:v>
                </c:pt>
                <c:pt idx="28">
                  <c:v>1311.5</c:v>
                </c:pt>
                <c:pt idx="29">
                  <c:v>1375.5</c:v>
                </c:pt>
                <c:pt idx="30">
                  <c:v>1480.5</c:v>
                </c:pt>
                <c:pt idx="31">
                  <c:v>1819.5</c:v>
                </c:pt>
                <c:pt idx="32">
                  <c:v>1824.5</c:v>
                </c:pt>
                <c:pt idx="33">
                  <c:v>1883.5</c:v>
                </c:pt>
                <c:pt idx="34">
                  <c:v>1891</c:v>
                </c:pt>
                <c:pt idx="35">
                  <c:v>1894.5</c:v>
                </c:pt>
                <c:pt idx="36">
                  <c:v>1931.5</c:v>
                </c:pt>
                <c:pt idx="37">
                  <c:v>2252</c:v>
                </c:pt>
                <c:pt idx="38">
                  <c:v>2729</c:v>
                </c:pt>
                <c:pt idx="39">
                  <c:v>2814</c:v>
                </c:pt>
                <c:pt idx="40">
                  <c:v>2848.5</c:v>
                </c:pt>
                <c:pt idx="41">
                  <c:v>2884.5</c:v>
                </c:pt>
                <c:pt idx="42">
                  <c:v>3267.5</c:v>
                </c:pt>
                <c:pt idx="43">
                  <c:v>3728.5</c:v>
                </c:pt>
                <c:pt idx="44">
                  <c:v>4078.5</c:v>
                </c:pt>
                <c:pt idx="45">
                  <c:v>4182</c:v>
                </c:pt>
                <c:pt idx="46">
                  <c:v>4223</c:v>
                </c:pt>
                <c:pt idx="47">
                  <c:v>4598.5</c:v>
                </c:pt>
                <c:pt idx="48">
                  <c:v>4634.5</c:v>
                </c:pt>
                <c:pt idx="49">
                  <c:v>5543</c:v>
                </c:pt>
                <c:pt idx="50">
                  <c:v>5548</c:v>
                </c:pt>
                <c:pt idx="51">
                  <c:v>5841</c:v>
                </c:pt>
                <c:pt idx="52">
                  <c:v>5941</c:v>
                </c:pt>
                <c:pt idx="53">
                  <c:v>5983</c:v>
                </c:pt>
                <c:pt idx="54">
                  <c:v>6744.5</c:v>
                </c:pt>
                <c:pt idx="55">
                  <c:v>6855.5</c:v>
                </c:pt>
                <c:pt idx="56">
                  <c:v>7327.5</c:v>
                </c:pt>
                <c:pt idx="57">
                  <c:v>7337.5</c:v>
                </c:pt>
                <c:pt idx="58">
                  <c:v>9123.5</c:v>
                </c:pt>
                <c:pt idx="59">
                  <c:v>10468</c:v>
                </c:pt>
                <c:pt idx="60">
                  <c:v>10936.5</c:v>
                </c:pt>
                <c:pt idx="61">
                  <c:v>10939</c:v>
                </c:pt>
                <c:pt idx="62">
                  <c:v>10942.5</c:v>
                </c:pt>
                <c:pt idx="63">
                  <c:v>10942.5</c:v>
                </c:pt>
                <c:pt idx="64">
                  <c:v>11856</c:v>
                </c:pt>
                <c:pt idx="65">
                  <c:v>12249</c:v>
                </c:pt>
                <c:pt idx="66">
                  <c:v>19526</c:v>
                </c:pt>
                <c:pt idx="67">
                  <c:v>19526</c:v>
                </c:pt>
                <c:pt idx="68">
                  <c:v>20741</c:v>
                </c:pt>
                <c:pt idx="69">
                  <c:v>20799</c:v>
                </c:pt>
                <c:pt idx="70">
                  <c:v>20917.5</c:v>
                </c:pt>
                <c:pt idx="71">
                  <c:v>20962</c:v>
                </c:pt>
                <c:pt idx="72">
                  <c:v>21331.5</c:v>
                </c:pt>
                <c:pt idx="73">
                  <c:v>21711</c:v>
                </c:pt>
                <c:pt idx="74">
                  <c:v>22626</c:v>
                </c:pt>
                <c:pt idx="75">
                  <c:v>22665</c:v>
                </c:pt>
                <c:pt idx="76">
                  <c:v>22686</c:v>
                </c:pt>
                <c:pt idx="77">
                  <c:v>23551</c:v>
                </c:pt>
                <c:pt idx="78">
                  <c:v>23586</c:v>
                </c:pt>
                <c:pt idx="79">
                  <c:v>23594</c:v>
                </c:pt>
                <c:pt idx="80">
                  <c:v>23990</c:v>
                </c:pt>
                <c:pt idx="81">
                  <c:v>24039</c:v>
                </c:pt>
                <c:pt idx="82">
                  <c:v>24384</c:v>
                </c:pt>
                <c:pt idx="83">
                  <c:v>24480.5</c:v>
                </c:pt>
                <c:pt idx="84">
                  <c:v>24851</c:v>
                </c:pt>
                <c:pt idx="85">
                  <c:v>24897</c:v>
                </c:pt>
                <c:pt idx="86">
                  <c:v>25326</c:v>
                </c:pt>
                <c:pt idx="87">
                  <c:v>25332</c:v>
                </c:pt>
                <c:pt idx="88">
                  <c:v>25332.5</c:v>
                </c:pt>
                <c:pt idx="89">
                  <c:v>25748.5</c:v>
                </c:pt>
                <c:pt idx="90">
                  <c:v>25832</c:v>
                </c:pt>
                <c:pt idx="91">
                  <c:v>25837</c:v>
                </c:pt>
                <c:pt idx="92">
                  <c:v>25839.5</c:v>
                </c:pt>
                <c:pt idx="93">
                  <c:v>25858</c:v>
                </c:pt>
                <c:pt idx="94">
                  <c:v>26141.5</c:v>
                </c:pt>
                <c:pt idx="95">
                  <c:v>26144</c:v>
                </c:pt>
              </c:numCache>
            </c:numRef>
          </c:xVal>
          <c:yVal>
            <c:numRef>
              <c:f>'Active 3'!$H$21:$H$116</c:f>
              <c:numCache>
                <c:formatCode>General</c:formatCode>
                <c:ptCount val="96"/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62-4E05-B235-3BD2F59000EE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3'!$F$21:$F$116</c:f>
              <c:numCache>
                <c:formatCode>General</c:formatCode>
                <c:ptCount val="96"/>
                <c:pt idx="0">
                  <c:v>-6305.5</c:v>
                </c:pt>
                <c:pt idx="1">
                  <c:v>-907</c:v>
                </c:pt>
                <c:pt idx="2">
                  <c:v>-889.5</c:v>
                </c:pt>
                <c:pt idx="3">
                  <c:v>-878.5</c:v>
                </c:pt>
                <c:pt idx="4">
                  <c:v>-873.5</c:v>
                </c:pt>
                <c:pt idx="5">
                  <c:v>-871</c:v>
                </c:pt>
                <c:pt idx="6">
                  <c:v>-865</c:v>
                </c:pt>
                <c:pt idx="7">
                  <c:v>-807</c:v>
                </c:pt>
                <c:pt idx="8">
                  <c:v>-802</c:v>
                </c:pt>
                <c:pt idx="9">
                  <c:v>-796</c:v>
                </c:pt>
                <c:pt idx="10">
                  <c:v>-770</c:v>
                </c:pt>
                <c:pt idx="11">
                  <c:v>-756.5</c:v>
                </c:pt>
                <c:pt idx="12">
                  <c:v>-738</c:v>
                </c:pt>
                <c:pt idx="13">
                  <c:v>-733</c:v>
                </c:pt>
                <c:pt idx="14">
                  <c:v>-728</c:v>
                </c:pt>
                <c:pt idx="15">
                  <c:v>-514</c:v>
                </c:pt>
                <c:pt idx="16">
                  <c:v>-50.5</c:v>
                </c:pt>
                <c:pt idx="17">
                  <c:v>-6</c:v>
                </c:pt>
                <c:pt idx="18">
                  <c:v>0</c:v>
                </c:pt>
                <c:pt idx="19">
                  <c:v>74</c:v>
                </c:pt>
                <c:pt idx="20">
                  <c:v>111</c:v>
                </c:pt>
                <c:pt idx="21">
                  <c:v>112.5</c:v>
                </c:pt>
                <c:pt idx="22">
                  <c:v>548.5</c:v>
                </c:pt>
                <c:pt idx="23">
                  <c:v>938</c:v>
                </c:pt>
                <c:pt idx="24">
                  <c:v>1038</c:v>
                </c:pt>
                <c:pt idx="25">
                  <c:v>1053</c:v>
                </c:pt>
                <c:pt idx="26">
                  <c:v>1058</c:v>
                </c:pt>
                <c:pt idx="27">
                  <c:v>1087.5</c:v>
                </c:pt>
                <c:pt idx="28">
                  <c:v>1311.5</c:v>
                </c:pt>
                <c:pt idx="29">
                  <c:v>1375.5</c:v>
                </c:pt>
                <c:pt idx="30">
                  <c:v>1480.5</c:v>
                </c:pt>
                <c:pt idx="31">
                  <c:v>1819.5</c:v>
                </c:pt>
                <c:pt idx="32">
                  <c:v>1824.5</c:v>
                </c:pt>
                <c:pt idx="33">
                  <c:v>1883.5</c:v>
                </c:pt>
                <c:pt idx="34">
                  <c:v>1891</c:v>
                </c:pt>
                <c:pt idx="35">
                  <c:v>1894.5</c:v>
                </c:pt>
                <c:pt idx="36">
                  <c:v>1931.5</c:v>
                </c:pt>
                <c:pt idx="37">
                  <c:v>2252</c:v>
                </c:pt>
                <c:pt idx="38">
                  <c:v>2729</c:v>
                </c:pt>
                <c:pt idx="39">
                  <c:v>2814</c:v>
                </c:pt>
                <c:pt idx="40">
                  <c:v>2848.5</c:v>
                </c:pt>
                <c:pt idx="41">
                  <c:v>2884.5</c:v>
                </c:pt>
                <c:pt idx="42">
                  <c:v>3267.5</c:v>
                </c:pt>
                <c:pt idx="43">
                  <c:v>3728.5</c:v>
                </c:pt>
                <c:pt idx="44">
                  <c:v>4078.5</c:v>
                </c:pt>
                <c:pt idx="45">
                  <c:v>4182</c:v>
                </c:pt>
                <c:pt idx="46">
                  <c:v>4223</c:v>
                </c:pt>
                <c:pt idx="47">
                  <c:v>4598.5</c:v>
                </c:pt>
                <c:pt idx="48">
                  <c:v>4634.5</c:v>
                </c:pt>
                <c:pt idx="49">
                  <c:v>5543</c:v>
                </c:pt>
                <c:pt idx="50">
                  <c:v>5548</c:v>
                </c:pt>
                <c:pt idx="51">
                  <c:v>5841</c:v>
                </c:pt>
                <c:pt idx="52">
                  <c:v>5941</c:v>
                </c:pt>
                <c:pt idx="53">
                  <c:v>5983</c:v>
                </c:pt>
                <c:pt idx="54">
                  <c:v>6744.5</c:v>
                </c:pt>
                <c:pt idx="55">
                  <c:v>6855.5</c:v>
                </c:pt>
                <c:pt idx="56">
                  <c:v>7327.5</c:v>
                </c:pt>
                <c:pt idx="57">
                  <c:v>7337.5</c:v>
                </c:pt>
                <c:pt idx="58">
                  <c:v>9123.5</c:v>
                </c:pt>
                <c:pt idx="59">
                  <c:v>10468</c:v>
                </c:pt>
                <c:pt idx="60">
                  <c:v>10936.5</c:v>
                </c:pt>
                <c:pt idx="61">
                  <c:v>10939</c:v>
                </c:pt>
                <c:pt idx="62">
                  <c:v>10942.5</c:v>
                </c:pt>
                <c:pt idx="63">
                  <c:v>10942.5</c:v>
                </c:pt>
                <c:pt idx="64">
                  <c:v>11856</c:v>
                </c:pt>
                <c:pt idx="65">
                  <c:v>12249</c:v>
                </c:pt>
                <c:pt idx="66">
                  <c:v>19526</c:v>
                </c:pt>
                <c:pt idx="67">
                  <c:v>19526</c:v>
                </c:pt>
                <c:pt idx="68">
                  <c:v>20741</c:v>
                </c:pt>
                <c:pt idx="69">
                  <c:v>20799</c:v>
                </c:pt>
                <c:pt idx="70">
                  <c:v>20917.5</c:v>
                </c:pt>
                <c:pt idx="71">
                  <c:v>20962</c:v>
                </c:pt>
                <c:pt idx="72">
                  <c:v>21331.5</c:v>
                </c:pt>
                <c:pt idx="73">
                  <c:v>21711</c:v>
                </c:pt>
                <c:pt idx="74">
                  <c:v>22626</c:v>
                </c:pt>
                <c:pt idx="75">
                  <c:v>22665</c:v>
                </c:pt>
                <c:pt idx="76">
                  <c:v>22686</c:v>
                </c:pt>
                <c:pt idx="77">
                  <c:v>23551</c:v>
                </c:pt>
                <c:pt idx="78">
                  <c:v>23586</c:v>
                </c:pt>
                <c:pt idx="79">
                  <c:v>23594</c:v>
                </c:pt>
                <c:pt idx="80">
                  <c:v>23990</c:v>
                </c:pt>
                <c:pt idx="81">
                  <c:v>24039</c:v>
                </c:pt>
                <c:pt idx="82">
                  <c:v>24384</c:v>
                </c:pt>
                <c:pt idx="83">
                  <c:v>24480.5</c:v>
                </c:pt>
                <c:pt idx="84">
                  <c:v>24851</c:v>
                </c:pt>
                <c:pt idx="85">
                  <c:v>24897</c:v>
                </c:pt>
                <c:pt idx="86">
                  <c:v>25326</c:v>
                </c:pt>
                <c:pt idx="87">
                  <c:v>25332</c:v>
                </c:pt>
                <c:pt idx="88">
                  <c:v>25332.5</c:v>
                </c:pt>
                <c:pt idx="89">
                  <c:v>25748.5</c:v>
                </c:pt>
                <c:pt idx="90">
                  <c:v>25832</c:v>
                </c:pt>
                <c:pt idx="91">
                  <c:v>25837</c:v>
                </c:pt>
                <c:pt idx="92">
                  <c:v>25839.5</c:v>
                </c:pt>
                <c:pt idx="93">
                  <c:v>25858</c:v>
                </c:pt>
                <c:pt idx="94">
                  <c:v>26141.5</c:v>
                </c:pt>
                <c:pt idx="95">
                  <c:v>26144</c:v>
                </c:pt>
              </c:numCache>
            </c:numRef>
          </c:xVal>
          <c:yVal>
            <c:numRef>
              <c:f>'Active 3'!$I$21:$I$116</c:f>
              <c:numCache>
                <c:formatCode>General</c:formatCode>
                <c:ptCount val="96"/>
                <c:pt idx="60">
                  <c:v>-4.4822294992627576E-2</c:v>
                </c:pt>
                <c:pt idx="61">
                  <c:v>-6.0649369996099267E-2</c:v>
                </c:pt>
                <c:pt idx="63">
                  <c:v>-2.6607274994603358E-2</c:v>
                </c:pt>
                <c:pt idx="65">
                  <c:v>-5.3036670004075859E-2</c:v>
                </c:pt>
                <c:pt idx="68">
                  <c:v>1.7954969996935688E-2</c:v>
                </c:pt>
                <c:pt idx="70">
                  <c:v>4.3634750036289915E-3</c:v>
                </c:pt>
                <c:pt idx="71">
                  <c:v>7.0415399968624115E-3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62-4E05-B235-3BD2F59000EE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3'!$F$21:$F$116</c:f>
              <c:numCache>
                <c:formatCode>General</c:formatCode>
                <c:ptCount val="96"/>
                <c:pt idx="0">
                  <c:v>-6305.5</c:v>
                </c:pt>
                <c:pt idx="1">
                  <c:v>-907</c:v>
                </c:pt>
                <c:pt idx="2">
                  <c:v>-889.5</c:v>
                </c:pt>
                <c:pt idx="3">
                  <c:v>-878.5</c:v>
                </c:pt>
                <c:pt idx="4">
                  <c:v>-873.5</c:v>
                </c:pt>
                <c:pt idx="5">
                  <c:v>-871</c:v>
                </c:pt>
                <c:pt idx="6">
                  <c:v>-865</c:v>
                </c:pt>
                <c:pt idx="7">
                  <c:v>-807</c:v>
                </c:pt>
                <c:pt idx="8">
                  <c:v>-802</c:v>
                </c:pt>
                <c:pt idx="9">
                  <c:v>-796</c:v>
                </c:pt>
                <c:pt idx="10">
                  <c:v>-770</c:v>
                </c:pt>
                <c:pt idx="11">
                  <c:v>-756.5</c:v>
                </c:pt>
                <c:pt idx="12">
                  <c:v>-738</c:v>
                </c:pt>
                <c:pt idx="13">
                  <c:v>-733</c:v>
                </c:pt>
                <c:pt idx="14">
                  <c:v>-728</c:v>
                </c:pt>
                <c:pt idx="15">
                  <c:v>-514</c:v>
                </c:pt>
                <c:pt idx="16">
                  <c:v>-50.5</c:v>
                </c:pt>
                <c:pt idx="17">
                  <c:v>-6</c:v>
                </c:pt>
                <c:pt idx="18">
                  <c:v>0</c:v>
                </c:pt>
                <c:pt idx="19">
                  <c:v>74</c:v>
                </c:pt>
                <c:pt idx="20">
                  <c:v>111</c:v>
                </c:pt>
                <c:pt idx="21">
                  <c:v>112.5</c:v>
                </c:pt>
                <c:pt idx="22">
                  <c:v>548.5</c:v>
                </c:pt>
                <c:pt idx="23">
                  <c:v>938</c:v>
                </c:pt>
                <c:pt idx="24">
                  <c:v>1038</c:v>
                </c:pt>
                <c:pt idx="25">
                  <c:v>1053</c:v>
                </c:pt>
                <c:pt idx="26">
                  <c:v>1058</c:v>
                </c:pt>
                <c:pt idx="27">
                  <c:v>1087.5</c:v>
                </c:pt>
                <c:pt idx="28">
                  <c:v>1311.5</c:v>
                </c:pt>
                <c:pt idx="29">
                  <c:v>1375.5</c:v>
                </c:pt>
                <c:pt idx="30">
                  <c:v>1480.5</c:v>
                </c:pt>
                <c:pt idx="31">
                  <c:v>1819.5</c:v>
                </c:pt>
                <c:pt idx="32">
                  <c:v>1824.5</c:v>
                </c:pt>
                <c:pt idx="33">
                  <c:v>1883.5</c:v>
                </c:pt>
                <c:pt idx="34">
                  <c:v>1891</c:v>
                </c:pt>
                <c:pt idx="35">
                  <c:v>1894.5</c:v>
                </c:pt>
                <c:pt idx="36">
                  <c:v>1931.5</c:v>
                </c:pt>
                <c:pt idx="37">
                  <c:v>2252</c:v>
                </c:pt>
                <c:pt idx="38">
                  <c:v>2729</c:v>
                </c:pt>
                <c:pt idx="39">
                  <c:v>2814</c:v>
                </c:pt>
                <c:pt idx="40">
                  <c:v>2848.5</c:v>
                </c:pt>
                <c:pt idx="41">
                  <c:v>2884.5</c:v>
                </c:pt>
                <c:pt idx="42">
                  <c:v>3267.5</c:v>
                </c:pt>
                <c:pt idx="43">
                  <c:v>3728.5</c:v>
                </c:pt>
                <c:pt idx="44">
                  <c:v>4078.5</c:v>
                </c:pt>
                <c:pt idx="45">
                  <c:v>4182</c:v>
                </c:pt>
                <c:pt idx="46">
                  <c:v>4223</c:v>
                </c:pt>
                <c:pt idx="47">
                  <c:v>4598.5</c:v>
                </c:pt>
                <c:pt idx="48">
                  <c:v>4634.5</c:v>
                </c:pt>
                <c:pt idx="49">
                  <c:v>5543</c:v>
                </c:pt>
                <c:pt idx="50">
                  <c:v>5548</c:v>
                </c:pt>
                <c:pt idx="51">
                  <c:v>5841</c:v>
                </c:pt>
                <c:pt idx="52">
                  <c:v>5941</c:v>
                </c:pt>
                <c:pt idx="53">
                  <c:v>5983</c:v>
                </c:pt>
                <c:pt idx="54">
                  <c:v>6744.5</c:v>
                </c:pt>
                <c:pt idx="55">
                  <c:v>6855.5</c:v>
                </c:pt>
                <c:pt idx="56">
                  <c:v>7327.5</c:v>
                </c:pt>
                <c:pt idx="57">
                  <c:v>7337.5</c:v>
                </c:pt>
                <c:pt idx="58">
                  <c:v>9123.5</c:v>
                </c:pt>
                <c:pt idx="59">
                  <c:v>10468</c:v>
                </c:pt>
                <c:pt idx="60">
                  <c:v>10936.5</c:v>
                </c:pt>
                <c:pt idx="61">
                  <c:v>10939</c:v>
                </c:pt>
                <c:pt idx="62">
                  <c:v>10942.5</c:v>
                </c:pt>
                <c:pt idx="63">
                  <c:v>10942.5</c:v>
                </c:pt>
                <c:pt idx="64">
                  <c:v>11856</c:v>
                </c:pt>
                <c:pt idx="65">
                  <c:v>12249</c:v>
                </c:pt>
                <c:pt idx="66">
                  <c:v>19526</c:v>
                </c:pt>
                <c:pt idx="67">
                  <c:v>19526</c:v>
                </c:pt>
                <c:pt idx="68">
                  <c:v>20741</c:v>
                </c:pt>
                <c:pt idx="69">
                  <c:v>20799</c:v>
                </c:pt>
                <c:pt idx="70">
                  <c:v>20917.5</c:v>
                </c:pt>
                <c:pt idx="71">
                  <c:v>20962</c:v>
                </c:pt>
                <c:pt idx="72">
                  <c:v>21331.5</c:v>
                </c:pt>
                <c:pt idx="73">
                  <c:v>21711</c:v>
                </c:pt>
                <c:pt idx="74">
                  <c:v>22626</c:v>
                </c:pt>
                <c:pt idx="75">
                  <c:v>22665</c:v>
                </c:pt>
                <c:pt idx="76">
                  <c:v>22686</c:v>
                </c:pt>
                <c:pt idx="77">
                  <c:v>23551</c:v>
                </c:pt>
                <c:pt idx="78">
                  <c:v>23586</c:v>
                </c:pt>
                <c:pt idx="79">
                  <c:v>23594</c:v>
                </c:pt>
                <c:pt idx="80">
                  <c:v>23990</c:v>
                </c:pt>
                <c:pt idx="81">
                  <c:v>24039</c:v>
                </c:pt>
                <c:pt idx="82">
                  <c:v>24384</c:v>
                </c:pt>
                <c:pt idx="83">
                  <c:v>24480.5</c:v>
                </c:pt>
                <c:pt idx="84">
                  <c:v>24851</c:v>
                </c:pt>
                <c:pt idx="85">
                  <c:v>24897</c:v>
                </c:pt>
                <c:pt idx="86">
                  <c:v>25326</c:v>
                </c:pt>
                <c:pt idx="87">
                  <c:v>25332</c:v>
                </c:pt>
                <c:pt idx="88">
                  <c:v>25332.5</c:v>
                </c:pt>
                <c:pt idx="89">
                  <c:v>25748.5</c:v>
                </c:pt>
                <c:pt idx="90">
                  <c:v>25832</c:v>
                </c:pt>
                <c:pt idx="91">
                  <c:v>25837</c:v>
                </c:pt>
                <c:pt idx="92">
                  <c:v>25839.5</c:v>
                </c:pt>
                <c:pt idx="93">
                  <c:v>25858</c:v>
                </c:pt>
                <c:pt idx="94">
                  <c:v>26141.5</c:v>
                </c:pt>
                <c:pt idx="95">
                  <c:v>26144</c:v>
                </c:pt>
              </c:numCache>
            </c:numRef>
          </c:xVal>
          <c:yVal>
            <c:numRef>
              <c:f>'Active 3'!$J$21:$J$116</c:f>
              <c:numCache>
                <c:formatCode>General</c:formatCode>
                <c:ptCount val="96"/>
                <c:pt idx="69">
                  <c:v>1.9866830007231329E-2</c:v>
                </c:pt>
                <c:pt idx="73">
                  <c:v>2.8449870005715638E-2</c:v>
                </c:pt>
                <c:pt idx="75">
                  <c:v>4.1538050005328842E-2</c:v>
                </c:pt>
                <c:pt idx="76">
                  <c:v>4.1590619999624323E-2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62-4E05-B235-3BD2F59000EE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'Active 3'!$F$21:$F$116</c:f>
              <c:numCache>
                <c:formatCode>General</c:formatCode>
                <c:ptCount val="96"/>
                <c:pt idx="0">
                  <c:v>-6305.5</c:v>
                </c:pt>
                <c:pt idx="1">
                  <c:v>-907</c:v>
                </c:pt>
                <c:pt idx="2">
                  <c:v>-889.5</c:v>
                </c:pt>
                <c:pt idx="3">
                  <c:v>-878.5</c:v>
                </c:pt>
                <c:pt idx="4">
                  <c:v>-873.5</c:v>
                </c:pt>
                <c:pt idx="5">
                  <c:v>-871</c:v>
                </c:pt>
                <c:pt idx="6">
                  <c:v>-865</c:v>
                </c:pt>
                <c:pt idx="7">
                  <c:v>-807</c:v>
                </c:pt>
                <c:pt idx="8">
                  <c:v>-802</c:v>
                </c:pt>
                <c:pt idx="9">
                  <c:v>-796</c:v>
                </c:pt>
                <c:pt idx="10">
                  <c:v>-770</c:v>
                </c:pt>
                <c:pt idx="11">
                  <c:v>-756.5</c:v>
                </c:pt>
                <c:pt idx="12">
                  <c:v>-738</c:v>
                </c:pt>
                <c:pt idx="13">
                  <c:v>-733</c:v>
                </c:pt>
                <c:pt idx="14">
                  <c:v>-728</c:v>
                </c:pt>
                <c:pt idx="15">
                  <c:v>-514</c:v>
                </c:pt>
                <c:pt idx="16">
                  <c:v>-50.5</c:v>
                </c:pt>
                <c:pt idx="17">
                  <c:v>-6</c:v>
                </c:pt>
                <c:pt idx="18">
                  <c:v>0</c:v>
                </c:pt>
                <c:pt idx="19">
                  <c:v>74</c:v>
                </c:pt>
                <c:pt idx="20">
                  <c:v>111</c:v>
                </c:pt>
                <c:pt idx="21">
                  <c:v>112.5</c:v>
                </c:pt>
                <c:pt idx="22">
                  <c:v>548.5</c:v>
                </c:pt>
                <c:pt idx="23">
                  <c:v>938</c:v>
                </c:pt>
                <c:pt idx="24">
                  <c:v>1038</c:v>
                </c:pt>
                <c:pt idx="25">
                  <c:v>1053</c:v>
                </c:pt>
                <c:pt idx="26">
                  <c:v>1058</c:v>
                </c:pt>
                <c:pt idx="27">
                  <c:v>1087.5</c:v>
                </c:pt>
                <c:pt idx="28">
                  <c:v>1311.5</c:v>
                </c:pt>
                <c:pt idx="29">
                  <c:v>1375.5</c:v>
                </c:pt>
                <c:pt idx="30">
                  <c:v>1480.5</c:v>
                </c:pt>
                <c:pt idx="31">
                  <c:v>1819.5</c:v>
                </c:pt>
                <c:pt idx="32">
                  <c:v>1824.5</c:v>
                </c:pt>
                <c:pt idx="33">
                  <c:v>1883.5</c:v>
                </c:pt>
                <c:pt idx="34">
                  <c:v>1891</c:v>
                </c:pt>
                <c:pt idx="35">
                  <c:v>1894.5</c:v>
                </c:pt>
                <c:pt idx="36">
                  <c:v>1931.5</c:v>
                </c:pt>
                <c:pt idx="37">
                  <c:v>2252</c:v>
                </c:pt>
                <c:pt idx="38">
                  <c:v>2729</c:v>
                </c:pt>
                <c:pt idx="39">
                  <c:v>2814</c:v>
                </c:pt>
                <c:pt idx="40">
                  <c:v>2848.5</c:v>
                </c:pt>
                <c:pt idx="41">
                  <c:v>2884.5</c:v>
                </c:pt>
                <c:pt idx="42">
                  <c:v>3267.5</c:v>
                </c:pt>
                <c:pt idx="43">
                  <c:v>3728.5</c:v>
                </c:pt>
                <c:pt idx="44">
                  <c:v>4078.5</c:v>
                </c:pt>
                <c:pt idx="45">
                  <c:v>4182</c:v>
                </c:pt>
                <c:pt idx="46">
                  <c:v>4223</c:v>
                </c:pt>
                <c:pt idx="47">
                  <c:v>4598.5</c:v>
                </c:pt>
                <c:pt idx="48">
                  <c:v>4634.5</c:v>
                </c:pt>
                <c:pt idx="49">
                  <c:v>5543</c:v>
                </c:pt>
                <c:pt idx="50">
                  <c:v>5548</c:v>
                </c:pt>
                <c:pt idx="51">
                  <c:v>5841</c:v>
                </c:pt>
                <c:pt idx="52">
                  <c:v>5941</c:v>
                </c:pt>
                <c:pt idx="53">
                  <c:v>5983</c:v>
                </c:pt>
                <c:pt idx="54">
                  <c:v>6744.5</c:v>
                </c:pt>
                <c:pt idx="55">
                  <c:v>6855.5</c:v>
                </c:pt>
                <c:pt idx="56">
                  <c:v>7327.5</c:v>
                </c:pt>
                <c:pt idx="57">
                  <c:v>7337.5</c:v>
                </c:pt>
                <c:pt idx="58">
                  <c:v>9123.5</c:v>
                </c:pt>
                <c:pt idx="59">
                  <c:v>10468</c:v>
                </c:pt>
                <c:pt idx="60">
                  <c:v>10936.5</c:v>
                </c:pt>
                <c:pt idx="61">
                  <c:v>10939</c:v>
                </c:pt>
                <c:pt idx="62">
                  <c:v>10942.5</c:v>
                </c:pt>
                <c:pt idx="63">
                  <c:v>10942.5</c:v>
                </c:pt>
                <c:pt idx="64">
                  <c:v>11856</c:v>
                </c:pt>
                <c:pt idx="65">
                  <c:v>12249</c:v>
                </c:pt>
                <c:pt idx="66">
                  <c:v>19526</c:v>
                </c:pt>
                <c:pt idx="67">
                  <c:v>19526</c:v>
                </c:pt>
                <c:pt idx="68">
                  <c:v>20741</c:v>
                </c:pt>
                <c:pt idx="69">
                  <c:v>20799</c:v>
                </c:pt>
                <c:pt idx="70">
                  <c:v>20917.5</c:v>
                </c:pt>
                <c:pt idx="71">
                  <c:v>20962</c:v>
                </c:pt>
                <c:pt idx="72">
                  <c:v>21331.5</c:v>
                </c:pt>
                <c:pt idx="73">
                  <c:v>21711</c:v>
                </c:pt>
                <c:pt idx="74">
                  <c:v>22626</c:v>
                </c:pt>
                <c:pt idx="75">
                  <c:v>22665</c:v>
                </c:pt>
                <c:pt idx="76">
                  <c:v>22686</c:v>
                </c:pt>
                <c:pt idx="77">
                  <c:v>23551</c:v>
                </c:pt>
                <c:pt idx="78">
                  <c:v>23586</c:v>
                </c:pt>
                <c:pt idx="79">
                  <c:v>23594</c:v>
                </c:pt>
                <c:pt idx="80">
                  <c:v>23990</c:v>
                </c:pt>
                <c:pt idx="81">
                  <c:v>24039</c:v>
                </c:pt>
                <c:pt idx="82">
                  <c:v>24384</c:v>
                </c:pt>
                <c:pt idx="83">
                  <c:v>24480.5</c:v>
                </c:pt>
                <c:pt idx="84">
                  <c:v>24851</c:v>
                </c:pt>
                <c:pt idx="85">
                  <c:v>24897</c:v>
                </c:pt>
                <c:pt idx="86">
                  <c:v>25326</c:v>
                </c:pt>
                <c:pt idx="87">
                  <c:v>25332</c:v>
                </c:pt>
                <c:pt idx="88">
                  <c:v>25332.5</c:v>
                </c:pt>
                <c:pt idx="89">
                  <c:v>25748.5</c:v>
                </c:pt>
                <c:pt idx="90">
                  <c:v>25832</c:v>
                </c:pt>
                <c:pt idx="91">
                  <c:v>25837</c:v>
                </c:pt>
                <c:pt idx="92">
                  <c:v>25839.5</c:v>
                </c:pt>
                <c:pt idx="93">
                  <c:v>25858</c:v>
                </c:pt>
                <c:pt idx="94">
                  <c:v>26141.5</c:v>
                </c:pt>
                <c:pt idx="95">
                  <c:v>26144</c:v>
                </c:pt>
              </c:numCache>
            </c:numRef>
          </c:xVal>
          <c:yVal>
            <c:numRef>
              <c:f>'Active 3'!$K$21:$K$116</c:f>
              <c:numCache>
                <c:formatCode>General</c:formatCode>
                <c:ptCount val="96"/>
                <c:pt idx="74">
                  <c:v>4.0040420004515909E-2</c:v>
                </c:pt>
                <c:pt idx="88">
                  <c:v>7.4749024999618996E-2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62-4E05-B235-3BD2F59000EE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3'!$F$21:$F$116</c:f>
              <c:numCache>
                <c:formatCode>General</c:formatCode>
                <c:ptCount val="96"/>
                <c:pt idx="0">
                  <c:v>-6305.5</c:v>
                </c:pt>
                <c:pt idx="1">
                  <c:v>-907</c:v>
                </c:pt>
                <c:pt idx="2">
                  <c:v>-889.5</c:v>
                </c:pt>
                <c:pt idx="3">
                  <c:v>-878.5</c:v>
                </c:pt>
                <c:pt idx="4">
                  <c:v>-873.5</c:v>
                </c:pt>
                <c:pt idx="5">
                  <c:v>-871</c:v>
                </c:pt>
                <c:pt idx="6">
                  <c:v>-865</c:v>
                </c:pt>
                <c:pt idx="7">
                  <c:v>-807</c:v>
                </c:pt>
                <c:pt idx="8">
                  <c:v>-802</c:v>
                </c:pt>
                <c:pt idx="9">
                  <c:v>-796</c:v>
                </c:pt>
                <c:pt idx="10">
                  <c:v>-770</c:v>
                </c:pt>
                <c:pt idx="11">
                  <c:v>-756.5</c:v>
                </c:pt>
                <c:pt idx="12">
                  <c:v>-738</c:v>
                </c:pt>
                <c:pt idx="13">
                  <c:v>-733</c:v>
                </c:pt>
                <c:pt idx="14">
                  <c:v>-728</c:v>
                </c:pt>
                <c:pt idx="15">
                  <c:v>-514</c:v>
                </c:pt>
                <c:pt idx="16">
                  <c:v>-50.5</c:v>
                </c:pt>
                <c:pt idx="17">
                  <c:v>-6</c:v>
                </c:pt>
                <c:pt idx="18">
                  <c:v>0</c:v>
                </c:pt>
                <c:pt idx="19">
                  <c:v>74</c:v>
                </c:pt>
                <c:pt idx="20">
                  <c:v>111</c:v>
                </c:pt>
                <c:pt idx="21">
                  <c:v>112.5</c:v>
                </c:pt>
                <c:pt idx="22">
                  <c:v>548.5</c:v>
                </c:pt>
                <c:pt idx="23">
                  <c:v>938</c:v>
                </c:pt>
                <c:pt idx="24">
                  <c:v>1038</c:v>
                </c:pt>
                <c:pt idx="25">
                  <c:v>1053</c:v>
                </c:pt>
                <c:pt idx="26">
                  <c:v>1058</c:v>
                </c:pt>
                <c:pt idx="27">
                  <c:v>1087.5</c:v>
                </c:pt>
                <c:pt idx="28">
                  <c:v>1311.5</c:v>
                </c:pt>
                <c:pt idx="29">
                  <c:v>1375.5</c:v>
                </c:pt>
                <c:pt idx="30">
                  <c:v>1480.5</c:v>
                </c:pt>
                <c:pt idx="31">
                  <c:v>1819.5</c:v>
                </c:pt>
                <c:pt idx="32">
                  <c:v>1824.5</c:v>
                </c:pt>
                <c:pt idx="33">
                  <c:v>1883.5</c:v>
                </c:pt>
                <c:pt idx="34">
                  <c:v>1891</c:v>
                </c:pt>
                <c:pt idx="35">
                  <c:v>1894.5</c:v>
                </c:pt>
                <c:pt idx="36">
                  <c:v>1931.5</c:v>
                </c:pt>
                <c:pt idx="37">
                  <c:v>2252</c:v>
                </c:pt>
                <c:pt idx="38">
                  <c:v>2729</c:v>
                </c:pt>
                <c:pt idx="39">
                  <c:v>2814</c:v>
                </c:pt>
                <c:pt idx="40">
                  <c:v>2848.5</c:v>
                </c:pt>
                <c:pt idx="41">
                  <c:v>2884.5</c:v>
                </c:pt>
                <c:pt idx="42">
                  <c:v>3267.5</c:v>
                </c:pt>
                <c:pt idx="43">
                  <c:v>3728.5</c:v>
                </c:pt>
                <c:pt idx="44">
                  <c:v>4078.5</c:v>
                </c:pt>
                <c:pt idx="45">
                  <c:v>4182</c:v>
                </c:pt>
                <c:pt idx="46">
                  <c:v>4223</c:v>
                </c:pt>
                <c:pt idx="47">
                  <c:v>4598.5</c:v>
                </c:pt>
                <c:pt idx="48">
                  <c:v>4634.5</c:v>
                </c:pt>
                <c:pt idx="49">
                  <c:v>5543</c:v>
                </c:pt>
                <c:pt idx="50">
                  <c:v>5548</c:v>
                </c:pt>
                <c:pt idx="51">
                  <c:v>5841</c:v>
                </c:pt>
                <c:pt idx="52">
                  <c:v>5941</c:v>
                </c:pt>
                <c:pt idx="53">
                  <c:v>5983</c:v>
                </c:pt>
                <c:pt idx="54">
                  <c:v>6744.5</c:v>
                </c:pt>
                <c:pt idx="55">
                  <c:v>6855.5</c:v>
                </c:pt>
                <c:pt idx="56">
                  <c:v>7327.5</c:v>
                </c:pt>
                <c:pt idx="57">
                  <c:v>7337.5</c:v>
                </c:pt>
                <c:pt idx="58">
                  <c:v>9123.5</c:v>
                </c:pt>
                <c:pt idx="59">
                  <c:v>10468</c:v>
                </c:pt>
                <c:pt idx="60">
                  <c:v>10936.5</c:v>
                </c:pt>
                <c:pt idx="61">
                  <c:v>10939</c:v>
                </c:pt>
                <c:pt idx="62">
                  <c:v>10942.5</c:v>
                </c:pt>
                <c:pt idx="63">
                  <c:v>10942.5</c:v>
                </c:pt>
                <c:pt idx="64">
                  <c:v>11856</c:v>
                </c:pt>
                <c:pt idx="65">
                  <c:v>12249</c:v>
                </c:pt>
                <c:pt idx="66">
                  <c:v>19526</c:v>
                </c:pt>
                <c:pt idx="67">
                  <c:v>19526</c:v>
                </c:pt>
                <c:pt idx="68">
                  <c:v>20741</c:v>
                </c:pt>
                <c:pt idx="69">
                  <c:v>20799</c:v>
                </c:pt>
                <c:pt idx="70">
                  <c:v>20917.5</c:v>
                </c:pt>
                <c:pt idx="71">
                  <c:v>20962</c:v>
                </c:pt>
                <c:pt idx="72">
                  <c:v>21331.5</c:v>
                </c:pt>
                <c:pt idx="73">
                  <c:v>21711</c:v>
                </c:pt>
                <c:pt idx="74">
                  <c:v>22626</c:v>
                </c:pt>
                <c:pt idx="75">
                  <c:v>22665</c:v>
                </c:pt>
                <c:pt idx="76">
                  <c:v>22686</c:v>
                </c:pt>
                <c:pt idx="77">
                  <c:v>23551</c:v>
                </c:pt>
                <c:pt idx="78">
                  <c:v>23586</c:v>
                </c:pt>
                <c:pt idx="79">
                  <c:v>23594</c:v>
                </c:pt>
                <c:pt idx="80">
                  <c:v>23990</c:v>
                </c:pt>
                <c:pt idx="81">
                  <c:v>24039</c:v>
                </c:pt>
                <c:pt idx="82">
                  <c:v>24384</c:v>
                </c:pt>
                <c:pt idx="83">
                  <c:v>24480.5</c:v>
                </c:pt>
                <c:pt idx="84">
                  <c:v>24851</c:v>
                </c:pt>
                <c:pt idx="85">
                  <c:v>24897</c:v>
                </c:pt>
                <c:pt idx="86">
                  <c:v>25326</c:v>
                </c:pt>
                <c:pt idx="87">
                  <c:v>25332</c:v>
                </c:pt>
                <c:pt idx="88">
                  <c:v>25332.5</c:v>
                </c:pt>
                <c:pt idx="89">
                  <c:v>25748.5</c:v>
                </c:pt>
                <c:pt idx="90">
                  <c:v>25832</c:v>
                </c:pt>
                <c:pt idx="91">
                  <c:v>25837</c:v>
                </c:pt>
                <c:pt idx="92">
                  <c:v>25839.5</c:v>
                </c:pt>
                <c:pt idx="93">
                  <c:v>25858</c:v>
                </c:pt>
                <c:pt idx="94">
                  <c:v>26141.5</c:v>
                </c:pt>
                <c:pt idx="95">
                  <c:v>26144</c:v>
                </c:pt>
              </c:numCache>
            </c:numRef>
          </c:xVal>
          <c:yVal>
            <c:numRef>
              <c:f>'Active 3'!$L$21:$L$116</c:f>
              <c:numCache>
                <c:formatCode>General</c:formatCode>
                <c:ptCount val="96"/>
                <c:pt idx="72">
                  <c:v>2.5799855000514071E-2</c:v>
                </c:pt>
                <c:pt idx="77">
                  <c:v>5.4222670005401596E-2</c:v>
                </c:pt>
                <c:pt idx="78">
                  <c:v>5.3243620008288417E-2</c:v>
                </c:pt>
                <c:pt idx="79">
                  <c:v>5.4596980000496842E-2</c:v>
                </c:pt>
                <c:pt idx="80">
                  <c:v>5.7288299998617731E-2</c:v>
                </c:pt>
                <c:pt idx="81">
                  <c:v>5.9977630000503268E-2</c:v>
                </c:pt>
                <c:pt idx="83">
                  <c:v>5.9616185004415456E-2</c:v>
                </c:pt>
                <c:pt idx="85">
                  <c:v>6.922549000591971E-2</c:v>
                </c:pt>
                <c:pt idx="86">
                  <c:v>7.589942000049632E-2</c:v>
                </c:pt>
                <c:pt idx="87">
                  <c:v>7.6814439998997841E-2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62-4E05-B235-3BD2F59000EE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3'!$F$21:$F$116</c:f>
              <c:numCache>
                <c:formatCode>General</c:formatCode>
                <c:ptCount val="96"/>
                <c:pt idx="0">
                  <c:v>-6305.5</c:v>
                </c:pt>
                <c:pt idx="1">
                  <c:v>-907</c:v>
                </c:pt>
                <c:pt idx="2">
                  <c:v>-889.5</c:v>
                </c:pt>
                <c:pt idx="3">
                  <c:v>-878.5</c:v>
                </c:pt>
                <c:pt idx="4">
                  <c:v>-873.5</c:v>
                </c:pt>
                <c:pt idx="5">
                  <c:v>-871</c:v>
                </c:pt>
                <c:pt idx="6">
                  <c:v>-865</c:v>
                </c:pt>
                <c:pt idx="7">
                  <c:v>-807</c:v>
                </c:pt>
                <c:pt idx="8">
                  <c:v>-802</c:v>
                </c:pt>
                <c:pt idx="9">
                  <c:v>-796</c:v>
                </c:pt>
                <c:pt idx="10">
                  <c:v>-770</c:v>
                </c:pt>
                <c:pt idx="11">
                  <c:v>-756.5</c:v>
                </c:pt>
                <c:pt idx="12">
                  <c:v>-738</c:v>
                </c:pt>
                <c:pt idx="13">
                  <c:v>-733</c:v>
                </c:pt>
                <c:pt idx="14">
                  <c:v>-728</c:v>
                </c:pt>
                <c:pt idx="15">
                  <c:v>-514</c:v>
                </c:pt>
                <c:pt idx="16">
                  <c:v>-50.5</c:v>
                </c:pt>
                <c:pt idx="17">
                  <c:v>-6</c:v>
                </c:pt>
                <c:pt idx="18">
                  <c:v>0</c:v>
                </c:pt>
                <c:pt idx="19">
                  <c:v>74</c:v>
                </c:pt>
                <c:pt idx="20">
                  <c:v>111</c:v>
                </c:pt>
                <c:pt idx="21">
                  <c:v>112.5</c:v>
                </c:pt>
                <c:pt idx="22">
                  <c:v>548.5</c:v>
                </c:pt>
                <c:pt idx="23">
                  <c:v>938</c:v>
                </c:pt>
                <c:pt idx="24">
                  <c:v>1038</c:v>
                </c:pt>
                <c:pt idx="25">
                  <c:v>1053</c:v>
                </c:pt>
                <c:pt idx="26">
                  <c:v>1058</c:v>
                </c:pt>
                <c:pt idx="27">
                  <c:v>1087.5</c:v>
                </c:pt>
                <c:pt idx="28">
                  <c:v>1311.5</c:v>
                </c:pt>
                <c:pt idx="29">
                  <c:v>1375.5</c:v>
                </c:pt>
                <c:pt idx="30">
                  <c:v>1480.5</c:v>
                </c:pt>
                <c:pt idx="31">
                  <c:v>1819.5</c:v>
                </c:pt>
                <c:pt idx="32">
                  <c:v>1824.5</c:v>
                </c:pt>
                <c:pt idx="33">
                  <c:v>1883.5</c:v>
                </c:pt>
                <c:pt idx="34">
                  <c:v>1891</c:v>
                </c:pt>
                <c:pt idx="35">
                  <c:v>1894.5</c:v>
                </c:pt>
                <c:pt idx="36">
                  <c:v>1931.5</c:v>
                </c:pt>
                <c:pt idx="37">
                  <c:v>2252</c:v>
                </c:pt>
                <c:pt idx="38">
                  <c:v>2729</c:v>
                </c:pt>
                <c:pt idx="39">
                  <c:v>2814</c:v>
                </c:pt>
                <c:pt idx="40">
                  <c:v>2848.5</c:v>
                </c:pt>
                <c:pt idx="41">
                  <c:v>2884.5</c:v>
                </c:pt>
                <c:pt idx="42">
                  <c:v>3267.5</c:v>
                </c:pt>
                <c:pt idx="43">
                  <c:v>3728.5</c:v>
                </c:pt>
                <c:pt idx="44">
                  <c:v>4078.5</c:v>
                </c:pt>
                <c:pt idx="45">
                  <c:v>4182</c:v>
                </c:pt>
                <c:pt idx="46">
                  <c:v>4223</c:v>
                </c:pt>
                <c:pt idx="47">
                  <c:v>4598.5</c:v>
                </c:pt>
                <c:pt idx="48">
                  <c:v>4634.5</c:v>
                </c:pt>
                <c:pt idx="49">
                  <c:v>5543</c:v>
                </c:pt>
                <c:pt idx="50">
                  <c:v>5548</c:v>
                </c:pt>
                <c:pt idx="51">
                  <c:v>5841</c:v>
                </c:pt>
                <c:pt idx="52">
                  <c:v>5941</c:v>
                </c:pt>
                <c:pt idx="53">
                  <c:v>5983</c:v>
                </c:pt>
                <c:pt idx="54">
                  <c:v>6744.5</c:v>
                </c:pt>
                <c:pt idx="55">
                  <c:v>6855.5</c:v>
                </c:pt>
                <c:pt idx="56">
                  <c:v>7327.5</c:v>
                </c:pt>
                <c:pt idx="57">
                  <c:v>7337.5</c:v>
                </c:pt>
                <c:pt idx="58">
                  <c:v>9123.5</c:v>
                </c:pt>
                <c:pt idx="59">
                  <c:v>10468</c:v>
                </c:pt>
                <c:pt idx="60">
                  <c:v>10936.5</c:v>
                </c:pt>
                <c:pt idx="61">
                  <c:v>10939</c:v>
                </c:pt>
                <c:pt idx="62">
                  <c:v>10942.5</c:v>
                </c:pt>
                <c:pt idx="63">
                  <c:v>10942.5</c:v>
                </c:pt>
                <c:pt idx="64">
                  <c:v>11856</c:v>
                </c:pt>
                <c:pt idx="65">
                  <c:v>12249</c:v>
                </c:pt>
                <c:pt idx="66">
                  <c:v>19526</c:v>
                </c:pt>
                <c:pt idx="67">
                  <c:v>19526</c:v>
                </c:pt>
                <c:pt idx="68">
                  <c:v>20741</c:v>
                </c:pt>
                <c:pt idx="69">
                  <c:v>20799</c:v>
                </c:pt>
                <c:pt idx="70">
                  <c:v>20917.5</c:v>
                </c:pt>
                <c:pt idx="71">
                  <c:v>20962</c:v>
                </c:pt>
                <c:pt idx="72">
                  <c:v>21331.5</c:v>
                </c:pt>
                <c:pt idx="73">
                  <c:v>21711</c:v>
                </c:pt>
                <c:pt idx="74">
                  <c:v>22626</c:v>
                </c:pt>
                <c:pt idx="75">
                  <c:v>22665</c:v>
                </c:pt>
                <c:pt idx="76">
                  <c:v>22686</c:v>
                </c:pt>
                <c:pt idx="77">
                  <c:v>23551</c:v>
                </c:pt>
                <c:pt idx="78">
                  <c:v>23586</c:v>
                </c:pt>
                <c:pt idx="79">
                  <c:v>23594</c:v>
                </c:pt>
                <c:pt idx="80">
                  <c:v>23990</c:v>
                </c:pt>
                <c:pt idx="81">
                  <c:v>24039</c:v>
                </c:pt>
                <c:pt idx="82">
                  <c:v>24384</c:v>
                </c:pt>
                <c:pt idx="83">
                  <c:v>24480.5</c:v>
                </c:pt>
                <c:pt idx="84">
                  <c:v>24851</c:v>
                </c:pt>
                <c:pt idx="85">
                  <c:v>24897</c:v>
                </c:pt>
                <c:pt idx="86">
                  <c:v>25326</c:v>
                </c:pt>
                <c:pt idx="87">
                  <c:v>25332</c:v>
                </c:pt>
                <c:pt idx="88">
                  <c:v>25332.5</c:v>
                </c:pt>
                <c:pt idx="89">
                  <c:v>25748.5</c:v>
                </c:pt>
                <c:pt idx="90">
                  <c:v>25832</c:v>
                </c:pt>
                <c:pt idx="91">
                  <c:v>25837</c:v>
                </c:pt>
                <c:pt idx="92">
                  <c:v>25839.5</c:v>
                </c:pt>
                <c:pt idx="93">
                  <c:v>25858</c:v>
                </c:pt>
                <c:pt idx="94">
                  <c:v>26141.5</c:v>
                </c:pt>
                <c:pt idx="95">
                  <c:v>26144</c:v>
                </c:pt>
              </c:numCache>
            </c:numRef>
          </c:xVal>
          <c:yVal>
            <c:numRef>
              <c:f>'Active 3'!$M$21:$M$116</c:f>
              <c:numCache>
                <c:formatCode>General</c:formatCode>
                <c:ptCount val="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62-4E05-B235-3BD2F59000EE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3'!$F$21:$F$1160</c:f>
              <c:numCache>
                <c:formatCode>General</c:formatCode>
                <c:ptCount val="1140"/>
                <c:pt idx="0">
                  <c:v>-6305.5</c:v>
                </c:pt>
                <c:pt idx="1">
                  <c:v>-907</c:v>
                </c:pt>
                <c:pt idx="2">
                  <c:v>-889.5</c:v>
                </c:pt>
                <c:pt idx="3">
                  <c:v>-878.5</c:v>
                </c:pt>
                <c:pt idx="4">
                  <c:v>-873.5</c:v>
                </c:pt>
                <c:pt idx="5">
                  <c:v>-871</c:v>
                </c:pt>
                <c:pt idx="6">
                  <c:v>-865</c:v>
                </c:pt>
                <c:pt idx="7">
                  <c:v>-807</c:v>
                </c:pt>
                <c:pt idx="8">
                  <c:v>-802</c:v>
                </c:pt>
                <c:pt idx="9">
                  <c:v>-796</c:v>
                </c:pt>
                <c:pt idx="10">
                  <c:v>-770</c:v>
                </c:pt>
                <c:pt idx="11">
                  <c:v>-756.5</c:v>
                </c:pt>
                <c:pt idx="12">
                  <c:v>-738</c:v>
                </c:pt>
                <c:pt idx="13">
                  <c:v>-733</c:v>
                </c:pt>
                <c:pt idx="14">
                  <c:v>-728</c:v>
                </c:pt>
                <c:pt idx="15">
                  <c:v>-514</c:v>
                </c:pt>
                <c:pt idx="16">
                  <c:v>-50.5</c:v>
                </c:pt>
                <c:pt idx="17">
                  <c:v>-6</c:v>
                </c:pt>
                <c:pt idx="18">
                  <c:v>0</c:v>
                </c:pt>
                <c:pt idx="19">
                  <c:v>74</c:v>
                </c:pt>
                <c:pt idx="20">
                  <c:v>111</c:v>
                </c:pt>
                <c:pt idx="21">
                  <c:v>112.5</c:v>
                </c:pt>
                <c:pt idx="22">
                  <c:v>548.5</c:v>
                </c:pt>
                <c:pt idx="23">
                  <c:v>938</c:v>
                </c:pt>
                <c:pt idx="24">
                  <c:v>1038</c:v>
                </c:pt>
                <c:pt idx="25">
                  <c:v>1053</c:v>
                </c:pt>
                <c:pt idx="26">
                  <c:v>1058</c:v>
                </c:pt>
                <c:pt idx="27">
                  <c:v>1087.5</c:v>
                </c:pt>
                <c:pt idx="28">
                  <c:v>1311.5</c:v>
                </c:pt>
                <c:pt idx="29">
                  <c:v>1375.5</c:v>
                </c:pt>
                <c:pt idx="30">
                  <c:v>1480.5</c:v>
                </c:pt>
                <c:pt idx="31">
                  <c:v>1819.5</c:v>
                </c:pt>
                <c:pt idx="32">
                  <c:v>1824.5</c:v>
                </c:pt>
                <c:pt idx="33">
                  <c:v>1883.5</c:v>
                </c:pt>
                <c:pt idx="34">
                  <c:v>1891</c:v>
                </c:pt>
                <c:pt idx="35">
                  <c:v>1894.5</c:v>
                </c:pt>
                <c:pt idx="36">
                  <c:v>1931.5</c:v>
                </c:pt>
                <c:pt idx="37">
                  <c:v>2252</c:v>
                </c:pt>
                <c:pt idx="38">
                  <c:v>2729</c:v>
                </c:pt>
                <c:pt idx="39">
                  <c:v>2814</c:v>
                </c:pt>
                <c:pt idx="40">
                  <c:v>2848.5</c:v>
                </c:pt>
                <c:pt idx="41">
                  <c:v>2884.5</c:v>
                </c:pt>
                <c:pt idx="42">
                  <c:v>3267.5</c:v>
                </c:pt>
                <c:pt idx="43">
                  <c:v>3728.5</c:v>
                </c:pt>
                <c:pt idx="44">
                  <c:v>4078.5</c:v>
                </c:pt>
                <c:pt idx="45">
                  <c:v>4182</c:v>
                </c:pt>
                <c:pt idx="46">
                  <c:v>4223</c:v>
                </c:pt>
                <c:pt idx="47">
                  <c:v>4598.5</c:v>
                </c:pt>
                <c:pt idx="48">
                  <c:v>4634.5</c:v>
                </c:pt>
                <c:pt idx="49">
                  <c:v>5543</c:v>
                </c:pt>
                <c:pt idx="50">
                  <c:v>5548</c:v>
                </c:pt>
                <c:pt idx="51">
                  <c:v>5841</c:v>
                </c:pt>
                <c:pt idx="52">
                  <c:v>5941</c:v>
                </c:pt>
                <c:pt idx="53">
                  <c:v>5983</c:v>
                </c:pt>
                <c:pt idx="54">
                  <c:v>6744.5</c:v>
                </c:pt>
                <c:pt idx="55">
                  <c:v>6855.5</c:v>
                </c:pt>
                <c:pt idx="56">
                  <c:v>7327.5</c:v>
                </c:pt>
                <c:pt idx="57">
                  <c:v>7337.5</c:v>
                </c:pt>
                <c:pt idx="58">
                  <c:v>9123.5</c:v>
                </c:pt>
                <c:pt idx="59">
                  <c:v>10468</c:v>
                </c:pt>
                <c:pt idx="60">
                  <c:v>10936.5</c:v>
                </c:pt>
                <c:pt idx="61">
                  <c:v>10939</c:v>
                </c:pt>
                <c:pt idx="62">
                  <c:v>10942.5</c:v>
                </c:pt>
                <c:pt idx="63">
                  <c:v>10942.5</c:v>
                </c:pt>
                <c:pt idx="64">
                  <c:v>11856</c:v>
                </c:pt>
                <c:pt idx="65">
                  <c:v>12249</c:v>
                </c:pt>
                <c:pt idx="66">
                  <c:v>19526</c:v>
                </c:pt>
                <c:pt idx="67">
                  <c:v>19526</c:v>
                </c:pt>
                <c:pt idx="68">
                  <c:v>20741</c:v>
                </c:pt>
                <c:pt idx="69">
                  <c:v>20799</c:v>
                </c:pt>
                <c:pt idx="70">
                  <c:v>20917.5</c:v>
                </c:pt>
                <c:pt idx="71">
                  <c:v>20962</c:v>
                </c:pt>
                <c:pt idx="72">
                  <c:v>21331.5</c:v>
                </c:pt>
                <c:pt idx="73">
                  <c:v>21711</c:v>
                </c:pt>
                <c:pt idx="74">
                  <c:v>22626</c:v>
                </c:pt>
                <c:pt idx="75">
                  <c:v>22665</c:v>
                </c:pt>
                <c:pt idx="76">
                  <c:v>22686</c:v>
                </c:pt>
                <c:pt idx="77">
                  <c:v>23551</c:v>
                </c:pt>
                <c:pt idx="78">
                  <c:v>23586</c:v>
                </c:pt>
                <c:pt idx="79">
                  <c:v>23594</c:v>
                </c:pt>
                <c:pt idx="80">
                  <c:v>23990</c:v>
                </c:pt>
                <c:pt idx="81">
                  <c:v>24039</c:v>
                </c:pt>
                <c:pt idx="82">
                  <c:v>24384</c:v>
                </c:pt>
                <c:pt idx="83">
                  <c:v>24480.5</c:v>
                </c:pt>
                <c:pt idx="84">
                  <c:v>24851</c:v>
                </c:pt>
                <c:pt idx="85">
                  <c:v>24897</c:v>
                </c:pt>
                <c:pt idx="86">
                  <c:v>25326</c:v>
                </c:pt>
                <c:pt idx="87">
                  <c:v>25332</c:v>
                </c:pt>
                <c:pt idx="88">
                  <c:v>25332.5</c:v>
                </c:pt>
                <c:pt idx="89">
                  <c:v>25748.5</c:v>
                </c:pt>
                <c:pt idx="90">
                  <c:v>25832</c:v>
                </c:pt>
                <c:pt idx="91">
                  <c:v>25837</c:v>
                </c:pt>
                <c:pt idx="92">
                  <c:v>25839.5</c:v>
                </c:pt>
                <c:pt idx="93">
                  <c:v>25858</c:v>
                </c:pt>
                <c:pt idx="94">
                  <c:v>26141.5</c:v>
                </c:pt>
                <c:pt idx="95">
                  <c:v>26144</c:v>
                </c:pt>
                <c:pt idx="96">
                  <c:v>26639</c:v>
                </c:pt>
                <c:pt idx="97">
                  <c:v>26711</c:v>
                </c:pt>
                <c:pt idx="98">
                  <c:v>26794</c:v>
                </c:pt>
                <c:pt idx="99">
                  <c:v>26794</c:v>
                </c:pt>
                <c:pt idx="100">
                  <c:v>26794</c:v>
                </c:pt>
                <c:pt idx="101">
                  <c:v>26794</c:v>
                </c:pt>
                <c:pt idx="102">
                  <c:v>27143.5</c:v>
                </c:pt>
                <c:pt idx="103">
                  <c:v>27180</c:v>
                </c:pt>
                <c:pt idx="104">
                  <c:v>27555.5</c:v>
                </c:pt>
                <c:pt idx="105">
                  <c:v>27648</c:v>
                </c:pt>
                <c:pt idx="106">
                  <c:v>28021</c:v>
                </c:pt>
                <c:pt idx="107">
                  <c:v>28070.5</c:v>
                </c:pt>
                <c:pt idx="108">
                  <c:v>29443</c:v>
                </c:pt>
                <c:pt idx="109">
                  <c:v>29795</c:v>
                </c:pt>
                <c:pt idx="110">
                  <c:v>29821.5</c:v>
                </c:pt>
                <c:pt idx="111">
                  <c:v>29880</c:v>
                </c:pt>
                <c:pt idx="112">
                  <c:v>29880</c:v>
                </c:pt>
                <c:pt idx="113">
                  <c:v>29880</c:v>
                </c:pt>
                <c:pt idx="114">
                  <c:v>30686</c:v>
                </c:pt>
                <c:pt idx="115">
                  <c:v>30686</c:v>
                </c:pt>
                <c:pt idx="116">
                  <c:v>32073.5</c:v>
                </c:pt>
                <c:pt idx="117">
                  <c:v>32080.5</c:v>
                </c:pt>
              </c:numCache>
            </c:numRef>
          </c:xVal>
          <c:yVal>
            <c:numRef>
              <c:f>'Active 3'!$N$21:$N$1160</c:f>
              <c:numCache>
                <c:formatCode>General</c:formatCode>
                <c:ptCount val="1140"/>
                <c:pt idx="0">
                  <c:v>6.8948565003665863E-2</c:v>
                </c:pt>
                <c:pt idx="1">
                  <c:v>3.6162810007226653E-2</c:v>
                </c:pt>
                <c:pt idx="2">
                  <c:v>-2.4626714999612886E-2</c:v>
                </c:pt>
                <c:pt idx="3">
                  <c:v>-1.8065844997181557E-2</c:v>
                </c:pt>
                <c:pt idx="4">
                  <c:v>-7.199949977803044E-4</c:v>
                </c:pt>
                <c:pt idx="5">
                  <c:v>-2.0547069994790945E-2</c:v>
                </c:pt>
                <c:pt idx="6">
                  <c:v>3.0667949999042321E-2</c:v>
                </c:pt>
                <c:pt idx="7">
                  <c:v>2.1079810008814093E-2</c:v>
                </c:pt>
                <c:pt idx="8">
                  <c:v>8.425660002103541E-3</c:v>
                </c:pt>
                <c:pt idx="9">
                  <c:v>2.7640680003969464E-2</c:v>
                </c:pt>
                <c:pt idx="10">
                  <c:v>9.2391000071074814E-3</c:v>
                </c:pt>
                <c:pt idx="11">
                  <c:v>3.6972894995415118E-2</c:v>
                </c:pt>
                <c:pt idx="12">
                  <c:v>1.1052540001401212E-2</c:v>
                </c:pt>
                <c:pt idx="13">
                  <c:v>4.6398390004469547E-2</c:v>
                </c:pt>
                <c:pt idx="14">
                  <c:v>-3.2557599988649599E-3</c:v>
                </c:pt>
                <c:pt idx="15">
                  <c:v>6.7466199980117381E-3</c:v>
                </c:pt>
                <c:pt idx="16">
                  <c:v>4.6069149975664914E-3</c:v>
                </c:pt>
                <c:pt idx="17">
                  <c:v>-3.5715019999770448E-2</c:v>
                </c:pt>
                <c:pt idx="19">
                  <c:v>2.7818579997983761E-2</c:v>
                </c:pt>
                <c:pt idx="20">
                  <c:v>7.9778700019232929E-3</c:v>
                </c:pt>
                <c:pt idx="21">
                  <c:v>7.2816250030882657E-3</c:v>
                </c:pt>
                <c:pt idx="22">
                  <c:v>8.2397450023563579E-3</c:v>
                </c:pt>
                <c:pt idx="23">
                  <c:v>-1.2218540003232192E-2</c:v>
                </c:pt>
                <c:pt idx="24">
                  <c:v>-1.0301540001819376E-2</c:v>
                </c:pt>
                <c:pt idx="25">
                  <c:v>-3.826398999808589E-2</c:v>
                </c:pt>
                <c:pt idx="26">
                  <c:v>-2.99181399968802E-2</c:v>
                </c:pt>
                <c:pt idx="27">
                  <c:v>-1.5277625003363937E-2</c:v>
                </c:pt>
                <c:pt idx="28">
                  <c:v>-2.5583545000699814E-2</c:v>
                </c:pt>
                <c:pt idx="29">
                  <c:v>2.304333500796929E-2</c:v>
                </c:pt>
                <c:pt idx="30">
                  <c:v>9.3061850056983531E-3</c:v>
                </c:pt>
                <c:pt idx="31">
                  <c:v>9.9548150028567761E-3</c:v>
                </c:pt>
                <c:pt idx="32">
                  <c:v>-2.9699334998440463E-2</c:v>
                </c:pt>
                <c:pt idx="33">
                  <c:v>5.5816949970903806E-3</c:v>
                </c:pt>
                <c:pt idx="34">
                  <c:v>-1.6899529997317586E-2</c:v>
                </c:pt>
                <c:pt idx="35">
                  <c:v>-1.4857434995064978E-2</c:v>
                </c:pt>
                <c:pt idx="36">
                  <c:v>-2.9698145001020748E-2</c:v>
                </c:pt>
                <c:pt idx="37">
                  <c:v>1.0870840007555671E-2</c:v>
                </c:pt>
                <c:pt idx="38">
                  <c:v>-9.5350699994014576E-3</c:v>
                </c:pt>
                <c:pt idx="39">
                  <c:v>-9.655620000557974E-3</c:v>
                </c:pt>
                <c:pt idx="40">
                  <c:v>2.3307450028369203E-3</c:v>
                </c:pt>
                <c:pt idx="41">
                  <c:v>-2.2379134999937378E-2</c:v>
                </c:pt>
                <c:pt idx="42">
                  <c:v>-1.9487024997943081E-2</c:v>
                </c:pt>
                <c:pt idx="43">
                  <c:v>-1.7996550013776869E-3</c:v>
                </c:pt>
                <c:pt idx="44">
                  <c:v>1.4098449973971583E-3</c:v>
                </c:pt>
                <c:pt idx="45">
                  <c:v>-2.9631060002429876E-2</c:v>
                </c:pt>
                <c:pt idx="46">
                  <c:v>-1.8995089994859882E-2</c:v>
                </c:pt>
                <c:pt idx="47">
                  <c:v>-2.8621755001950078E-2</c:v>
                </c:pt>
                <c:pt idx="48">
                  <c:v>-6.3316349915112369E-3</c:v>
                </c:pt>
                <c:pt idx="49">
                  <c:v>-2.7690690003510099E-2</c:v>
                </c:pt>
                <c:pt idx="50">
                  <c:v>-3.3344839997880626E-2</c:v>
                </c:pt>
                <c:pt idx="51">
                  <c:v>-3.8678030003211461E-2</c:v>
                </c:pt>
                <c:pt idx="52">
                  <c:v>-1.2761029996909201E-2</c:v>
                </c:pt>
                <c:pt idx="53">
                  <c:v>-2.625588999944739E-2</c:v>
                </c:pt>
                <c:pt idx="54">
                  <c:v>-2.6382934993307572E-2</c:v>
                </c:pt>
                <c:pt idx="55">
                  <c:v>-3.1905064999591559E-2</c:v>
                </c:pt>
                <c:pt idx="56">
                  <c:v>-2.3656824996578507E-2</c:v>
                </c:pt>
                <c:pt idx="57">
                  <c:v>-4.4965125001908746E-2</c:v>
                </c:pt>
                <c:pt idx="58">
                  <c:v>-4.7627504995034542E-2</c:v>
                </c:pt>
                <c:pt idx="59">
                  <c:v>-3.40284400008386E-2</c:v>
                </c:pt>
                <c:pt idx="62">
                  <c:v>-3.2607274995825719E-2</c:v>
                </c:pt>
                <c:pt idx="64">
                  <c:v>-3.8620479994278867E-2</c:v>
                </c:pt>
                <c:pt idx="66">
                  <c:v>2.9134200012777001E-3</c:v>
                </c:pt>
                <c:pt idx="67">
                  <c:v>7.9134199986583553E-3</c:v>
                </c:pt>
                <c:pt idx="82">
                  <c:v>6.3941280001017731E-2</c:v>
                </c:pt>
                <c:pt idx="84">
                  <c:v>6.6943670004548039E-2</c:v>
                </c:pt>
                <c:pt idx="89">
                  <c:v>8.172374500281876E-2</c:v>
                </c:pt>
                <c:pt idx="90">
                  <c:v>8.5499440006969962E-2</c:v>
                </c:pt>
                <c:pt idx="91">
                  <c:v>8.524528999987524E-2</c:v>
                </c:pt>
                <c:pt idx="92">
                  <c:v>8.2318215005216189E-2</c:v>
                </c:pt>
                <c:pt idx="93">
                  <c:v>8.3997859997907653E-2</c:v>
                </c:pt>
                <c:pt idx="94">
                  <c:v>8.7907555003766902E-2</c:v>
                </c:pt>
                <c:pt idx="95">
                  <c:v>8.8780480000423267E-2</c:v>
                </c:pt>
                <c:pt idx="96">
                  <c:v>9.3719630007399246E-2</c:v>
                </c:pt>
                <c:pt idx="97">
                  <c:v>9.5999870005471166E-2</c:v>
                </c:pt>
                <c:pt idx="98">
                  <c:v>9.6540980004647281E-2</c:v>
                </c:pt>
                <c:pt idx="99">
                  <c:v>9.6620980002626311E-2</c:v>
                </c:pt>
                <c:pt idx="100">
                  <c:v>9.7740980003436562E-2</c:v>
                </c:pt>
                <c:pt idx="101">
                  <c:v>9.7820980001415592E-2</c:v>
                </c:pt>
                <c:pt idx="102">
                  <c:v>0.10891589500533883</c:v>
                </c:pt>
                <c:pt idx="103">
                  <c:v>0.10234060000948375</c:v>
                </c:pt>
                <c:pt idx="104">
                  <c:v>0.10923393499979284</c:v>
                </c:pt>
                <c:pt idx="105">
                  <c:v>0.11109215999749722</c:v>
                </c:pt>
                <c:pt idx="106">
                  <c:v>0.11571256999741308</c:v>
                </c:pt>
                <c:pt idx="107">
                  <c:v>0.11593648499547271</c:v>
                </c:pt>
                <c:pt idx="108">
                  <c:v>0.13767230999656022</c:v>
                </c:pt>
                <c:pt idx="109">
                  <c:v>0.14403014999697916</c:v>
                </c:pt>
                <c:pt idx="110">
                  <c:v>0.14155315500102006</c:v>
                </c:pt>
                <c:pt idx="111">
                  <c:v>0.14479959999880521</c:v>
                </c:pt>
                <c:pt idx="112">
                  <c:v>0.14501960012421478</c:v>
                </c:pt>
                <c:pt idx="113">
                  <c:v>0.14503959981084336</c:v>
                </c:pt>
                <c:pt idx="114">
                  <c:v>0.15930061999824829</c:v>
                </c:pt>
                <c:pt idx="115">
                  <c:v>0.15930061999824829</c:v>
                </c:pt>
                <c:pt idx="117">
                  <c:v>0.18610818500019377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62-4E05-B235-3BD2F59000EE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3'!$F$21:$F$116</c:f>
              <c:numCache>
                <c:formatCode>General</c:formatCode>
                <c:ptCount val="96"/>
                <c:pt idx="0">
                  <c:v>-6305.5</c:v>
                </c:pt>
                <c:pt idx="1">
                  <c:v>-907</c:v>
                </c:pt>
                <c:pt idx="2">
                  <c:v>-889.5</c:v>
                </c:pt>
                <c:pt idx="3">
                  <c:v>-878.5</c:v>
                </c:pt>
                <c:pt idx="4">
                  <c:v>-873.5</c:v>
                </c:pt>
                <c:pt idx="5">
                  <c:v>-871</c:v>
                </c:pt>
                <c:pt idx="6">
                  <c:v>-865</c:v>
                </c:pt>
                <c:pt idx="7">
                  <c:v>-807</c:v>
                </c:pt>
                <c:pt idx="8">
                  <c:v>-802</c:v>
                </c:pt>
                <c:pt idx="9">
                  <c:v>-796</c:v>
                </c:pt>
                <c:pt idx="10">
                  <c:v>-770</c:v>
                </c:pt>
                <c:pt idx="11">
                  <c:v>-756.5</c:v>
                </c:pt>
                <c:pt idx="12">
                  <c:v>-738</c:v>
                </c:pt>
                <c:pt idx="13">
                  <c:v>-733</c:v>
                </c:pt>
                <c:pt idx="14">
                  <c:v>-728</c:v>
                </c:pt>
                <c:pt idx="15">
                  <c:v>-514</c:v>
                </c:pt>
                <c:pt idx="16">
                  <c:v>-50.5</c:v>
                </c:pt>
                <c:pt idx="17">
                  <c:v>-6</c:v>
                </c:pt>
                <c:pt idx="18">
                  <c:v>0</c:v>
                </c:pt>
                <c:pt idx="19">
                  <c:v>74</c:v>
                </c:pt>
                <c:pt idx="20">
                  <c:v>111</c:v>
                </c:pt>
                <c:pt idx="21">
                  <c:v>112.5</c:v>
                </c:pt>
                <c:pt idx="22">
                  <c:v>548.5</c:v>
                </c:pt>
                <c:pt idx="23">
                  <c:v>938</c:v>
                </c:pt>
                <c:pt idx="24">
                  <c:v>1038</c:v>
                </c:pt>
                <c:pt idx="25">
                  <c:v>1053</c:v>
                </c:pt>
                <c:pt idx="26">
                  <c:v>1058</c:v>
                </c:pt>
                <c:pt idx="27">
                  <c:v>1087.5</c:v>
                </c:pt>
                <c:pt idx="28">
                  <c:v>1311.5</c:v>
                </c:pt>
                <c:pt idx="29">
                  <c:v>1375.5</c:v>
                </c:pt>
                <c:pt idx="30">
                  <c:v>1480.5</c:v>
                </c:pt>
                <c:pt idx="31">
                  <c:v>1819.5</c:v>
                </c:pt>
                <c:pt idx="32">
                  <c:v>1824.5</c:v>
                </c:pt>
                <c:pt idx="33">
                  <c:v>1883.5</c:v>
                </c:pt>
                <c:pt idx="34">
                  <c:v>1891</c:v>
                </c:pt>
                <c:pt idx="35">
                  <c:v>1894.5</c:v>
                </c:pt>
                <c:pt idx="36">
                  <c:v>1931.5</c:v>
                </c:pt>
                <c:pt idx="37">
                  <c:v>2252</c:v>
                </c:pt>
                <c:pt idx="38">
                  <c:v>2729</c:v>
                </c:pt>
                <c:pt idx="39">
                  <c:v>2814</c:v>
                </c:pt>
                <c:pt idx="40">
                  <c:v>2848.5</c:v>
                </c:pt>
                <c:pt idx="41">
                  <c:v>2884.5</c:v>
                </c:pt>
                <c:pt idx="42">
                  <c:v>3267.5</c:v>
                </c:pt>
                <c:pt idx="43">
                  <c:v>3728.5</c:v>
                </c:pt>
                <c:pt idx="44">
                  <c:v>4078.5</c:v>
                </c:pt>
                <c:pt idx="45">
                  <c:v>4182</c:v>
                </c:pt>
                <c:pt idx="46">
                  <c:v>4223</c:v>
                </c:pt>
                <c:pt idx="47">
                  <c:v>4598.5</c:v>
                </c:pt>
                <c:pt idx="48">
                  <c:v>4634.5</c:v>
                </c:pt>
                <c:pt idx="49">
                  <c:v>5543</c:v>
                </c:pt>
                <c:pt idx="50">
                  <c:v>5548</c:v>
                </c:pt>
                <c:pt idx="51">
                  <c:v>5841</c:v>
                </c:pt>
                <c:pt idx="52">
                  <c:v>5941</c:v>
                </c:pt>
                <c:pt idx="53">
                  <c:v>5983</c:v>
                </c:pt>
                <c:pt idx="54">
                  <c:v>6744.5</c:v>
                </c:pt>
                <c:pt idx="55">
                  <c:v>6855.5</c:v>
                </c:pt>
                <c:pt idx="56">
                  <c:v>7327.5</c:v>
                </c:pt>
                <c:pt idx="57">
                  <c:v>7337.5</c:v>
                </c:pt>
                <c:pt idx="58">
                  <c:v>9123.5</c:v>
                </c:pt>
                <c:pt idx="59">
                  <c:v>10468</c:v>
                </c:pt>
                <c:pt idx="60">
                  <c:v>10936.5</c:v>
                </c:pt>
                <c:pt idx="61">
                  <c:v>10939</c:v>
                </c:pt>
                <c:pt idx="62">
                  <c:v>10942.5</c:v>
                </c:pt>
                <c:pt idx="63">
                  <c:v>10942.5</c:v>
                </c:pt>
                <c:pt idx="64">
                  <c:v>11856</c:v>
                </c:pt>
                <c:pt idx="65">
                  <c:v>12249</c:v>
                </c:pt>
                <c:pt idx="66">
                  <c:v>19526</c:v>
                </c:pt>
                <c:pt idx="67">
                  <c:v>19526</c:v>
                </c:pt>
                <c:pt idx="68">
                  <c:v>20741</c:v>
                </c:pt>
                <c:pt idx="69">
                  <c:v>20799</c:v>
                </c:pt>
                <c:pt idx="70">
                  <c:v>20917.5</c:v>
                </c:pt>
                <c:pt idx="71">
                  <c:v>20962</c:v>
                </c:pt>
                <c:pt idx="72">
                  <c:v>21331.5</c:v>
                </c:pt>
                <c:pt idx="73">
                  <c:v>21711</c:v>
                </c:pt>
                <c:pt idx="74">
                  <c:v>22626</c:v>
                </c:pt>
                <c:pt idx="75">
                  <c:v>22665</c:v>
                </c:pt>
                <c:pt idx="76">
                  <c:v>22686</c:v>
                </c:pt>
                <c:pt idx="77">
                  <c:v>23551</c:v>
                </c:pt>
                <c:pt idx="78">
                  <c:v>23586</c:v>
                </c:pt>
                <c:pt idx="79">
                  <c:v>23594</c:v>
                </c:pt>
                <c:pt idx="80">
                  <c:v>23990</c:v>
                </c:pt>
                <c:pt idx="81">
                  <c:v>24039</c:v>
                </c:pt>
                <c:pt idx="82">
                  <c:v>24384</c:v>
                </c:pt>
                <c:pt idx="83">
                  <c:v>24480.5</c:v>
                </c:pt>
                <c:pt idx="84">
                  <c:v>24851</c:v>
                </c:pt>
                <c:pt idx="85">
                  <c:v>24897</c:v>
                </c:pt>
                <c:pt idx="86">
                  <c:v>25326</c:v>
                </c:pt>
                <c:pt idx="87">
                  <c:v>25332</c:v>
                </c:pt>
                <c:pt idx="88">
                  <c:v>25332.5</c:v>
                </c:pt>
                <c:pt idx="89">
                  <c:v>25748.5</c:v>
                </c:pt>
                <c:pt idx="90">
                  <c:v>25832</c:v>
                </c:pt>
                <c:pt idx="91">
                  <c:v>25837</c:v>
                </c:pt>
                <c:pt idx="92">
                  <c:v>25839.5</c:v>
                </c:pt>
                <c:pt idx="93">
                  <c:v>25858</c:v>
                </c:pt>
                <c:pt idx="94">
                  <c:v>26141.5</c:v>
                </c:pt>
                <c:pt idx="95">
                  <c:v>26144</c:v>
                </c:pt>
              </c:numCache>
            </c:numRef>
          </c:xVal>
          <c:yVal>
            <c:numRef>
              <c:f>'Active 3'!$O$21:$O$116</c:f>
              <c:numCache>
                <c:formatCode>General</c:formatCode>
                <c:ptCount val="96"/>
                <c:pt idx="66">
                  <c:v>-9.2554316856099383E-3</c:v>
                </c:pt>
                <c:pt idx="67">
                  <c:v>-9.2554316856099383E-3</c:v>
                </c:pt>
                <c:pt idx="68">
                  <c:v>8.838560835978726E-3</c:v>
                </c:pt>
                <c:pt idx="69">
                  <c:v>9.7023069810421858E-3</c:v>
                </c:pt>
                <c:pt idx="70">
                  <c:v>1.1467029708456422E-2</c:v>
                </c:pt>
                <c:pt idx="71">
                  <c:v>1.2129731492168894E-2</c:v>
                </c:pt>
                <c:pt idx="72">
                  <c:v>1.7632390123219932E-2</c:v>
                </c:pt>
                <c:pt idx="73">
                  <c:v>2.3283970503419849E-2</c:v>
                </c:pt>
                <c:pt idx="74">
                  <c:v>3.6910310550542169E-2</c:v>
                </c:pt>
                <c:pt idx="75">
                  <c:v>3.7491105372222777E-2</c:v>
                </c:pt>
                <c:pt idx="76">
                  <c:v>3.7803841045435438E-2</c:v>
                </c:pt>
                <c:pt idx="77">
                  <c:v>5.0685572346813368E-2</c:v>
                </c:pt>
                <c:pt idx="78">
                  <c:v>5.1206798468834469E-2</c:v>
                </c:pt>
                <c:pt idx="79">
                  <c:v>5.1325935868153538E-2</c:v>
                </c:pt>
                <c:pt idx="80">
                  <c:v>5.7223237134449101E-2</c:v>
                </c:pt>
                <c:pt idx="81">
                  <c:v>5.7952953705278587E-2</c:v>
                </c:pt>
                <c:pt idx="82">
                  <c:v>6.309075405091491E-2</c:v>
                </c:pt>
                <c:pt idx="83">
                  <c:v>6.4527848930201581E-2</c:v>
                </c:pt>
                <c:pt idx="84">
                  <c:v>7.0045399736167469E-2</c:v>
                </c:pt>
                <c:pt idx="85">
                  <c:v>7.0730439782252352E-2</c:v>
                </c:pt>
                <c:pt idx="86">
                  <c:v>7.7119182820739207E-2</c:v>
                </c:pt>
                <c:pt idx="87">
                  <c:v>7.7208535870228523E-2</c:v>
                </c:pt>
                <c:pt idx="88">
                  <c:v>7.7215981957685975E-2</c:v>
                </c:pt>
                <c:pt idx="89">
                  <c:v>8.3411126722279294E-2</c:v>
                </c:pt>
                <c:pt idx="90">
                  <c:v>8.4654623327672429E-2</c:v>
                </c:pt>
                <c:pt idx="91">
                  <c:v>8.472908420224684E-2</c:v>
                </c:pt>
                <c:pt idx="92">
                  <c:v>8.4766314639534046E-2</c:v>
                </c:pt>
                <c:pt idx="93">
                  <c:v>8.5041819875459501E-2</c:v>
                </c:pt>
                <c:pt idx="94">
                  <c:v>8.9263751463830199E-2</c:v>
                </c:pt>
                <c:pt idx="95">
                  <c:v>8.9300981901117404E-2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62-4E05-B235-3BD2F59000EE}"/>
            </c:ext>
          </c:extLst>
        </c:ser>
        <c:ser>
          <c:idx val="8"/>
          <c:order val="8"/>
          <c:tx>
            <c:strRef>
              <c:f>'Active 3'!$W$1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3'!$V$2:$V$21</c:f>
              <c:numCache>
                <c:formatCode>General</c:formatCode>
                <c:ptCount val="20"/>
                <c:pt idx="0">
                  <c:v>-10000</c:v>
                </c:pt>
                <c:pt idx="1">
                  <c:v>-8000</c:v>
                </c:pt>
                <c:pt idx="2">
                  <c:v>-6000</c:v>
                </c:pt>
                <c:pt idx="3">
                  <c:v>-4000</c:v>
                </c:pt>
                <c:pt idx="4">
                  <c:v>-2000</c:v>
                </c:pt>
                <c:pt idx="5">
                  <c:v>0</c:v>
                </c:pt>
                <c:pt idx="6">
                  <c:v>2000</c:v>
                </c:pt>
                <c:pt idx="7">
                  <c:v>4000</c:v>
                </c:pt>
                <c:pt idx="8">
                  <c:v>6000</c:v>
                </c:pt>
                <c:pt idx="9">
                  <c:v>8000</c:v>
                </c:pt>
                <c:pt idx="10">
                  <c:v>10000</c:v>
                </c:pt>
                <c:pt idx="11">
                  <c:v>12000</c:v>
                </c:pt>
                <c:pt idx="12">
                  <c:v>14000</c:v>
                </c:pt>
                <c:pt idx="13">
                  <c:v>16000</c:v>
                </c:pt>
                <c:pt idx="14">
                  <c:v>18000</c:v>
                </c:pt>
                <c:pt idx="15">
                  <c:v>20000</c:v>
                </c:pt>
                <c:pt idx="16">
                  <c:v>22000</c:v>
                </c:pt>
                <c:pt idx="17">
                  <c:v>24000</c:v>
                </c:pt>
                <c:pt idx="18">
                  <c:v>26000</c:v>
                </c:pt>
                <c:pt idx="19">
                  <c:v>28000</c:v>
                </c:pt>
              </c:numCache>
            </c:numRef>
          </c:xVal>
          <c:yVal>
            <c:numRef>
              <c:f>'Active 3'!$W$2:$W$21</c:f>
              <c:numCache>
                <c:formatCode>General</c:formatCode>
                <c:ptCount val="20"/>
                <c:pt idx="0">
                  <c:v>0.13508313281217255</c:v>
                </c:pt>
                <c:pt idx="1">
                  <c:v>0.10171975298059946</c:v>
                </c:pt>
                <c:pt idx="2">
                  <c:v>7.1949237777856306E-2</c:v>
                </c:pt>
                <c:pt idx="3">
                  <c:v>4.5771587203943115E-2</c:v>
                </c:pt>
                <c:pt idx="4">
                  <c:v>2.3186801258859864E-2</c:v>
                </c:pt>
                <c:pt idx="5">
                  <c:v>4.1948799426065556E-3</c:v>
                </c:pt>
                <c:pt idx="6">
                  <c:v>-1.1204176744816809E-2</c:v>
                </c:pt>
                <c:pt idx="7">
                  <c:v>-2.301036880341023E-2</c:v>
                </c:pt>
                <c:pt idx="8">
                  <c:v>-3.1223696233173705E-2</c:v>
                </c:pt>
                <c:pt idx="9">
                  <c:v>-3.5844159034107224E-2</c:v>
                </c:pt>
                <c:pt idx="10">
                  <c:v>-3.6871757206210817E-2</c:v>
                </c:pt>
                <c:pt idx="11">
                  <c:v>-3.4306490749484456E-2</c:v>
                </c:pt>
                <c:pt idx="12">
                  <c:v>-2.8148359663928146E-2</c:v>
                </c:pt>
                <c:pt idx="13">
                  <c:v>-1.8397363949541889E-2</c:v>
                </c:pt>
                <c:pt idx="14">
                  <c:v>-5.0535036063256988E-3</c:v>
                </c:pt>
                <c:pt idx="15">
                  <c:v>1.1883221365720426E-2</c:v>
                </c:pt>
                <c:pt idx="16">
                  <c:v>3.2412810966596511E-2</c:v>
                </c:pt>
                <c:pt idx="17">
                  <c:v>5.6535265196302531E-2</c:v>
                </c:pt>
                <c:pt idx="18">
                  <c:v>8.4250584054838512E-2</c:v>
                </c:pt>
                <c:pt idx="19">
                  <c:v>0.11555876754220445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62-4E05-B235-3BD2F5900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019048"/>
        <c:axId val="1"/>
      </c:scatterChart>
      <c:valAx>
        <c:axId val="818019048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987519072193"/>
              <c:y val="0.8514879204455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40096618357488E-2"/>
              <c:y val="0.405941980024774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80190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515297906602248E-3"/>
          <c:y val="0.90759353100664397"/>
          <c:w val="0.91304483074881337"/>
          <c:h val="6.60069471514080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V0343 Ori -- O-C Diagr</a:t>
            </a:r>
          </a:p>
        </c:rich>
      </c:tx>
      <c:layout>
        <c:manualLayout>
          <c:xMode val="edge"/>
          <c:yMode val="edge"/>
          <c:x val="0.40415191690782237"/>
          <c:y val="2.83018867924528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39157937411682E-2"/>
          <c:y val="0.1792454894391784"/>
          <c:w val="0.89377395949466709"/>
          <c:h val="0.70283099806414684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Q_fit!$D$21:$D$109</c:f>
              <c:numCache>
                <c:formatCode>General</c:formatCode>
                <c:ptCount val="89"/>
                <c:pt idx="0">
                  <c:v>-0.63055000000000005</c:v>
                </c:pt>
                <c:pt idx="1">
                  <c:v>-9.0700000000000003E-2</c:v>
                </c:pt>
                <c:pt idx="2">
                  <c:v>-8.8950000000000001E-2</c:v>
                </c:pt>
                <c:pt idx="3">
                  <c:v>-8.7849999999999998E-2</c:v>
                </c:pt>
                <c:pt idx="4">
                  <c:v>-8.7349999999999997E-2</c:v>
                </c:pt>
                <c:pt idx="5">
                  <c:v>-8.7099999999999997E-2</c:v>
                </c:pt>
                <c:pt idx="6">
                  <c:v>-8.6499999999999994E-2</c:v>
                </c:pt>
                <c:pt idx="7">
                  <c:v>-8.0699999999999994E-2</c:v>
                </c:pt>
                <c:pt idx="8">
                  <c:v>-8.0199999999999994E-2</c:v>
                </c:pt>
                <c:pt idx="9">
                  <c:v>-7.9600000000000004E-2</c:v>
                </c:pt>
                <c:pt idx="10">
                  <c:v>-7.6999999999999999E-2</c:v>
                </c:pt>
                <c:pt idx="11">
                  <c:v>-7.5649999999999995E-2</c:v>
                </c:pt>
                <c:pt idx="12">
                  <c:v>-7.3800000000000004E-2</c:v>
                </c:pt>
                <c:pt idx="13">
                  <c:v>-7.3300000000000004E-2</c:v>
                </c:pt>
                <c:pt idx="14">
                  <c:v>-7.2800000000000004E-2</c:v>
                </c:pt>
                <c:pt idx="15">
                  <c:v>-5.1400000000000001E-2</c:v>
                </c:pt>
                <c:pt idx="16">
                  <c:v>-5.0499999999999998E-3</c:v>
                </c:pt>
                <c:pt idx="17">
                  <c:v>-5.9999999999999995E-4</c:v>
                </c:pt>
                <c:pt idx="18">
                  <c:v>0</c:v>
                </c:pt>
                <c:pt idx="19">
                  <c:v>0</c:v>
                </c:pt>
                <c:pt idx="20">
                  <c:v>7.4000000000000003E-3</c:v>
                </c:pt>
                <c:pt idx="21">
                  <c:v>1.11E-2</c:v>
                </c:pt>
                <c:pt idx="22">
                  <c:v>1.125E-2</c:v>
                </c:pt>
                <c:pt idx="23">
                  <c:v>5.4850000000000003E-2</c:v>
                </c:pt>
                <c:pt idx="24">
                  <c:v>9.3799999999999994E-2</c:v>
                </c:pt>
                <c:pt idx="25">
                  <c:v>0.1038</c:v>
                </c:pt>
                <c:pt idx="26">
                  <c:v>0.1053</c:v>
                </c:pt>
                <c:pt idx="27">
                  <c:v>0.10580000000000001</c:v>
                </c:pt>
                <c:pt idx="28">
                  <c:v>0.10875</c:v>
                </c:pt>
                <c:pt idx="29">
                  <c:v>0.13114999999999999</c:v>
                </c:pt>
                <c:pt idx="30">
                  <c:v>0.13755000000000001</c:v>
                </c:pt>
                <c:pt idx="31">
                  <c:v>0.14804999999999999</c:v>
                </c:pt>
                <c:pt idx="32">
                  <c:v>0.18195</c:v>
                </c:pt>
                <c:pt idx="33">
                  <c:v>0.18245</c:v>
                </c:pt>
                <c:pt idx="34">
                  <c:v>0.18834999999999999</c:v>
                </c:pt>
                <c:pt idx="35">
                  <c:v>0.18909999999999999</c:v>
                </c:pt>
                <c:pt idx="36">
                  <c:v>0.18945000000000001</c:v>
                </c:pt>
                <c:pt idx="37">
                  <c:v>0.19314999999999999</c:v>
                </c:pt>
                <c:pt idx="38">
                  <c:v>0.22520000000000001</c:v>
                </c:pt>
                <c:pt idx="39">
                  <c:v>0.27289999999999998</c:v>
                </c:pt>
                <c:pt idx="40">
                  <c:v>0.28139999999999998</c:v>
                </c:pt>
                <c:pt idx="41">
                  <c:v>0.28484999999999999</c:v>
                </c:pt>
                <c:pt idx="42">
                  <c:v>0.28844999999999998</c:v>
                </c:pt>
                <c:pt idx="43">
                  <c:v>0.32674999999999998</c:v>
                </c:pt>
                <c:pt idx="44">
                  <c:v>0.37285000000000001</c:v>
                </c:pt>
                <c:pt idx="45">
                  <c:v>0.40784999999999999</c:v>
                </c:pt>
                <c:pt idx="46">
                  <c:v>0.41820000000000002</c:v>
                </c:pt>
                <c:pt idx="47">
                  <c:v>0.42230000000000001</c:v>
                </c:pt>
                <c:pt idx="48">
                  <c:v>0.45984999999999998</c:v>
                </c:pt>
                <c:pt idx="49">
                  <c:v>0.46344999999999997</c:v>
                </c:pt>
                <c:pt idx="50">
                  <c:v>0.55430000000000001</c:v>
                </c:pt>
                <c:pt idx="51">
                  <c:v>0.55479999999999996</c:v>
                </c:pt>
                <c:pt idx="52">
                  <c:v>0.58409999999999995</c:v>
                </c:pt>
                <c:pt idx="53">
                  <c:v>0.59409999999999996</c:v>
                </c:pt>
                <c:pt idx="54">
                  <c:v>0.59830000000000005</c:v>
                </c:pt>
                <c:pt idx="55">
                  <c:v>0.67444999999999999</c:v>
                </c:pt>
                <c:pt idx="56">
                  <c:v>0.68554999999999999</c:v>
                </c:pt>
                <c:pt idx="57">
                  <c:v>0.73275000000000001</c:v>
                </c:pt>
                <c:pt idx="58">
                  <c:v>0.73375000000000001</c:v>
                </c:pt>
                <c:pt idx="59">
                  <c:v>0.91234999999999999</c:v>
                </c:pt>
                <c:pt idx="60">
                  <c:v>1.0468</c:v>
                </c:pt>
                <c:pt idx="61">
                  <c:v>1.09365</c:v>
                </c:pt>
                <c:pt idx="62">
                  <c:v>1.0939000000000001</c:v>
                </c:pt>
                <c:pt idx="63">
                  <c:v>1.0942499999999999</c:v>
                </c:pt>
                <c:pt idx="64">
                  <c:v>1.0942499999999999</c:v>
                </c:pt>
                <c:pt idx="65">
                  <c:v>1.1856</c:v>
                </c:pt>
                <c:pt idx="66">
                  <c:v>1.2249000000000001</c:v>
                </c:pt>
                <c:pt idx="67">
                  <c:v>1.9525999999999999</c:v>
                </c:pt>
                <c:pt idx="68">
                  <c:v>1.9525999999999999</c:v>
                </c:pt>
                <c:pt idx="69">
                  <c:v>2.0741000000000001</c:v>
                </c:pt>
                <c:pt idx="70">
                  <c:v>2.0798999999999999</c:v>
                </c:pt>
                <c:pt idx="71">
                  <c:v>2.0917500000000002</c:v>
                </c:pt>
                <c:pt idx="72">
                  <c:v>2.0962000000000001</c:v>
                </c:pt>
                <c:pt idx="73">
                  <c:v>2.0962000000000001</c:v>
                </c:pt>
                <c:pt idx="74">
                  <c:v>2.1331500000000001</c:v>
                </c:pt>
                <c:pt idx="75">
                  <c:v>2.1711</c:v>
                </c:pt>
                <c:pt idx="76">
                  <c:v>2.2625999999999999</c:v>
                </c:pt>
                <c:pt idx="77">
                  <c:v>2.2665000000000002</c:v>
                </c:pt>
                <c:pt idx="78">
                  <c:v>2.2686000000000002</c:v>
                </c:pt>
                <c:pt idx="79">
                  <c:v>2.3551000000000002</c:v>
                </c:pt>
                <c:pt idx="80">
                  <c:v>2.3586</c:v>
                </c:pt>
                <c:pt idx="81">
                  <c:v>2.3593999999999999</c:v>
                </c:pt>
                <c:pt idx="82">
                  <c:v>2.399</c:v>
                </c:pt>
                <c:pt idx="83">
                  <c:v>2.4039000000000001</c:v>
                </c:pt>
                <c:pt idx="84">
                  <c:v>2.4384000000000001</c:v>
                </c:pt>
                <c:pt idx="85">
                  <c:v>2.4480499999999998</c:v>
                </c:pt>
                <c:pt idx="86">
                  <c:v>2.4851000000000001</c:v>
                </c:pt>
                <c:pt idx="87">
                  <c:v>2.4897</c:v>
                </c:pt>
                <c:pt idx="88">
                  <c:v>2.5326</c:v>
                </c:pt>
              </c:numCache>
            </c:numRef>
          </c:xVal>
          <c:yVal>
            <c:numRef>
              <c:f>Q_fit!$E$21:$E$109</c:f>
              <c:numCache>
                <c:formatCode>General</c:formatCode>
                <c:ptCount val="89"/>
                <c:pt idx="0">
                  <c:v>3.3993000000918983E-2</c:v>
                </c:pt>
                <c:pt idx="1">
                  <c:v>2.7282000002742279E-2</c:v>
                </c:pt>
                <c:pt idx="2">
                  <c:v>-3.3423000000766478E-2</c:v>
                </c:pt>
                <c:pt idx="3">
                  <c:v>-2.6808999995409977E-2</c:v>
                </c:pt>
                <c:pt idx="4">
                  <c:v>-9.4390000012936071E-3</c:v>
                </c:pt>
                <c:pt idx="5">
                  <c:v>-2.9254000000946689E-2</c:v>
                </c:pt>
                <c:pt idx="6">
                  <c:v>2.1989999993820675E-2</c:v>
                </c:pt>
                <c:pt idx="7">
                  <c:v>1.2682000000495464E-2</c:v>
                </c:pt>
                <c:pt idx="8">
                  <c:v>5.1999995775986463E-5</c:v>
                </c:pt>
                <c:pt idx="9">
                  <c:v>1.9295999998576008E-2</c:v>
                </c:pt>
                <c:pt idx="10">
                  <c:v>1.0200000033364631E-3</c:v>
                </c:pt>
                <c:pt idx="11">
                  <c:v>2.8818999999202788E-2</c:v>
                </c:pt>
                <c:pt idx="12">
                  <c:v>2.9880000001867302E-3</c:v>
                </c:pt>
                <c:pt idx="13">
                  <c:v>3.8357999997970182E-2</c:v>
                </c:pt>
                <c:pt idx="14">
                  <c:v>-1.127200000337325E-2</c:v>
                </c:pt>
                <c:pt idx="15">
                  <c:v>-2.3599999985890463E-4</c:v>
                </c:pt>
                <c:pt idx="16">
                  <c:v>-1.3700000272365287E-4</c:v>
                </c:pt>
                <c:pt idx="17">
                  <c:v>-4.0244000003440306E-2</c:v>
                </c:pt>
                <c:pt idx="18">
                  <c:v>0</c:v>
                </c:pt>
                <c:pt idx="19">
                  <c:v>6.0000000012223609E-3</c:v>
                </c:pt>
                <c:pt idx="20">
                  <c:v>2.3675999997067265E-2</c:v>
                </c:pt>
                <c:pt idx="21">
                  <c:v>4.0140000055544078E-3</c:v>
                </c:pt>
                <c:pt idx="22">
                  <c:v>3.3249999978579581E-3</c:v>
                </c:pt>
                <c:pt idx="23">
                  <c:v>6.3889999946695752E-3</c:v>
                </c:pt>
                <c:pt idx="24">
                  <c:v>-1.2188000000605825E-2</c:v>
                </c:pt>
                <c:pt idx="25">
                  <c:v>-9.788000003027264E-3</c:v>
                </c:pt>
                <c:pt idx="26">
                  <c:v>-3.7678000000596512E-2</c:v>
                </c:pt>
                <c:pt idx="27">
                  <c:v>-2.9308000004675705E-2</c:v>
                </c:pt>
                <c:pt idx="28">
                  <c:v>-1.4525000005960464E-2</c:v>
                </c:pt>
                <c:pt idx="29">
                  <c:v>-2.3748999999952503E-2</c:v>
                </c:pt>
                <c:pt idx="30">
                  <c:v>2.5186999999277759E-2</c:v>
                </c:pt>
                <c:pt idx="31">
                  <c:v>1.1957000002439599E-2</c:v>
                </c:pt>
                <c:pt idx="32">
                  <c:v>1.4242999997804873E-2</c:v>
                </c:pt>
                <c:pt idx="33">
                  <c:v>-2.5387000001501292E-2</c:v>
                </c:pt>
                <c:pt idx="34">
                  <c:v>1.017899999715155E-2</c:v>
                </c:pt>
                <c:pt idx="35">
                  <c:v>-1.2266000005183741E-2</c:v>
                </c:pt>
                <c:pt idx="36">
                  <c:v>-1.0206999999354593E-2</c:v>
                </c:pt>
                <c:pt idx="37">
                  <c:v>-2.4869000000762753E-2</c:v>
                </c:pt>
                <c:pt idx="38">
                  <c:v>1.7248000003746711E-2</c:v>
                </c:pt>
                <c:pt idx="39">
                  <c:v>-8.5399999807123095E-4</c:v>
                </c:pt>
                <c:pt idx="40">
                  <c:v>-5.6400000175926834E-4</c:v>
                </c:pt>
                <c:pt idx="41">
                  <c:v>1.1589000001549721E-2</c:v>
                </c:pt>
                <c:pt idx="42">
                  <c:v>-1.2947000002895948E-2</c:v>
                </c:pt>
                <c:pt idx="43">
                  <c:v>-8.2049999982700683E-3</c:v>
                </c:pt>
                <c:pt idx="44">
                  <c:v>1.1708999998518266E-2</c:v>
                </c:pt>
                <c:pt idx="45">
                  <c:v>1.6608999998425134E-2</c:v>
                </c:pt>
                <c:pt idx="46">
                  <c:v>-1.3932000001659617E-2</c:v>
                </c:pt>
                <c:pt idx="47">
                  <c:v>-3.0980000010458753E-3</c:v>
                </c:pt>
                <c:pt idx="48">
                  <c:v>-1.0911000004853122E-2</c:v>
                </c:pt>
                <c:pt idx="49">
                  <c:v>1.1553000003914349E-2</c:v>
                </c:pt>
                <c:pt idx="50">
                  <c:v>-5.4180000006454065E-3</c:v>
                </c:pt>
                <c:pt idx="51">
                  <c:v>-1.1048000000300817E-2</c:v>
                </c:pt>
                <c:pt idx="52">
                  <c:v>-1.4966000002459623E-2</c:v>
                </c:pt>
                <c:pt idx="53">
                  <c:v>1.1434000000008382E-2</c:v>
                </c:pt>
                <c:pt idx="54">
                  <c:v>-1.8580000032670796E-3</c:v>
                </c:pt>
                <c:pt idx="55">
                  <c:v>1.6929999983403832E-3</c:v>
                </c:pt>
                <c:pt idx="56">
                  <c:v>-3.2930000015767291E-3</c:v>
                </c:pt>
                <c:pt idx="57">
                  <c:v>7.2349999973084778E-3</c:v>
                </c:pt>
                <c:pt idx="58">
                  <c:v>-1.4025000004039612E-2</c:v>
                </c:pt>
                <c:pt idx="59">
                  <c:v>-8.0610000004526228E-3</c:v>
                </c:pt>
                <c:pt idx="60">
                  <c:v>1.2031999998725951E-2</c:v>
                </c:pt>
                <c:pt idx="61">
                  <c:v>3.5009999992325902E-3</c:v>
                </c:pt>
                <c:pt idx="62">
                  <c:v>-1.2313999999605585E-2</c:v>
                </c:pt>
                <c:pt idx="63">
                  <c:v>1.5745000004244503E-2</c:v>
                </c:pt>
                <c:pt idx="64">
                  <c:v>2.1745000005466864E-2</c:v>
                </c:pt>
                <c:pt idx="65">
                  <c:v>1.4144000000669621E-2</c:v>
                </c:pt>
                <c:pt idx="66">
                  <c:v>1.6259999974863604E-3</c:v>
                </c:pt>
                <c:pt idx="67">
                  <c:v>9.272400000190828E-2</c:v>
                </c:pt>
                <c:pt idx="68">
                  <c:v>9.7723999999288935E-2</c:v>
                </c:pt>
                <c:pt idx="69">
                  <c:v>0.11363399999390822</c:v>
                </c:pt>
                <c:pt idx="70">
                  <c:v>0.11582600000110688</c:v>
                </c:pt>
                <c:pt idx="71">
                  <c:v>0.10089500000322005</c:v>
                </c:pt>
                <c:pt idx="72">
                  <c:v>0.10378799999307375</c:v>
                </c:pt>
                <c:pt idx="73">
                  <c:v>0.10428799999499461</c:v>
                </c:pt>
                <c:pt idx="74">
                  <c:v>0.12433100000635022</c:v>
                </c:pt>
                <c:pt idx="75">
                  <c:v>0.12881399999605492</c:v>
                </c:pt>
                <c:pt idx="76">
                  <c:v>0.14482399999542395</c:v>
                </c:pt>
                <c:pt idx="77">
                  <c:v>0.14650999999867054</c:v>
                </c:pt>
                <c:pt idx="78">
                  <c:v>0.14666399999987334</c:v>
                </c:pt>
                <c:pt idx="79">
                  <c:v>0.16347400000086054</c:v>
                </c:pt>
                <c:pt idx="80">
                  <c:v>0.16266399999585701</c:v>
                </c:pt>
                <c:pt idx="81">
                  <c:v>0.16405599999416154</c:v>
                </c:pt>
                <c:pt idx="82">
                  <c:v>0.16865999999572523</c:v>
                </c:pt>
                <c:pt idx="83">
                  <c:v>0.17158599999675062</c:v>
                </c:pt>
                <c:pt idx="84">
                  <c:v>0.17721599999640603</c:v>
                </c:pt>
                <c:pt idx="85">
                  <c:v>0.17335699999966891</c:v>
                </c:pt>
                <c:pt idx="86">
                  <c:v>0.18247400000109337</c:v>
                </c:pt>
                <c:pt idx="87">
                  <c:v>0.18497799999749986</c:v>
                </c:pt>
                <c:pt idx="88">
                  <c:v>0.19372399999701884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E3-4082-A44E-EB4E974DE71A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Q_fit!$U$2:$U$26</c:f>
              <c:numCache>
                <c:formatCode>General</c:formatCode>
                <c:ptCount val="25"/>
                <c:pt idx="0">
                  <c:v>-0.8</c:v>
                </c:pt>
                <c:pt idx="1">
                  <c:v>-0.6</c:v>
                </c:pt>
                <c:pt idx="2">
                  <c:v>-0.4</c:v>
                </c:pt>
                <c:pt idx="3">
                  <c:v>-0.2</c:v>
                </c:pt>
                <c:pt idx="4">
                  <c:v>0</c:v>
                </c:pt>
                <c:pt idx="5">
                  <c:v>0.2</c:v>
                </c:pt>
                <c:pt idx="6">
                  <c:v>0.4</c:v>
                </c:pt>
                <c:pt idx="7">
                  <c:v>0.6</c:v>
                </c:pt>
                <c:pt idx="8">
                  <c:v>0.8</c:v>
                </c:pt>
                <c:pt idx="9">
                  <c:v>1</c:v>
                </c:pt>
                <c:pt idx="10">
                  <c:v>1.2</c:v>
                </c:pt>
                <c:pt idx="11">
                  <c:v>1.4</c:v>
                </c:pt>
                <c:pt idx="12">
                  <c:v>1.6</c:v>
                </c:pt>
                <c:pt idx="13">
                  <c:v>1.8</c:v>
                </c:pt>
                <c:pt idx="14">
                  <c:v>2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2.6</c:v>
                </c:pt>
                <c:pt idx="18">
                  <c:v>2.8</c:v>
                </c:pt>
              </c:numCache>
            </c:numRef>
          </c:xVal>
          <c:yVal>
            <c:numRef>
              <c:f>Q_fit!$V$2:$V$26</c:f>
              <c:numCache>
                <c:formatCode>General</c:formatCode>
                <c:ptCount val="25"/>
                <c:pt idx="0">
                  <c:v>6.5691693639870222E-2</c:v>
                </c:pt>
                <c:pt idx="1">
                  <c:v>4.3532043006760744E-2</c:v>
                </c:pt>
                <c:pt idx="2">
                  <c:v>2.5177588770175958E-2</c:v>
                </c:pt>
                <c:pt idx="3">
                  <c:v>1.0628330930115856E-2</c:v>
                </c:pt>
                <c:pt idx="4">
                  <c:v>-1.157305134195608E-4</c:v>
                </c:pt>
                <c:pt idx="5">
                  <c:v>-7.0545955604302902E-3</c:v>
                </c:pt>
                <c:pt idx="6">
                  <c:v>-1.0188264210916335E-2</c:v>
                </c:pt>
                <c:pt idx="7">
                  <c:v>-9.5167364648776967E-3</c:v>
                </c:pt>
                <c:pt idx="8">
                  <c:v>-5.0400123223143627E-3</c:v>
                </c:pt>
                <c:pt idx="9">
                  <c:v>3.2419082167736424E-3</c:v>
                </c:pt>
                <c:pt idx="10">
                  <c:v>1.5329025152386343E-2</c:v>
                </c:pt>
                <c:pt idx="11">
                  <c:v>3.1221338484523714E-2</c:v>
                </c:pt>
                <c:pt idx="12">
                  <c:v>5.0918848213185805E-2</c:v>
                </c:pt>
                <c:pt idx="13">
                  <c:v>7.4421554338372553E-2</c:v>
                </c:pt>
                <c:pt idx="14">
                  <c:v>0.10172945686008397</c:v>
                </c:pt>
                <c:pt idx="15">
                  <c:v>0.1328425557783201</c:v>
                </c:pt>
                <c:pt idx="16">
                  <c:v>0.16776085109308092</c:v>
                </c:pt>
                <c:pt idx="17">
                  <c:v>0.20648434280436645</c:v>
                </c:pt>
                <c:pt idx="18">
                  <c:v>0.24901303091217653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E3-4082-A44E-EB4E974DE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020488"/>
        <c:axId val="1"/>
      </c:scatterChart>
      <c:valAx>
        <c:axId val="818020488"/>
        <c:scaling>
          <c:orientation val="minMax"/>
          <c:max val="3"/>
          <c:min val="-0.7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7496998772589322"/>
              <c:y val="0.936321745159213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000049522111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802048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9780245418040693"/>
          <c:y val="0.92688778289506257"/>
          <c:w val="0.33577572034264946"/>
          <c:h val="0.978774575347892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V0343 Ori -- O-C Diagr</a:t>
            </a:r>
          </a:p>
        </c:rich>
      </c:tx>
      <c:layout>
        <c:manualLayout>
          <c:xMode val="edge"/>
          <c:yMode val="edge"/>
          <c:x val="0.39316290591881142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39157937411682E-2"/>
          <c:y val="0.17460356125009135"/>
          <c:w val="0.89377395949466709"/>
          <c:h val="0.714287296023100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(2)'!$E$20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(2)'!$D$21:$D$111</c:f>
              <c:numCache>
                <c:formatCode>General</c:formatCode>
                <c:ptCount val="91"/>
                <c:pt idx="0">
                  <c:v>-0.63055000000000005</c:v>
                </c:pt>
                <c:pt idx="1">
                  <c:v>-9.0700000000000003E-2</c:v>
                </c:pt>
                <c:pt idx="2">
                  <c:v>-8.8950000000000001E-2</c:v>
                </c:pt>
                <c:pt idx="3">
                  <c:v>-8.7849999999999998E-2</c:v>
                </c:pt>
                <c:pt idx="4">
                  <c:v>-8.7349999999999997E-2</c:v>
                </c:pt>
                <c:pt idx="5">
                  <c:v>-8.7099999999999997E-2</c:v>
                </c:pt>
                <c:pt idx="6">
                  <c:v>-8.6499999999999994E-2</c:v>
                </c:pt>
                <c:pt idx="7">
                  <c:v>-8.0699999999999994E-2</c:v>
                </c:pt>
                <c:pt idx="8">
                  <c:v>-8.0199999999999994E-2</c:v>
                </c:pt>
                <c:pt idx="9">
                  <c:v>-7.9600000000000004E-2</c:v>
                </c:pt>
                <c:pt idx="10">
                  <c:v>-7.6999999999999999E-2</c:v>
                </c:pt>
                <c:pt idx="11">
                  <c:v>-7.5649999999999995E-2</c:v>
                </c:pt>
                <c:pt idx="12">
                  <c:v>-7.3800000000000004E-2</c:v>
                </c:pt>
                <c:pt idx="13">
                  <c:v>-7.3300000000000004E-2</c:v>
                </c:pt>
                <c:pt idx="14">
                  <c:v>-7.2800000000000004E-2</c:v>
                </c:pt>
                <c:pt idx="15">
                  <c:v>-5.1400000000000001E-2</c:v>
                </c:pt>
                <c:pt idx="16">
                  <c:v>-5.0499999999999998E-3</c:v>
                </c:pt>
                <c:pt idx="17">
                  <c:v>-5.9999999999999995E-4</c:v>
                </c:pt>
                <c:pt idx="18">
                  <c:v>0</c:v>
                </c:pt>
                <c:pt idx="19">
                  <c:v>7.4000000000000003E-3</c:v>
                </c:pt>
                <c:pt idx="20">
                  <c:v>1.11E-2</c:v>
                </c:pt>
                <c:pt idx="21">
                  <c:v>1.125E-2</c:v>
                </c:pt>
                <c:pt idx="22">
                  <c:v>5.4850000000000003E-2</c:v>
                </c:pt>
                <c:pt idx="23">
                  <c:v>9.3799999999999994E-2</c:v>
                </c:pt>
                <c:pt idx="24">
                  <c:v>0.1038</c:v>
                </c:pt>
                <c:pt idx="25">
                  <c:v>0.1053</c:v>
                </c:pt>
                <c:pt idx="26">
                  <c:v>0.10580000000000001</c:v>
                </c:pt>
                <c:pt idx="27">
                  <c:v>0.10875</c:v>
                </c:pt>
                <c:pt idx="28">
                  <c:v>0.13114999999999999</c:v>
                </c:pt>
                <c:pt idx="29">
                  <c:v>0.13755000000000001</c:v>
                </c:pt>
                <c:pt idx="30">
                  <c:v>0.14804999999999999</c:v>
                </c:pt>
                <c:pt idx="31">
                  <c:v>0.18195</c:v>
                </c:pt>
                <c:pt idx="32">
                  <c:v>0.18245</c:v>
                </c:pt>
                <c:pt idx="33">
                  <c:v>0.18834999999999999</c:v>
                </c:pt>
                <c:pt idx="34">
                  <c:v>0.18909999999999999</c:v>
                </c:pt>
                <c:pt idx="35">
                  <c:v>0.18945000000000001</c:v>
                </c:pt>
                <c:pt idx="36">
                  <c:v>0.19314999999999999</c:v>
                </c:pt>
                <c:pt idx="37">
                  <c:v>0.22520000000000001</c:v>
                </c:pt>
                <c:pt idx="38">
                  <c:v>0.27289999999999998</c:v>
                </c:pt>
                <c:pt idx="39">
                  <c:v>0.28139999999999998</c:v>
                </c:pt>
                <c:pt idx="40">
                  <c:v>0.28484999999999999</c:v>
                </c:pt>
                <c:pt idx="41">
                  <c:v>0.28844999999999998</c:v>
                </c:pt>
                <c:pt idx="42">
                  <c:v>0.32674999999999998</c:v>
                </c:pt>
                <c:pt idx="43">
                  <c:v>0.37285000000000001</c:v>
                </c:pt>
                <c:pt idx="44">
                  <c:v>0.40784999999999999</c:v>
                </c:pt>
                <c:pt idx="45">
                  <c:v>0.41820000000000002</c:v>
                </c:pt>
                <c:pt idx="46">
                  <c:v>0.42230000000000001</c:v>
                </c:pt>
                <c:pt idx="47">
                  <c:v>0.45984999999999998</c:v>
                </c:pt>
                <c:pt idx="48">
                  <c:v>0.46344999999999997</c:v>
                </c:pt>
                <c:pt idx="49">
                  <c:v>0.55430000000000001</c:v>
                </c:pt>
                <c:pt idx="50">
                  <c:v>0.55479999999999996</c:v>
                </c:pt>
                <c:pt idx="51">
                  <c:v>0.58409999999999995</c:v>
                </c:pt>
                <c:pt idx="52">
                  <c:v>0.59409999999999996</c:v>
                </c:pt>
                <c:pt idx="53">
                  <c:v>0.59830000000000005</c:v>
                </c:pt>
                <c:pt idx="54">
                  <c:v>0.67444999999999999</c:v>
                </c:pt>
                <c:pt idx="55">
                  <c:v>0.68554999999999999</c:v>
                </c:pt>
                <c:pt idx="56">
                  <c:v>0.73275000000000001</c:v>
                </c:pt>
                <c:pt idx="57">
                  <c:v>0.73375000000000001</c:v>
                </c:pt>
                <c:pt idx="58">
                  <c:v>0.91234999999999999</c:v>
                </c:pt>
                <c:pt idx="59">
                  <c:v>1.0468</c:v>
                </c:pt>
                <c:pt idx="60">
                  <c:v>1.09365</c:v>
                </c:pt>
                <c:pt idx="61">
                  <c:v>1.0939000000000001</c:v>
                </c:pt>
                <c:pt idx="62">
                  <c:v>1.0942499999999999</c:v>
                </c:pt>
                <c:pt idx="63">
                  <c:v>1.0942499999999999</c:v>
                </c:pt>
                <c:pt idx="64">
                  <c:v>1.1856</c:v>
                </c:pt>
                <c:pt idx="65">
                  <c:v>1.2249000000000001</c:v>
                </c:pt>
                <c:pt idx="66">
                  <c:v>1.9525999999999999</c:v>
                </c:pt>
                <c:pt idx="67">
                  <c:v>1.9525999999999999</c:v>
                </c:pt>
                <c:pt idx="68">
                  <c:v>2.0741000000000001</c:v>
                </c:pt>
                <c:pt idx="69">
                  <c:v>2.0798999999999999</c:v>
                </c:pt>
                <c:pt idx="70">
                  <c:v>2.0917500000000002</c:v>
                </c:pt>
                <c:pt idx="71">
                  <c:v>2.0962000000000001</c:v>
                </c:pt>
                <c:pt idx="72">
                  <c:v>2.1331500000000001</c:v>
                </c:pt>
                <c:pt idx="73">
                  <c:v>2.1711</c:v>
                </c:pt>
                <c:pt idx="74">
                  <c:v>2.2625999999999999</c:v>
                </c:pt>
                <c:pt idx="75">
                  <c:v>2.2665000000000002</c:v>
                </c:pt>
                <c:pt idx="76">
                  <c:v>2.2686000000000002</c:v>
                </c:pt>
                <c:pt idx="77">
                  <c:v>2.3551000000000002</c:v>
                </c:pt>
                <c:pt idx="78">
                  <c:v>2.3586</c:v>
                </c:pt>
                <c:pt idx="79">
                  <c:v>2.3593999999999999</c:v>
                </c:pt>
                <c:pt idx="80">
                  <c:v>2.399</c:v>
                </c:pt>
                <c:pt idx="81">
                  <c:v>2.4039000000000001</c:v>
                </c:pt>
                <c:pt idx="82">
                  <c:v>2.4384000000000001</c:v>
                </c:pt>
                <c:pt idx="83">
                  <c:v>2.4480499999999998</c:v>
                </c:pt>
                <c:pt idx="84">
                  <c:v>2.4851000000000001</c:v>
                </c:pt>
                <c:pt idx="85">
                  <c:v>2.4897</c:v>
                </c:pt>
                <c:pt idx="86">
                  <c:v>2.5326</c:v>
                </c:pt>
                <c:pt idx="87">
                  <c:v>2.5331999999999999</c:v>
                </c:pt>
                <c:pt idx="88">
                  <c:v>2.5332499999999998</c:v>
                </c:pt>
                <c:pt idx="89">
                  <c:v>2.5748500000000001</c:v>
                </c:pt>
                <c:pt idx="90">
                  <c:v>2.5832000000000002</c:v>
                </c:pt>
              </c:numCache>
            </c:numRef>
          </c:xVal>
          <c:yVal>
            <c:numRef>
              <c:f>'Q_fit (2)'!$E$21:$E$111</c:f>
              <c:numCache>
                <c:formatCode>General</c:formatCode>
                <c:ptCount val="91"/>
                <c:pt idx="0">
                  <c:v>6.8948565003665863E-2</c:v>
                </c:pt>
                <c:pt idx="1">
                  <c:v>3.6162810007226653E-2</c:v>
                </c:pt>
                <c:pt idx="2">
                  <c:v>-2.4626714999612886E-2</c:v>
                </c:pt>
                <c:pt idx="3">
                  <c:v>-1.8065844997181557E-2</c:v>
                </c:pt>
                <c:pt idx="4">
                  <c:v>-7.199949977803044E-4</c:v>
                </c:pt>
                <c:pt idx="5">
                  <c:v>-2.0547069994790945E-2</c:v>
                </c:pt>
                <c:pt idx="6">
                  <c:v>3.0667949999042321E-2</c:v>
                </c:pt>
                <c:pt idx="7">
                  <c:v>2.1079810008814093E-2</c:v>
                </c:pt>
                <c:pt idx="8">
                  <c:v>8.425660002103541E-3</c:v>
                </c:pt>
                <c:pt idx="9">
                  <c:v>2.7640680003969464E-2</c:v>
                </c:pt>
                <c:pt idx="10">
                  <c:v>9.2391000071074814E-3</c:v>
                </c:pt>
                <c:pt idx="11">
                  <c:v>3.6972894995415118E-2</c:v>
                </c:pt>
                <c:pt idx="12">
                  <c:v>1.1052540001401212E-2</c:v>
                </c:pt>
                <c:pt idx="13">
                  <c:v>4.6398390004469547E-2</c:v>
                </c:pt>
                <c:pt idx="14">
                  <c:v>-3.2557599988649599E-3</c:v>
                </c:pt>
                <c:pt idx="15">
                  <c:v>6.7466199980117381E-3</c:v>
                </c:pt>
                <c:pt idx="16">
                  <c:v>4.6069149975664914E-3</c:v>
                </c:pt>
                <c:pt idx="17">
                  <c:v>-3.5715019999770448E-2</c:v>
                </c:pt>
                <c:pt idx="18">
                  <c:v>4.5000000027357601E-3</c:v>
                </c:pt>
                <c:pt idx="19">
                  <c:v>2.7818579997983761E-2</c:v>
                </c:pt>
                <c:pt idx="20">
                  <c:v>7.9778700019232929E-3</c:v>
                </c:pt>
                <c:pt idx="21">
                  <c:v>7.2816250030882657E-3</c:v>
                </c:pt>
                <c:pt idx="22">
                  <c:v>8.2397450023563579E-3</c:v>
                </c:pt>
                <c:pt idx="23">
                  <c:v>-1.2218540003232192E-2</c:v>
                </c:pt>
                <c:pt idx="24">
                  <c:v>-1.0301540001819376E-2</c:v>
                </c:pt>
                <c:pt idx="25">
                  <c:v>-3.826398999808589E-2</c:v>
                </c:pt>
                <c:pt idx="26">
                  <c:v>-2.99181399968802E-2</c:v>
                </c:pt>
                <c:pt idx="27">
                  <c:v>-1.5277625003363937E-2</c:v>
                </c:pt>
                <c:pt idx="28">
                  <c:v>-2.5583545000699814E-2</c:v>
                </c:pt>
                <c:pt idx="29">
                  <c:v>2.304333500796929E-2</c:v>
                </c:pt>
                <c:pt idx="30">
                  <c:v>9.3061850056983531E-3</c:v>
                </c:pt>
                <c:pt idx="31">
                  <c:v>9.9548150028567761E-3</c:v>
                </c:pt>
                <c:pt idx="32">
                  <c:v>-2.9699334998440463E-2</c:v>
                </c:pt>
                <c:pt idx="33">
                  <c:v>5.5816949970903806E-3</c:v>
                </c:pt>
                <c:pt idx="34">
                  <c:v>-1.6899529997317586E-2</c:v>
                </c:pt>
                <c:pt idx="35">
                  <c:v>-1.4857434995064978E-2</c:v>
                </c:pt>
                <c:pt idx="36">
                  <c:v>-2.9698145001020748E-2</c:v>
                </c:pt>
                <c:pt idx="37">
                  <c:v>1.0870840007555671E-2</c:v>
                </c:pt>
                <c:pt idx="38">
                  <c:v>-9.5350699994014576E-3</c:v>
                </c:pt>
                <c:pt idx="39">
                  <c:v>-9.655620000557974E-3</c:v>
                </c:pt>
                <c:pt idx="40">
                  <c:v>2.3307450028369203E-3</c:v>
                </c:pt>
                <c:pt idx="41">
                  <c:v>-2.2379134999937378E-2</c:v>
                </c:pt>
                <c:pt idx="42">
                  <c:v>-1.9487024997943081E-2</c:v>
                </c:pt>
                <c:pt idx="43">
                  <c:v>-1.7996550013776869E-3</c:v>
                </c:pt>
                <c:pt idx="44">
                  <c:v>1.4098449973971583E-3</c:v>
                </c:pt>
                <c:pt idx="45">
                  <c:v>-2.9631060002429876E-2</c:v>
                </c:pt>
                <c:pt idx="46">
                  <c:v>-1.8995089994859882E-2</c:v>
                </c:pt>
                <c:pt idx="47">
                  <c:v>-2.8621755001950078E-2</c:v>
                </c:pt>
                <c:pt idx="48">
                  <c:v>-6.3316349915112369E-3</c:v>
                </c:pt>
                <c:pt idx="49">
                  <c:v>-2.7690690003510099E-2</c:v>
                </c:pt>
                <c:pt idx="50">
                  <c:v>-3.3344839997880626E-2</c:v>
                </c:pt>
                <c:pt idx="51">
                  <c:v>-3.8678030003211461E-2</c:v>
                </c:pt>
                <c:pt idx="52">
                  <c:v>-1.2761029996909201E-2</c:v>
                </c:pt>
                <c:pt idx="53">
                  <c:v>-2.625588999944739E-2</c:v>
                </c:pt>
                <c:pt idx="54">
                  <c:v>-2.6382934993307572E-2</c:v>
                </c:pt>
                <c:pt idx="55">
                  <c:v>-3.1905064999591559E-2</c:v>
                </c:pt>
                <c:pt idx="56">
                  <c:v>-2.3656824996578507E-2</c:v>
                </c:pt>
                <c:pt idx="57">
                  <c:v>-4.4965125001908746E-2</c:v>
                </c:pt>
                <c:pt idx="58">
                  <c:v>-4.7627504995034542E-2</c:v>
                </c:pt>
                <c:pt idx="59">
                  <c:v>-3.40284400008386E-2</c:v>
                </c:pt>
                <c:pt idx="60">
                  <c:v>-4.4822294992627576E-2</c:v>
                </c:pt>
                <c:pt idx="61">
                  <c:v>-6.0649369996099267E-2</c:v>
                </c:pt>
                <c:pt idx="62">
                  <c:v>-3.2607274995825719E-2</c:v>
                </c:pt>
                <c:pt idx="63">
                  <c:v>-2.6607274994603358E-2</c:v>
                </c:pt>
                <c:pt idx="64">
                  <c:v>-3.8620479994278867E-2</c:v>
                </c:pt>
                <c:pt idx="65">
                  <c:v>-5.3036670004075859E-2</c:v>
                </c:pt>
                <c:pt idx="66">
                  <c:v>2.9134200012777001E-3</c:v>
                </c:pt>
                <c:pt idx="67">
                  <c:v>7.9134199986583553E-3</c:v>
                </c:pt>
                <c:pt idx="68">
                  <c:v>1.7954969996935688E-2</c:v>
                </c:pt>
                <c:pt idx="69">
                  <c:v>1.9866830007231329E-2</c:v>
                </c:pt>
                <c:pt idx="70">
                  <c:v>4.3634750036289915E-3</c:v>
                </c:pt>
                <c:pt idx="71">
                  <c:v>7.0415399968624115E-3</c:v>
                </c:pt>
                <c:pt idx="72">
                  <c:v>2.5799855000514071E-2</c:v>
                </c:pt>
                <c:pt idx="73">
                  <c:v>2.8449870005715638E-2</c:v>
                </c:pt>
                <c:pt idx="74">
                  <c:v>4.0040420004515909E-2</c:v>
                </c:pt>
                <c:pt idx="75">
                  <c:v>4.1538050005328842E-2</c:v>
                </c:pt>
                <c:pt idx="76">
                  <c:v>4.1590619999624323E-2</c:v>
                </c:pt>
                <c:pt idx="77">
                  <c:v>5.4222670005401596E-2</c:v>
                </c:pt>
                <c:pt idx="78">
                  <c:v>5.3243620008288417E-2</c:v>
                </c:pt>
                <c:pt idx="79">
                  <c:v>5.4596980000496842E-2</c:v>
                </c:pt>
                <c:pt idx="80">
                  <c:v>5.7288299998617731E-2</c:v>
                </c:pt>
                <c:pt idx="81">
                  <c:v>5.9977630000503268E-2</c:v>
                </c:pt>
                <c:pt idx="82">
                  <c:v>6.3941280001017731E-2</c:v>
                </c:pt>
                <c:pt idx="83">
                  <c:v>5.9616185004415456E-2</c:v>
                </c:pt>
                <c:pt idx="84">
                  <c:v>6.6943670004548039E-2</c:v>
                </c:pt>
                <c:pt idx="85">
                  <c:v>6.922549000591971E-2</c:v>
                </c:pt>
                <c:pt idx="86">
                  <c:v>7.589942000049632E-2</c:v>
                </c:pt>
                <c:pt idx="87">
                  <c:v>7.6814439998997841E-2</c:v>
                </c:pt>
                <c:pt idx="88">
                  <c:v>7.4749024999618996E-2</c:v>
                </c:pt>
                <c:pt idx="89">
                  <c:v>8.172374500281876E-2</c:v>
                </c:pt>
                <c:pt idx="90">
                  <c:v>8.5499440006969962E-2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B6-4D65-8718-07CF61899666}"/>
            </c:ext>
          </c:extLst>
        </c:ser>
        <c:ser>
          <c:idx val="1"/>
          <c:order val="1"/>
          <c:tx>
            <c:strRef>
              <c:f>'Q_fit (2)'!$V$1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(2)'!$U$2:$U$27</c:f>
              <c:numCache>
                <c:formatCode>General</c:formatCode>
                <c:ptCount val="26"/>
                <c:pt idx="0">
                  <c:v>-0.8</c:v>
                </c:pt>
                <c:pt idx="1">
                  <c:v>-0.6</c:v>
                </c:pt>
                <c:pt idx="2">
                  <c:v>-0.4</c:v>
                </c:pt>
                <c:pt idx="3">
                  <c:v>-0.2</c:v>
                </c:pt>
                <c:pt idx="4">
                  <c:v>0</c:v>
                </c:pt>
                <c:pt idx="5">
                  <c:v>0.2</c:v>
                </c:pt>
                <c:pt idx="6">
                  <c:v>0.4</c:v>
                </c:pt>
                <c:pt idx="7">
                  <c:v>0.6</c:v>
                </c:pt>
                <c:pt idx="8">
                  <c:v>0.8</c:v>
                </c:pt>
                <c:pt idx="9">
                  <c:v>1</c:v>
                </c:pt>
                <c:pt idx="10">
                  <c:v>1.2</c:v>
                </c:pt>
                <c:pt idx="11">
                  <c:v>1.4</c:v>
                </c:pt>
                <c:pt idx="12">
                  <c:v>1.6</c:v>
                </c:pt>
                <c:pt idx="13">
                  <c:v>1.8</c:v>
                </c:pt>
                <c:pt idx="14">
                  <c:v>2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2.6</c:v>
                </c:pt>
                <c:pt idx="18">
                  <c:v>2.8</c:v>
                </c:pt>
              </c:numCache>
            </c:numRef>
          </c:xVal>
          <c:yVal>
            <c:numRef>
              <c:f>'Q_fit (2)'!$V$2:$V$27</c:f>
              <c:numCache>
                <c:formatCode>General</c:formatCode>
                <c:ptCount val="26"/>
                <c:pt idx="0">
                  <c:v>0.11002304732868208</c:v>
                </c:pt>
                <c:pt idx="1">
                  <c:v>7.800119304652238E-2</c:v>
                </c:pt>
                <c:pt idx="2">
                  <c:v>4.980479643617141E-2</c:v>
                </c:pt>
                <c:pt idx="3">
                  <c:v>2.5433857497629147E-2</c:v>
                </c:pt>
                <c:pt idx="4">
                  <c:v>4.8883762308955985E-3</c:v>
                </c:pt>
                <c:pt idx="5">
                  <c:v>-1.1831647364029236E-2</c:v>
                </c:pt>
                <c:pt idx="6">
                  <c:v>-2.472621328714535E-2</c:v>
                </c:pt>
                <c:pt idx="7">
                  <c:v>-3.3795321538452744E-2</c:v>
                </c:pt>
                <c:pt idx="8">
                  <c:v>-3.9038972117951445E-2</c:v>
                </c:pt>
                <c:pt idx="9">
                  <c:v>-4.0457165025641423E-2</c:v>
                </c:pt>
                <c:pt idx="10">
                  <c:v>-3.8049900261522676E-2</c:v>
                </c:pt>
                <c:pt idx="11">
                  <c:v>-3.1817177825595233E-2</c:v>
                </c:pt>
                <c:pt idx="12">
                  <c:v>-2.1758997717859038E-2</c:v>
                </c:pt>
                <c:pt idx="13">
                  <c:v>-7.8753599383141748E-3</c:v>
                </c:pt>
                <c:pt idx="14">
                  <c:v>9.8337355130394266E-3</c:v>
                </c:pt>
                <c:pt idx="15">
                  <c:v>3.1368288636201752E-2</c:v>
                </c:pt>
                <c:pt idx="16">
                  <c:v>5.6728299431172774E-2</c:v>
                </c:pt>
                <c:pt idx="17">
                  <c:v>8.591376789795252E-2</c:v>
                </c:pt>
                <c:pt idx="18">
                  <c:v>0.11892469403654088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B6-4D65-8718-07CF61899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910904"/>
        <c:axId val="1"/>
      </c:scatterChart>
      <c:valAx>
        <c:axId val="616910904"/>
        <c:scaling>
          <c:orientation val="minMax"/>
          <c:max val="3"/>
          <c:min val="-0.7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7496998772589322"/>
              <c:y val="0.93877765279340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113497717547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910904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28086873756165"/>
          <c:y val="0.92970735800882032"/>
          <c:w val="0.44078195353785904"/>
          <c:h val="0.97959397932401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V343 Ori - O-C Diagr.</a:t>
            </a:r>
          </a:p>
        </c:rich>
      </c:tx>
      <c:layout>
        <c:manualLayout>
          <c:xMode val="edge"/>
          <c:yMode val="edge"/>
          <c:x val="0.3651053472920085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183635702459"/>
          <c:y val="0.234375"/>
          <c:w val="0.81098610014427575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(old)'!$F$21:$F$117</c:f>
              <c:numCache>
                <c:formatCode>General</c:formatCode>
                <c:ptCount val="97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12249</c:v>
                </c:pt>
                <c:pt idx="67">
                  <c:v>19526</c:v>
                </c:pt>
                <c:pt idx="68">
                  <c:v>19526</c:v>
                </c:pt>
                <c:pt idx="69">
                  <c:v>20741</c:v>
                </c:pt>
                <c:pt idx="70">
                  <c:v>20799</c:v>
                </c:pt>
                <c:pt idx="71">
                  <c:v>20917.5</c:v>
                </c:pt>
                <c:pt idx="72">
                  <c:v>20962</c:v>
                </c:pt>
                <c:pt idx="73">
                  <c:v>20962</c:v>
                </c:pt>
                <c:pt idx="74">
                  <c:v>21331.5</c:v>
                </c:pt>
                <c:pt idx="75">
                  <c:v>21711</c:v>
                </c:pt>
                <c:pt idx="76">
                  <c:v>22626</c:v>
                </c:pt>
                <c:pt idx="77">
                  <c:v>22665</c:v>
                </c:pt>
                <c:pt idx="78">
                  <c:v>22686</c:v>
                </c:pt>
                <c:pt idx="79">
                  <c:v>23551</c:v>
                </c:pt>
                <c:pt idx="80">
                  <c:v>23586</c:v>
                </c:pt>
                <c:pt idx="81">
                  <c:v>23594</c:v>
                </c:pt>
                <c:pt idx="82">
                  <c:v>23990</c:v>
                </c:pt>
                <c:pt idx="83">
                  <c:v>24039</c:v>
                </c:pt>
                <c:pt idx="84">
                  <c:v>24480.5</c:v>
                </c:pt>
                <c:pt idx="85">
                  <c:v>24851</c:v>
                </c:pt>
                <c:pt idx="86">
                  <c:v>24897</c:v>
                </c:pt>
                <c:pt idx="87">
                  <c:v>25326</c:v>
                </c:pt>
                <c:pt idx="88">
                  <c:v>25332</c:v>
                </c:pt>
                <c:pt idx="89">
                  <c:v>25332.5</c:v>
                </c:pt>
                <c:pt idx="90">
                  <c:v>25748.5</c:v>
                </c:pt>
                <c:pt idx="91">
                  <c:v>26141.5</c:v>
                </c:pt>
                <c:pt idx="92">
                  <c:v>26144</c:v>
                </c:pt>
                <c:pt idx="93">
                  <c:v>26639</c:v>
                </c:pt>
                <c:pt idx="94">
                  <c:v>26794</c:v>
                </c:pt>
                <c:pt idx="95">
                  <c:v>26794</c:v>
                </c:pt>
                <c:pt idx="96">
                  <c:v>27180</c:v>
                </c:pt>
              </c:numCache>
            </c:numRef>
          </c:xVal>
          <c:yVal>
            <c:numRef>
              <c:f>'A (old)'!$H$21:$H$117</c:f>
              <c:numCache>
                <c:formatCode>General</c:formatCode>
                <c:ptCount val="97"/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55-49DB-897B-F9C3E53EBD0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(old)'!$F$21:$F$117</c:f>
              <c:numCache>
                <c:formatCode>General</c:formatCode>
                <c:ptCount val="97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12249</c:v>
                </c:pt>
                <c:pt idx="67">
                  <c:v>19526</c:v>
                </c:pt>
                <c:pt idx="68">
                  <c:v>19526</c:v>
                </c:pt>
                <c:pt idx="69">
                  <c:v>20741</c:v>
                </c:pt>
                <c:pt idx="70">
                  <c:v>20799</c:v>
                </c:pt>
                <c:pt idx="71">
                  <c:v>20917.5</c:v>
                </c:pt>
                <c:pt idx="72">
                  <c:v>20962</c:v>
                </c:pt>
                <c:pt idx="73">
                  <c:v>20962</c:v>
                </c:pt>
                <c:pt idx="74">
                  <c:v>21331.5</c:v>
                </c:pt>
                <c:pt idx="75">
                  <c:v>21711</c:v>
                </c:pt>
                <c:pt idx="76">
                  <c:v>22626</c:v>
                </c:pt>
                <c:pt idx="77">
                  <c:v>22665</c:v>
                </c:pt>
                <c:pt idx="78">
                  <c:v>22686</c:v>
                </c:pt>
                <c:pt idx="79">
                  <c:v>23551</c:v>
                </c:pt>
                <c:pt idx="80">
                  <c:v>23586</c:v>
                </c:pt>
                <c:pt idx="81">
                  <c:v>23594</c:v>
                </c:pt>
                <c:pt idx="82">
                  <c:v>23990</c:v>
                </c:pt>
                <c:pt idx="83">
                  <c:v>24039</c:v>
                </c:pt>
                <c:pt idx="84">
                  <c:v>24480.5</c:v>
                </c:pt>
                <c:pt idx="85">
                  <c:v>24851</c:v>
                </c:pt>
                <c:pt idx="86">
                  <c:v>24897</c:v>
                </c:pt>
                <c:pt idx="87">
                  <c:v>25326</c:v>
                </c:pt>
                <c:pt idx="88">
                  <c:v>25332</c:v>
                </c:pt>
                <c:pt idx="89">
                  <c:v>25332.5</c:v>
                </c:pt>
                <c:pt idx="90">
                  <c:v>25748.5</c:v>
                </c:pt>
                <c:pt idx="91">
                  <c:v>26141.5</c:v>
                </c:pt>
                <c:pt idx="92">
                  <c:v>26144</c:v>
                </c:pt>
                <c:pt idx="93">
                  <c:v>26639</c:v>
                </c:pt>
                <c:pt idx="94">
                  <c:v>26794</c:v>
                </c:pt>
                <c:pt idx="95">
                  <c:v>26794</c:v>
                </c:pt>
                <c:pt idx="96">
                  <c:v>27180</c:v>
                </c:pt>
              </c:numCache>
            </c:numRef>
          </c:xVal>
          <c:yVal>
            <c:numRef>
              <c:f>'A (old)'!$I$21:$I$117</c:f>
              <c:numCache>
                <c:formatCode>General</c:formatCode>
                <c:ptCount val="97"/>
                <c:pt idx="63">
                  <c:v>3.5009999992325902E-3</c:v>
                </c:pt>
                <c:pt idx="64">
                  <c:v>-1.2313999999605585E-2</c:v>
                </c:pt>
                <c:pt idx="65">
                  <c:v>2.1745000005466864E-2</c:v>
                </c:pt>
                <c:pt idx="66">
                  <c:v>1.6259999974863604E-3</c:v>
                </c:pt>
                <c:pt idx="69">
                  <c:v>0.11363399999390822</c:v>
                </c:pt>
                <c:pt idx="71">
                  <c:v>0.10089500000322005</c:v>
                </c:pt>
                <c:pt idx="72">
                  <c:v>0.10378799999307375</c:v>
                </c:pt>
                <c:pt idx="73">
                  <c:v>0.10428799999499461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55-49DB-897B-F9C3E53EBD0E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(old)'!$F$21:$F$117</c:f>
              <c:numCache>
                <c:formatCode>General</c:formatCode>
                <c:ptCount val="97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12249</c:v>
                </c:pt>
                <c:pt idx="67">
                  <c:v>19526</c:v>
                </c:pt>
                <c:pt idx="68">
                  <c:v>19526</c:v>
                </c:pt>
                <c:pt idx="69">
                  <c:v>20741</c:v>
                </c:pt>
                <c:pt idx="70">
                  <c:v>20799</c:v>
                </c:pt>
                <c:pt idx="71">
                  <c:v>20917.5</c:v>
                </c:pt>
                <c:pt idx="72">
                  <c:v>20962</c:v>
                </c:pt>
                <c:pt idx="73">
                  <c:v>20962</c:v>
                </c:pt>
                <c:pt idx="74">
                  <c:v>21331.5</c:v>
                </c:pt>
                <c:pt idx="75">
                  <c:v>21711</c:v>
                </c:pt>
                <c:pt idx="76">
                  <c:v>22626</c:v>
                </c:pt>
                <c:pt idx="77">
                  <c:v>22665</c:v>
                </c:pt>
                <c:pt idx="78">
                  <c:v>22686</c:v>
                </c:pt>
                <c:pt idx="79">
                  <c:v>23551</c:v>
                </c:pt>
                <c:pt idx="80">
                  <c:v>23586</c:v>
                </c:pt>
                <c:pt idx="81">
                  <c:v>23594</c:v>
                </c:pt>
                <c:pt idx="82">
                  <c:v>23990</c:v>
                </c:pt>
                <c:pt idx="83">
                  <c:v>24039</c:v>
                </c:pt>
                <c:pt idx="84">
                  <c:v>24480.5</c:v>
                </c:pt>
                <c:pt idx="85">
                  <c:v>24851</c:v>
                </c:pt>
                <c:pt idx="86">
                  <c:v>24897</c:v>
                </c:pt>
                <c:pt idx="87">
                  <c:v>25326</c:v>
                </c:pt>
                <c:pt idx="88">
                  <c:v>25332</c:v>
                </c:pt>
                <c:pt idx="89">
                  <c:v>25332.5</c:v>
                </c:pt>
                <c:pt idx="90">
                  <c:v>25748.5</c:v>
                </c:pt>
                <c:pt idx="91">
                  <c:v>26141.5</c:v>
                </c:pt>
                <c:pt idx="92">
                  <c:v>26144</c:v>
                </c:pt>
                <c:pt idx="93">
                  <c:v>26639</c:v>
                </c:pt>
                <c:pt idx="94">
                  <c:v>26794</c:v>
                </c:pt>
                <c:pt idx="95">
                  <c:v>26794</c:v>
                </c:pt>
                <c:pt idx="96">
                  <c:v>27180</c:v>
                </c:pt>
              </c:numCache>
            </c:numRef>
          </c:xVal>
          <c:yVal>
            <c:numRef>
              <c:f>'A (old)'!$J$21:$J$117</c:f>
              <c:numCache>
                <c:formatCode>General</c:formatCode>
                <c:ptCount val="97"/>
                <c:pt idx="70">
                  <c:v>0.11582600000110688</c:v>
                </c:pt>
                <c:pt idx="75">
                  <c:v>0.12881399999605492</c:v>
                </c:pt>
                <c:pt idx="77">
                  <c:v>0.14650999999867054</c:v>
                </c:pt>
                <c:pt idx="78">
                  <c:v>0.14666399999987334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55-49DB-897B-F9C3E53EBD0E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(old)'!$F$21:$F$117</c:f>
              <c:numCache>
                <c:formatCode>General</c:formatCode>
                <c:ptCount val="97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12249</c:v>
                </c:pt>
                <c:pt idx="67">
                  <c:v>19526</c:v>
                </c:pt>
                <c:pt idx="68">
                  <c:v>19526</c:v>
                </c:pt>
                <c:pt idx="69">
                  <c:v>20741</c:v>
                </c:pt>
                <c:pt idx="70">
                  <c:v>20799</c:v>
                </c:pt>
                <c:pt idx="71">
                  <c:v>20917.5</c:v>
                </c:pt>
                <c:pt idx="72">
                  <c:v>20962</c:v>
                </c:pt>
                <c:pt idx="73">
                  <c:v>20962</c:v>
                </c:pt>
                <c:pt idx="74">
                  <c:v>21331.5</c:v>
                </c:pt>
                <c:pt idx="75">
                  <c:v>21711</c:v>
                </c:pt>
                <c:pt idx="76">
                  <c:v>22626</c:v>
                </c:pt>
                <c:pt idx="77">
                  <c:v>22665</c:v>
                </c:pt>
                <c:pt idx="78">
                  <c:v>22686</c:v>
                </c:pt>
                <c:pt idx="79">
                  <c:v>23551</c:v>
                </c:pt>
                <c:pt idx="80">
                  <c:v>23586</c:v>
                </c:pt>
                <c:pt idx="81">
                  <c:v>23594</c:v>
                </c:pt>
                <c:pt idx="82">
                  <c:v>23990</c:v>
                </c:pt>
                <c:pt idx="83">
                  <c:v>24039</c:v>
                </c:pt>
                <c:pt idx="84">
                  <c:v>24480.5</c:v>
                </c:pt>
                <c:pt idx="85">
                  <c:v>24851</c:v>
                </c:pt>
                <c:pt idx="86">
                  <c:v>24897</c:v>
                </c:pt>
                <c:pt idx="87">
                  <c:v>25326</c:v>
                </c:pt>
                <c:pt idx="88">
                  <c:v>25332</c:v>
                </c:pt>
                <c:pt idx="89">
                  <c:v>25332.5</c:v>
                </c:pt>
                <c:pt idx="90">
                  <c:v>25748.5</c:v>
                </c:pt>
                <c:pt idx="91">
                  <c:v>26141.5</c:v>
                </c:pt>
                <c:pt idx="92">
                  <c:v>26144</c:v>
                </c:pt>
                <c:pt idx="93">
                  <c:v>26639</c:v>
                </c:pt>
                <c:pt idx="94">
                  <c:v>26794</c:v>
                </c:pt>
                <c:pt idx="95">
                  <c:v>26794</c:v>
                </c:pt>
                <c:pt idx="96">
                  <c:v>27180</c:v>
                </c:pt>
              </c:numCache>
            </c:numRef>
          </c:xVal>
          <c:yVal>
            <c:numRef>
              <c:f>'A (old)'!$K$21:$K$117</c:f>
              <c:numCache>
                <c:formatCode>General</c:formatCode>
                <c:ptCount val="97"/>
                <c:pt idx="76">
                  <c:v>0.14482399999542395</c:v>
                </c:pt>
                <c:pt idx="89">
                  <c:v>0.19260499999654712</c:v>
                </c:pt>
                <c:pt idx="96">
                  <c:v>0.22912000000360422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55-49DB-897B-F9C3E53EBD0E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(old)'!$F$21:$F$117</c:f>
              <c:numCache>
                <c:formatCode>General</c:formatCode>
                <c:ptCount val="97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12249</c:v>
                </c:pt>
                <c:pt idx="67">
                  <c:v>19526</c:v>
                </c:pt>
                <c:pt idx="68">
                  <c:v>19526</c:v>
                </c:pt>
                <c:pt idx="69">
                  <c:v>20741</c:v>
                </c:pt>
                <c:pt idx="70">
                  <c:v>20799</c:v>
                </c:pt>
                <c:pt idx="71">
                  <c:v>20917.5</c:v>
                </c:pt>
                <c:pt idx="72">
                  <c:v>20962</c:v>
                </c:pt>
                <c:pt idx="73">
                  <c:v>20962</c:v>
                </c:pt>
                <c:pt idx="74">
                  <c:v>21331.5</c:v>
                </c:pt>
                <c:pt idx="75">
                  <c:v>21711</c:v>
                </c:pt>
                <c:pt idx="76">
                  <c:v>22626</c:v>
                </c:pt>
                <c:pt idx="77">
                  <c:v>22665</c:v>
                </c:pt>
                <c:pt idx="78">
                  <c:v>22686</c:v>
                </c:pt>
                <c:pt idx="79">
                  <c:v>23551</c:v>
                </c:pt>
                <c:pt idx="80">
                  <c:v>23586</c:v>
                </c:pt>
                <c:pt idx="81">
                  <c:v>23594</c:v>
                </c:pt>
                <c:pt idx="82">
                  <c:v>23990</c:v>
                </c:pt>
                <c:pt idx="83">
                  <c:v>24039</c:v>
                </c:pt>
                <c:pt idx="84">
                  <c:v>24480.5</c:v>
                </c:pt>
                <c:pt idx="85">
                  <c:v>24851</c:v>
                </c:pt>
                <c:pt idx="86">
                  <c:v>24897</c:v>
                </c:pt>
                <c:pt idx="87">
                  <c:v>25326</c:v>
                </c:pt>
                <c:pt idx="88">
                  <c:v>25332</c:v>
                </c:pt>
                <c:pt idx="89">
                  <c:v>25332.5</c:v>
                </c:pt>
                <c:pt idx="90">
                  <c:v>25748.5</c:v>
                </c:pt>
                <c:pt idx="91">
                  <c:v>26141.5</c:v>
                </c:pt>
                <c:pt idx="92">
                  <c:v>26144</c:v>
                </c:pt>
                <c:pt idx="93">
                  <c:v>26639</c:v>
                </c:pt>
                <c:pt idx="94">
                  <c:v>26794</c:v>
                </c:pt>
                <c:pt idx="95">
                  <c:v>26794</c:v>
                </c:pt>
                <c:pt idx="96">
                  <c:v>27180</c:v>
                </c:pt>
              </c:numCache>
            </c:numRef>
          </c:xVal>
          <c:yVal>
            <c:numRef>
              <c:f>'A (old)'!$L$21:$L$117</c:f>
              <c:numCache>
                <c:formatCode>General</c:formatCode>
                <c:ptCount val="97"/>
                <c:pt idx="74">
                  <c:v>0.12433100000635022</c:v>
                </c:pt>
                <c:pt idx="79">
                  <c:v>0.16347400000086054</c:v>
                </c:pt>
                <c:pt idx="80">
                  <c:v>0.16266399999585701</c:v>
                </c:pt>
                <c:pt idx="81">
                  <c:v>0.16405599999416154</c:v>
                </c:pt>
                <c:pt idx="82">
                  <c:v>0.16865999999572523</c:v>
                </c:pt>
                <c:pt idx="83">
                  <c:v>0.17158599999675062</c:v>
                </c:pt>
                <c:pt idx="84">
                  <c:v>0.17335699999966891</c:v>
                </c:pt>
                <c:pt idx="86">
                  <c:v>0.18497799999749986</c:v>
                </c:pt>
                <c:pt idx="87">
                  <c:v>0.19372399999701884</c:v>
                </c:pt>
                <c:pt idx="88">
                  <c:v>0.19466799999645445</c:v>
                </c:pt>
                <c:pt idx="93">
                  <c:v>0.21788599999854341</c:v>
                </c:pt>
                <c:pt idx="94">
                  <c:v>0.22153599999728613</c:v>
                </c:pt>
                <c:pt idx="95">
                  <c:v>0.22273599999607541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55-49DB-897B-F9C3E53EBD0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(old)'!$F$21:$F$117</c:f>
              <c:numCache>
                <c:formatCode>General</c:formatCode>
                <c:ptCount val="97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12249</c:v>
                </c:pt>
                <c:pt idx="67">
                  <c:v>19526</c:v>
                </c:pt>
                <c:pt idx="68">
                  <c:v>19526</c:v>
                </c:pt>
                <c:pt idx="69">
                  <c:v>20741</c:v>
                </c:pt>
                <c:pt idx="70">
                  <c:v>20799</c:v>
                </c:pt>
                <c:pt idx="71">
                  <c:v>20917.5</c:v>
                </c:pt>
                <c:pt idx="72">
                  <c:v>20962</c:v>
                </c:pt>
                <c:pt idx="73">
                  <c:v>20962</c:v>
                </c:pt>
                <c:pt idx="74">
                  <c:v>21331.5</c:v>
                </c:pt>
                <c:pt idx="75">
                  <c:v>21711</c:v>
                </c:pt>
                <c:pt idx="76">
                  <c:v>22626</c:v>
                </c:pt>
                <c:pt idx="77">
                  <c:v>22665</c:v>
                </c:pt>
                <c:pt idx="78">
                  <c:v>22686</c:v>
                </c:pt>
                <c:pt idx="79">
                  <c:v>23551</c:v>
                </c:pt>
                <c:pt idx="80">
                  <c:v>23586</c:v>
                </c:pt>
                <c:pt idx="81">
                  <c:v>23594</c:v>
                </c:pt>
                <c:pt idx="82">
                  <c:v>23990</c:v>
                </c:pt>
                <c:pt idx="83">
                  <c:v>24039</c:v>
                </c:pt>
                <c:pt idx="84">
                  <c:v>24480.5</c:v>
                </c:pt>
                <c:pt idx="85">
                  <c:v>24851</c:v>
                </c:pt>
                <c:pt idx="86">
                  <c:v>24897</c:v>
                </c:pt>
                <c:pt idx="87">
                  <c:v>25326</c:v>
                </c:pt>
                <c:pt idx="88">
                  <c:v>25332</c:v>
                </c:pt>
                <c:pt idx="89">
                  <c:v>25332.5</c:v>
                </c:pt>
                <c:pt idx="90">
                  <c:v>25748.5</c:v>
                </c:pt>
                <c:pt idx="91">
                  <c:v>26141.5</c:v>
                </c:pt>
                <c:pt idx="92">
                  <c:v>26144</c:v>
                </c:pt>
                <c:pt idx="93">
                  <c:v>26639</c:v>
                </c:pt>
                <c:pt idx="94">
                  <c:v>26794</c:v>
                </c:pt>
                <c:pt idx="95">
                  <c:v>26794</c:v>
                </c:pt>
                <c:pt idx="96">
                  <c:v>27180</c:v>
                </c:pt>
              </c:numCache>
            </c:numRef>
          </c:xVal>
          <c:yVal>
            <c:numRef>
              <c:f>'A (old)'!$M$21:$M$117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55-49DB-897B-F9C3E53EBD0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(old)'!$F$21:$F$117</c:f>
              <c:numCache>
                <c:formatCode>General</c:formatCode>
                <c:ptCount val="97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12249</c:v>
                </c:pt>
                <c:pt idx="67">
                  <c:v>19526</c:v>
                </c:pt>
                <c:pt idx="68">
                  <c:v>19526</c:v>
                </c:pt>
                <c:pt idx="69">
                  <c:v>20741</c:v>
                </c:pt>
                <c:pt idx="70">
                  <c:v>20799</c:v>
                </c:pt>
                <c:pt idx="71">
                  <c:v>20917.5</c:v>
                </c:pt>
                <c:pt idx="72">
                  <c:v>20962</c:v>
                </c:pt>
                <c:pt idx="73">
                  <c:v>20962</c:v>
                </c:pt>
                <c:pt idx="74">
                  <c:v>21331.5</c:v>
                </c:pt>
                <c:pt idx="75">
                  <c:v>21711</c:v>
                </c:pt>
                <c:pt idx="76">
                  <c:v>22626</c:v>
                </c:pt>
                <c:pt idx="77">
                  <c:v>22665</c:v>
                </c:pt>
                <c:pt idx="78">
                  <c:v>22686</c:v>
                </c:pt>
                <c:pt idx="79">
                  <c:v>23551</c:v>
                </c:pt>
                <c:pt idx="80">
                  <c:v>23586</c:v>
                </c:pt>
                <c:pt idx="81">
                  <c:v>23594</c:v>
                </c:pt>
                <c:pt idx="82">
                  <c:v>23990</c:v>
                </c:pt>
                <c:pt idx="83">
                  <c:v>24039</c:v>
                </c:pt>
                <c:pt idx="84">
                  <c:v>24480.5</c:v>
                </c:pt>
                <c:pt idx="85">
                  <c:v>24851</c:v>
                </c:pt>
                <c:pt idx="86">
                  <c:v>24897</c:v>
                </c:pt>
                <c:pt idx="87">
                  <c:v>25326</c:v>
                </c:pt>
                <c:pt idx="88">
                  <c:v>25332</c:v>
                </c:pt>
                <c:pt idx="89">
                  <c:v>25332.5</c:v>
                </c:pt>
                <c:pt idx="90">
                  <c:v>25748.5</c:v>
                </c:pt>
                <c:pt idx="91">
                  <c:v>26141.5</c:v>
                </c:pt>
                <c:pt idx="92">
                  <c:v>26144</c:v>
                </c:pt>
                <c:pt idx="93">
                  <c:v>26639</c:v>
                </c:pt>
                <c:pt idx="94">
                  <c:v>26794</c:v>
                </c:pt>
                <c:pt idx="95">
                  <c:v>26794</c:v>
                </c:pt>
                <c:pt idx="96">
                  <c:v>27180</c:v>
                </c:pt>
              </c:numCache>
            </c:numRef>
          </c:xVal>
          <c:yVal>
            <c:numRef>
              <c:f>'A (old)'!$N$21:$N$117</c:f>
              <c:numCache>
                <c:formatCode>General</c:formatCode>
                <c:ptCount val="97"/>
                <c:pt idx="0">
                  <c:v>3.3993000000918983E-2</c:v>
                </c:pt>
                <c:pt idx="1">
                  <c:v>2.7282000002742279E-2</c:v>
                </c:pt>
                <c:pt idx="2">
                  <c:v>8.8340999995125458E-2</c:v>
                </c:pt>
                <c:pt idx="3">
                  <c:v>-3.3423000000766478E-2</c:v>
                </c:pt>
                <c:pt idx="4">
                  <c:v>-2.6808999995409977E-2</c:v>
                </c:pt>
                <c:pt idx="5">
                  <c:v>-9.4390000012936071E-3</c:v>
                </c:pt>
                <c:pt idx="6">
                  <c:v>-2.9254000000946689E-2</c:v>
                </c:pt>
                <c:pt idx="7">
                  <c:v>2.1989999993820675E-2</c:v>
                </c:pt>
                <c:pt idx="8">
                  <c:v>1.2682000000495464E-2</c:v>
                </c:pt>
                <c:pt idx="9">
                  <c:v>5.1999995775986463E-5</c:v>
                </c:pt>
                <c:pt idx="10">
                  <c:v>1.9295999998576008E-2</c:v>
                </c:pt>
                <c:pt idx="11">
                  <c:v>1.0200000033364631E-3</c:v>
                </c:pt>
                <c:pt idx="12">
                  <c:v>2.8818999999202788E-2</c:v>
                </c:pt>
                <c:pt idx="13">
                  <c:v>2.9880000001867302E-3</c:v>
                </c:pt>
                <c:pt idx="14">
                  <c:v>3.8357999997970182E-2</c:v>
                </c:pt>
                <c:pt idx="15">
                  <c:v>-1.127200000337325E-2</c:v>
                </c:pt>
                <c:pt idx="16">
                  <c:v>-2.3599999985890463E-4</c:v>
                </c:pt>
                <c:pt idx="17">
                  <c:v>-1.3700000272365287E-4</c:v>
                </c:pt>
                <c:pt idx="18">
                  <c:v>-4.0244000003440306E-2</c:v>
                </c:pt>
                <c:pt idx="20">
                  <c:v>6.0000000012223609E-3</c:v>
                </c:pt>
                <c:pt idx="21">
                  <c:v>2.3675999997067265E-2</c:v>
                </c:pt>
                <c:pt idx="22">
                  <c:v>4.0140000055544078E-3</c:v>
                </c:pt>
                <c:pt idx="23">
                  <c:v>3.3249999978579581E-3</c:v>
                </c:pt>
                <c:pt idx="24">
                  <c:v>6.3889999946695752E-3</c:v>
                </c:pt>
                <c:pt idx="25">
                  <c:v>-1.2188000000605825E-2</c:v>
                </c:pt>
                <c:pt idx="26">
                  <c:v>-9.788000003027264E-3</c:v>
                </c:pt>
                <c:pt idx="27">
                  <c:v>-3.7678000000596512E-2</c:v>
                </c:pt>
                <c:pt idx="28">
                  <c:v>-2.9308000004675705E-2</c:v>
                </c:pt>
                <c:pt idx="29">
                  <c:v>-1.4525000005960464E-2</c:v>
                </c:pt>
                <c:pt idx="30">
                  <c:v>-2.3748999999952503E-2</c:v>
                </c:pt>
                <c:pt idx="31">
                  <c:v>2.5186999999277759E-2</c:v>
                </c:pt>
                <c:pt idx="32">
                  <c:v>1.1957000002439599E-2</c:v>
                </c:pt>
                <c:pt idx="33">
                  <c:v>1.4242999997804873E-2</c:v>
                </c:pt>
                <c:pt idx="34">
                  <c:v>-2.5387000001501292E-2</c:v>
                </c:pt>
                <c:pt idx="35">
                  <c:v>1.017899999715155E-2</c:v>
                </c:pt>
                <c:pt idx="36">
                  <c:v>-1.2266000005183741E-2</c:v>
                </c:pt>
                <c:pt idx="37">
                  <c:v>-1.0206999999354593E-2</c:v>
                </c:pt>
                <c:pt idx="38">
                  <c:v>-2.4869000000762753E-2</c:v>
                </c:pt>
                <c:pt idx="39">
                  <c:v>1.7248000003746711E-2</c:v>
                </c:pt>
                <c:pt idx="40">
                  <c:v>-8.5399999807123095E-4</c:v>
                </c:pt>
                <c:pt idx="41">
                  <c:v>-5.6400000175926834E-4</c:v>
                </c:pt>
                <c:pt idx="42">
                  <c:v>1.1589000001549721E-2</c:v>
                </c:pt>
                <c:pt idx="43">
                  <c:v>-1.2947000002895948E-2</c:v>
                </c:pt>
                <c:pt idx="44">
                  <c:v>-8.2049999982700683E-3</c:v>
                </c:pt>
                <c:pt idx="45">
                  <c:v>-8.0649999996239785E-2</c:v>
                </c:pt>
                <c:pt idx="46">
                  <c:v>1.1708999998518266E-2</c:v>
                </c:pt>
                <c:pt idx="47">
                  <c:v>1.6608999998425134E-2</c:v>
                </c:pt>
                <c:pt idx="48">
                  <c:v>-1.3932000001659617E-2</c:v>
                </c:pt>
                <c:pt idx="49">
                  <c:v>-3.0980000010458753E-3</c:v>
                </c:pt>
                <c:pt idx="50">
                  <c:v>-1.0911000004853122E-2</c:v>
                </c:pt>
                <c:pt idx="51">
                  <c:v>1.1553000003914349E-2</c:v>
                </c:pt>
                <c:pt idx="52">
                  <c:v>-5.4180000006454065E-3</c:v>
                </c:pt>
                <c:pt idx="53">
                  <c:v>-1.1048000000300817E-2</c:v>
                </c:pt>
                <c:pt idx="54">
                  <c:v>-1.4966000002459623E-2</c:v>
                </c:pt>
                <c:pt idx="55">
                  <c:v>1.1434000000008382E-2</c:v>
                </c:pt>
                <c:pt idx="56">
                  <c:v>-1.8580000032670796E-3</c:v>
                </c:pt>
                <c:pt idx="57">
                  <c:v>1.6929999983403832E-3</c:v>
                </c:pt>
                <c:pt idx="58">
                  <c:v>-3.2930000015767291E-3</c:v>
                </c:pt>
                <c:pt idx="59">
                  <c:v>7.2349999973084778E-3</c:v>
                </c:pt>
                <c:pt idx="60">
                  <c:v>-1.4025000004039612E-2</c:v>
                </c:pt>
                <c:pt idx="61">
                  <c:v>-8.0610000004526228E-3</c:v>
                </c:pt>
                <c:pt idx="62">
                  <c:v>1.2031999998725951E-2</c:v>
                </c:pt>
                <c:pt idx="67">
                  <c:v>9.272400000190828E-2</c:v>
                </c:pt>
                <c:pt idx="68">
                  <c:v>9.7723999999288935E-2</c:v>
                </c:pt>
                <c:pt idx="85">
                  <c:v>0.18247400000109337</c:v>
                </c:pt>
                <c:pt idx="90">
                  <c:v>0.20158899999660207</c:v>
                </c:pt>
                <c:pt idx="91">
                  <c:v>0.20967099999688799</c:v>
                </c:pt>
                <c:pt idx="92">
                  <c:v>0.21055599999817787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55-49DB-897B-F9C3E53EBD0E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(old)'!$F$21:$F$117</c:f>
              <c:numCache>
                <c:formatCode>General</c:formatCode>
                <c:ptCount val="97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12249</c:v>
                </c:pt>
                <c:pt idx="67">
                  <c:v>19526</c:v>
                </c:pt>
                <c:pt idx="68">
                  <c:v>19526</c:v>
                </c:pt>
                <c:pt idx="69">
                  <c:v>20741</c:v>
                </c:pt>
                <c:pt idx="70">
                  <c:v>20799</c:v>
                </c:pt>
                <c:pt idx="71">
                  <c:v>20917.5</c:v>
                </c:pt>
                <c:pt idx="72">
                  <c:v>20962</c:v>
                </c:pt>
                <c:pt idx="73">
                  <c:v>20962</c:v>
                </c:pt>
                <c:pt idx="74">
                  <c:v>21331.5</c:v>
                </c:pt>
                <c:pt idx="75">
                  <c:v>21711</c:v>
                </c:pt>
                <c:pt idx="76">
                  <c:v>22626</c:v>
                </c:pt>
                <c:pt idx="77">
                  <c:v>22665</c:v>
                </c:pt>
                <c:pt idx="78">
                  <c:v>22686</c:v>
                </c:pt>
                <c:pt idx="79">
                  <c:v>23551</c:v>
                </c:pt>
                <c:pt idx="80">
                  <c:v>23586</c:v>
                </c:pt>
                <c:pt idx="81">
                  <c:v>23594</c:v>
                </c:pt>
                <c:pt idx="82">
                  <c:v>23990</c:v>
                </c:pt>
                <c:pt idx="83">
                  <c:v>24039</c:v>
                </c:pt>
                <c:pt idx="84">
                  <c:v>24480.5</c:v>
                </c:pt>
                <c:pt idx="85">
                  <c:v>24851</c:v>
                </c:pt>
                <c:pt idx="86">
                  <c:v>24897</c:v>
                </c:pt>
                <c:pt idx="87">
                  <c:v>25326</c:v>
                </c:pt>
                <c:pt idx="88">
                  <c:v>25332</c:v>
                </c:pt>
                <c:pt idx="89">
                  <c:v>25332.5</c:v>
                </c:pt>
                <c:pt idx="90">
                  <c:v>25748.5</c:v>
                </c:pt>
                <c:pt idx="91">
                  <c:v>26141.5</c:v>
                </c:pt>
                <c:pt idx="92">
                  <c:v>26144</c:v>
                </c:pt>
                <c:pt idx="93">
                  <c:v>26639</c:v>
                </c:pt>
                <c:pt idx="94">
                  <c:v>26794</c:v>
                </c:pt>
                <c:pt idx="95">
                  <c:v>26794</c:v>
                </c:pt>
                <c:pt idx="96">
                  <c:v>27180</c:v>
                </c:pt>
              </c:numCache>
            </c:numRef>
          </c:xVal>
          <c:yVal>
            <c:numRef>
              <c:f>'A (old)'!$O$21:$O$117</c:f>
              <c:numCache>
                <c:formatCode>General</c:formatCode>
                <c:ptCount val="97"/>
                <c:pt idx="67">
                  <c:v>8.3868349095094663E-2</c:v>
                </c:pt>
                <c:pt idx="68">
                  <c:v>8.3868349095094663E-2</c:v>
                </c:pt>
                <c:pt idx="69">
                  <c:v>0.1069648390922372</c:v>
                </c:pt>
                <c:pt idx="70">
                  <c:v>0.10806738758592793</c:v>
                </c:pt>
                <c:pt idx="71">
                  <c:v>0.11032000821527888</c:v>
                </c:pt>
                <c:pt idx="72">
                  <c:v>0.11116592904233469</c:v>
                </c:pt>
                <c:pt idx="73">
                  <c:v>0.11116592904233469</c:v>
                </c:pt>
                <c:pt idx="74">
                  <c:v>0.11818992332541628</c:v>
                </c:pt>
                <c:pt idx="75">
                  <c:v>0.12540401217637565</c:v>
                </c:pt>
                <c:pt idx="76">
                  <c:v>0.14279766513718661</c:v>
                </c:pt>
                <c:pt idx="77">
                  <c:v>0.14353903395190976</c:v>
                </c:pt>
                <c:pt idx="78">
                  <c:v>0.14393823254445293</c:v>
                </c:pt>
                <c:pt idx="79">
                  <c:v>0.16038141266587536</c:v>
                </c:pt>
                <c:pt idx="80">
                  <c:v>0.1610467436534474</c:v>
                </c:pt>
                <c:pt idx="81">
                  <c:v>0.16119881930774954</c:v>
                </c:pt>
                <c:pt idx="82">
                  <c:v>0.16872656419570708</c:v>
                </c:pt>
                <c:pt idx="83">
                  <c:v>0.16965802757830789</c:v>
                </c:pt>
                <c:pt idx="84">
                  <c:v>0.17805070275010909</c:v>
                </c:pt>
                <c:pt idx="85">
                  <c:v>0.18509370648997847</c:v>
                </c:pt>
                <c:pt idx="86">
                  <c:v>0.18596814150221597</c:v>
                </c:pt>
                <c:pt idx="87">
                  <c:v>0.19412319846416998</c:v>
                </c:pt>
                <c:pt idx="88">
                  <c:v>0.1942372552048966</c:v>
                </c:pt>
                <c:pt idx="89">
                  <c:v>0.19424675993329049</c:v>
                </c:pt>
                <c:pt idx="90">
                  <c:v>0.20215469395700347</c:v>
                </c:pt>
                <c:pt idx="91">
                  <c:v>0.20962541047459771</c:v>
                </c:pt>
                <c:pt idx="92">
                  <c:v>0.20967293411656712</c:v>
                </c:pt>
                <c:pt idx="93">
                  <c:v>0.21908261522651407</c:v>
                </c:pt>
                <c:pt idx="94">
                  <c:v>0.22202908102861862</c:v>
                </c:pt>
                <c:pt idx="95">
                  <c:v>0.22202908102861862</c:v>
                </c:pt>
                <c:pt idx="96">
                  <c:v>0.22936673134869845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55-49DB-897B-F9C3E53EB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689792"/>
        <c:axId val="1"/>
      </c:scatterChart>
      <c:valAx>
        <c:axId val="835689792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73216473950445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6897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662358642972536"/>
          <c:y val="0.91249999999999998"/>
          <c:w val="0.92568726970518023"/>
          <c:h val="0.974999999999999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V343 Ori - O-C Diagr.</a:t>
            </a:r>
          </a:p>
        </c:rich>
      </c:tx>
      <c:layout>
        <c:manualLayout>
          <c:xMode val="edge"/>
          <c:yMode val="edge"/>
          <c:x val="0.36290322580645162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161290322580647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(old)'!$F$21:$F$117</c:f>
              <c:numCache>
                <c:formatCode>General</c:formatCode>
                <c:ptCount val="97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12249</c:v>
                </c:pt>
                <c:pt idx="67">
                  <c:v>19526</c:v>
                </c:pt>
                <c:pt idx="68">
                  <c:v>19526</c:v>
                </c:pt>
                <c:pt idx="69">
                  <c:v>20741</c:v>
                </c:pt>
                <c:pt idx="70">
                  <c:v>20799</c:v>
                </c:pt>
                <c:pt idx="71">
                  <c:v>20917.5</c:v>
                </c:pt>
                <c:pt idx="72">
                  <c:v>20962</c:v>
                </c:pt>
                <c:pt idx="73">
                  <c:v>20962</c:v>
                </c:pt>
                <c:pt idx="74">
                  <c:v>21331.5</c:v>
                </c:pt>
                <c:pt idx="75">
                  <c:v>21711</c:v>
                </c:pt>
                <c:pt idx="76">
                  <c:v>22626</c:v>
                </c:pt>
                <c:pt idx="77">
                  <c:v>22665</c:v>
                </c:pt>
                <c:pt idx="78">
                  <c:v>22686</c:v>
                </c:pt>
                <c:pt idx="79">
                  <c:v>23551</c:v>
                </c:pt>
                <c:pt idx="80">
                  <c:v>23586</c:v>
                </c:pt>
                <c:pt idx="81">
                  <c:v>23594</c:v>
                </c:pt>
                <c:pt idx="82">
                  <c:v>23990</c:v>
                </c:pt>
                <c:pt idx="83">
                  <c:v>24039</c:v>
                </c:pt>
                <c:pt idx="84">
                  <c:v>24480.5</c:v>
                </c:pt>
                <c:pt idx="85">
                  <c:v>24851</c:v>
                </c:pt>
                <c:pt idx="86">
                  <c:v>24897</c:v>
                </c:pt>
                <c:pt idx="87">
                  <c:v>25326</c:v>
                </c:pt>
                <c:pt idx="88">
                  <c:v>25332</c:v>
                </c:pt>
                <c:pt idx="89">
                  <c:v>25332.5</c:v>
                </c:pt>
                <c:pt idx="90">
                  <c:v>25748.5</c:v>
                </c:pt>
                <c:pt idx="91">
                  <c:v>26141.5</c:v>
                </c:pt>
                <c:pt idx="92">
                  <c:v>26144</c:v>
                </c:pt>
                <c:pt idx="93">
                  <c:v>26639</c:v>
                </c:pt>
                <c:pt idx="94">
                  <c:v>26794</c:v>
                </c:pt>
                <c:pt idx="95">
                  <c:v>26794</c:v>
                </c:pt>
                <c:pt idx="96">
                  <c:v>27180</c:v>
                </c:pt>
              </c:numCache>
            </c:numRef>
          </c:xVal>
          <c:yVal>
            <c:numRef>
              <c:f>'A (old)'!$H$21:$H$117</c:f>
              <c:numCache>
                <c:formatCode>General</c:formatCode>
                <c:ptCount val="97"/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36-4563-AEB0-1FE06EB839A3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(old)'!$F$21:$F$117</c:f>
              <c:numCache>
                <c:formatCode>General</c:formatCode>
                <c:ptCount val="97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12249</c:v>
                </c:pt>
                <c:pt idx="67">
                  <c:v>19526</c:v>
                </c:pt>
                <c:pt idx="68">
                  <c:v>19526</c:v>
                </c:pt>
                <c:pt idx="69">
                  <c:v>20741</c:v>
                </c:pt>
                <c:pt idx="70">
                  <c:v>20799</c:v>
                </c:pt>
                <c:pt idx="71">
                  <c:v>20917.5</c:v>
                </c:pt>
                <c:pt idx="72">
                  <c:v>20962</c:v>
                </c:pt>
                <c:pt idx="73">
                  <c:v>20962</c:v>
                </c:pt>
                <c:pt idx="74">
                  <c:v>21331.5</c:v>
                </c:pt>
                <c:pt idx="75">
                  <c:v>21711</c:v>
                </c:pt>
                <c:pt idx="76">
                  <c:v>22626</c:v>
                </c:pt>
                <c:pt idx="77">
                  <c:v>22665</c:v>
                </c:pt>
                <c:pt idx="78">
                  <c:v>22686</c:v>
                </c:pt>
                <c:pt idx="79">
                  <c:v>23551</c:v>
                </c:pt>
                <c:pt idx="80">
                  <c:v>23586</c:v>
                </c:pt>
                <c:pt idx="81">
                  <c:v>23594</c:v>
                </c:pt>
                <c:pt idx="82">
                  <c:v>23990</c:v>
                </c:pt>
                <c:pt idx="83">
                  <c:v>24039</c:v>
                </c:pt>
                <c:pt idx="84">
                  <c:v>24480.5</c:v>
                </c:pt>
                <c:pt idx="85">
                  <c:v>24851</c:v>
                </c:pt>
                <c:pt idx="86">
                  <c:v>24897</c:v>
                </c:pt>
                <c:pt idx="87">
                  <c:v>25326</c:v>
                </c:pt>
                <c:pt idx="88">
                  <c:v>25332</c:v>
                </c:pt>
                <c:pt idx="89">
                  <c:v>25332.5</c:v>
                </c:pt>
                <c:pt idx="90">
                  <c:v>25748.5</c:v>
                </c:pt>
                <c:pt idx="91">
                  <c:v>26141.5</c:v>
                </c:pt>
                <c:pt idx="92">
                  <c:v>26144</c:v>
                </c:pt>
                <c:pt idx="93">
                  <c:v>26639</c:v>
                </c:pt>
                <c:pt idx="94">
                  <c:v>26794</c:v>
                </c:pt>
                <c:pt idx="95">
                  <c:v>26794</c:v>
                </c:pt>
                <c:pt idx="96">
                  <c:v>27180</c:v>
                </c:pt>
              </c:numCache>
            </c:numRef>
          </c:xVal>
          <c:yVal>
            <c:numRef>
              <c:f>'A (old)'!$I$21:$I$117</c:f>
              <c:numCache>
                <c:formatCode>General</c:formatCode>
                <c:ptCount val="97"/>
                <c:pt idx="63">
                  <c:v>3.5009999992325902E-3</c:v>
                </c:pt>
                <c:pt idx="64">
                  <c:v>-1.2313999999605585E-2</c:v>
                </c:pt>
                <c:pt idx="65">
                  <c:v>2.1745000005466864E-2</c:v>
                </c:pt>
                <c:pt idx="66">
                  <c:v>1.6259999974863604E-3</c:v>
                </c:pt>
                <c:pt idx="69">
                  <c:v>0.11363399999390822</c:v>
                </c:pt>
                <c:pt idx="71">
                  <c:v>0.10089500000322005</c:v>
                </c:pt>
                <c:pt idx="72">
                  <c:v>0.10378799999307375</c:v>
                </c:pt>
                <c:pt idx="73">
                  <c:v>0.10428799999499461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36-4563-AEB0-1FE06EB839A3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(old)'!$F$21:$F$117</c:f>
              <c:numCache>
                <c:formatCode>General</c:formatCode>
                <c:ptCount val="97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12249</c:v>
                </c:pt>
                <c:pt idx="67">
                  <c:v>19526</c:v>
                </c:pt>
                <c:pt idx="68">
                  <c:v>19526</c:v>
                </c:pt>
                <c:pt idx="69">
                  <c:v>20741</c:v>
                </c:pt>
                <c:pt idx="70">
                  <c:v>20799</c:v>
                </c:pt>
                <c:pt idx="71">
                  <c:v>20917.5</c:v>
                </c:pt>
                <c:pt idx="72">
                  <c:v>20962</c:v>
                </c:pt>
                <c:pt idx="73">
                  <c:v>20962</c:v>
                </c:pt>
                <c:pt idx="74">
                  <c:v>21331.5</c:v>
                </c:pt>
                <c:pt idx="75">
                  <c:v>21711</c:v>
                </c:pt>
                <c:pt idx="76">
                  <c:v>22626</c:v>
                </c:pt>
                <c:pt idx="77">
                  <c:v>22665</c:v>
                </c:pt>
                <c:pt idx="78">
                  <c:v>22686</c:v>
                </c:pt>
                <c:pt idx="79">
                  <c:v>23551</c:v>
                </c:pt>
                <c:pt idx="80">
                  <c:v>23586</c:v>
                </c:pt>
                <c:pt idx="81">
                  <c:v>23594</c:v>
                </c:pt>
                <c:pt idx="82">
                  <c:v>23990</c:v>
                </c:pt>
                <c:pt idx="83">
                  <c:v>24039</c:v>
                </c:pt>
                <c:pt idx="84">
                  <c:v>24480.5</c:v>
                </c:pt>
                <c:pt idx="85">
                  <c:v>24851</c:v>
                </c:pt>
                <c:pt idx="86">
                  <c:v>24897</c:v>
                </c:pt>
                <c:pt idx="87">
                  <c:v>25326</c:v>
                </c:pt>
                <c:pt idx="88">
                  <c:v>25332</c:v>
                </c:pt>
                <c:pt idx="89">
                  <c:v>25332.5</c:v>
                </c:pt>
                <c:pt idx="90">
                  <c:v>25748.5</c:v>
                </c:pt>
                <c:pt idx="91">
                  <c:v>26141.5</c:v>
                </c:pt>
                <c:pt idx="92">
                  <c:v>26144</c:v>
                </c:pt>
                <c:pt idx="93">
                  <c:v>26639</c:v>
                </c:pt>
                <c:pt idx="94">
                  <c:v>26794</c:v>
                </c:pt>
                <c:pt idx="95">
                  <c:v>26794</c:v>
                </c:pt>
                <c:pt idx="96">
                  <c:v>27180</c:v>
                </c:pt>
              </c:numCache>
            </c:numRef>
          </c:xVal>
          <c:yVal>
            <c:numRef>
              <c:f>'A (old)'!$J$21:$J$117</c:f>
              <c:numCache>
                <c:formatCode>General</c:formatCode>
                <c:ptCount val="97"/>
                <c:pt idx="70">
                  <c:v>0.11582600000110688</c:v>
                </c:pt>
                <c:pt idx="75">
                  <c:v>0.12881399999605492</c:v>
                </c:pt>
                <c:pt idx="77">
                  <c:v>0.14650999999867054</c:v>
                </c:pt>
                <c:pt idx="78">
                  <c:v>0.14666399999987334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36-4563-AEB0-1FE06EB839A3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(old)'!$F$21:$F$117</c:f>
              <c:numCache>
                <c:formatCode>General</c:formatCode>
                <c:ptCount val="97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12249</c:v>
                </c:pt>
                <c:pt idx="67">
                  <c:v>19526</c:v>
                </c:pt>
                <c:pt idx="68">
                  <c:v>19526</c:v>
                </c:pt>
                <c:pt idx="69">
                  <c:v>20741</c:v>
                </c:pt>
                <c:pt idx="70">
                  <c:v>20799</c:v>
                </c:pt>
                <c:pt idx="71">
                  <c:v>20917.5</c:v>
                </c:pt>
                <c:pt idx="72">
                  <c:v>20962</c:v>
                </c:pt>
                <c:pt idx="73">
                  <c:v>20962</c:v>
                </c:pt>
                <c:pt idx="74">
                  <c:v>21331.5</c:v>
                </c:pt>
                <c:pt idx="75">
                  <c:v>21711</c:v>
                </c:pt>
                <c:pt idx="76">
                  <c:v>22626</c:v>
                </c:pt>
                <c:pt idx="77">
                  <c:v>22665</c:v>
                </c:pt>
                <c:pt idx="78">
                  <c:v>22686</c:v>
                </c:pt>
                <c:pt idx="79">
                  <c:v>23551</c:v>
                </c:pt>
                <c:pt idx="80">
                  <c:v>23586</c:v>
                </c:pt>
                <c:pt idx="81">
                  <c:v>23594</c:v>
                </c:pt>
                <c:pt idx="82">
                  <c:v>23990</c:v>
                </c:pt>
                <c:pt idx="83">
                  <c:v>24039</c:v>
                </c:pt>
                <c:pt idx="84">
                  <c:v>24480.5</c:v>
                </c:pt>
                <c:pt idx="85">
                  <c:v>24851</c:v>
                </c:pt>
                <c:pt idx="86">
                  <c:v>24897</c:v>
                </c:pt>
                <c:pt idx="87">
                  <c:v>25326</c:v>
                </c:pt>
                <c:pt idx="88">
                  <c:v>25332</c:v>
                </c:pt>
                <c:pt idx="89">
                  <c:v>25332.5</c:v>
                </c:pt>
                <c:pt idx="90">
                  <c:v>25748.5</c:v>
                </c:pt>
                <c:pt idx="91">
                  <c:v>26141.5</c:v>
                </c:pt>
                <c:pt idx="92">
                  <c:v>26144</c:v>
                </c:pt>
                <c:pt idx="93">
                  <c:v>26639</c:v>
                </c:pt>
                <c:pt idx="94">
                  <c:v>26794</c:v>
                </c:pt>
                <c:pt idx="95">
                  <c:v>26794</c:v>
                </c:pt>
                <c:pt idx="96">
                  <c:v>27180</c:v>
                </c:pt>
              </c:numCache>
            </c:numRef>
          </c:xVal>
          <c:yVal>
            <c:numRef>
              <c:f>'A (old)'!$K$21:$K$117</c:f>
              <c:numCache>
                <c:formatCode>General</c:formatCode>
                <c:ptCount val="97"/>
                <c:pt idx="76">
                  <c:v>0.14482399999542395</c:v>
                </c:pt>
                <c:pt idx="89">
                  <c:v>0.19260499999654712</c:v>
                </c:pt>
                <c:pt idx="96">
                  <c:v>0.22912000000360422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36-4563-AEB0-1FE06EB839A3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(old)'!$F$21:$F$117</c:f>
              <c:numCache>
                <c:formatCode>General</c:formatCode>
                <c:ptCount val="97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12249</c:v>
                </c:pt>
                <c:pt idx="67">
                  <c:v>19526</c:v>
                </c:pt>
                <c:pt idx="68">
                  <c:v>19526</c:v>
                </c:pt>
                <c:pt idx="69">
                  <c:v>20741</c:v>
                </c:pt>
                <c:pt idx="70">
                  <c:v>20799</c:v>
                </c:pt>
                <c:pt idx="71">
                  <c:v>20917.5</c:v>
                </c:pt>
                <c:pt idx="72">
                  <c:v>20962</c:v>
                </c:pt>
                <c:pt idx="73">
                  <c:v>20962</c:v>
                </c:pt>
                <c:pt idx="74">
                  <c:v>21331.5</c:v>
                </c:pt>
                <c:pt idx="75">
                  <c:v>21711</c:v>
                </c:pt>
                <c:pt idx="76">
                  <c:v>22626</c:v>
                </c:pt>
                <c:pt idx="77">
                  <c:v>22665</c:v>
                </c:pt>
                <c:pt idx="78">
                  <c:v>22686</c:v>
                </c:pt>
                <c:pt idx="79">
                  <c:v>23551</c:v>
                </c:pt>
                <c:pt idx="80">
                  <c:v>23586</c:v>
                </c:pt>
                <c:pt idx="81">
                  <c:v>23594</c:v>
                </c:pt>
                <c:pt idx="82">
                  <c:v>23990</c:v>
                </c:pt>
                <c:pt idx="83">
                  <c:v>24039</c:v>
                </c:pt>
                <c:pt idx="84">
                  <c:v>24480.5</c:v>
                </c:pt>
                <c:pt idx="85">
                  <c:v>24851</c:v>
                </c:pt>
                <c:pt idx="86">
                  <c:v>24897</c:v>
                </c:pt>
                <c:pt idx="87">
                  <c:v>25326</c:v>
                </c:pt>
                <c:pt idx="88">
                  <c:v>25332</c:v>
                </c:pt>
                <c:pt idx="89">
                  <c:v>25332.5</c:v>
                </c:pt>
                <c:pt idx="90">
                  <c:v>25748.5</c:v>
                </c:pt>
                <c:pt idx="91">
                  <c:v>26141.5</c:v>
                </c:pt>
                <c:pt idx="92">
                  <c:v>26144</c:v>
                </c:pt>
                <c:pt idx="93">
                  <c:v>26639</c:v>
                </c:pt>
                <c:pt idx="94">
                  <c:v>26794</c:v>
                </c:pt>
                <c:pt idx="95">
                  <c:v>26794</c:v>
                </c:pt>
                <c:pt idx="96">
                  <c:v>27180</c:v>
                </c:pt>
              </c:numCache>
            </c:numRef>
          </c:xVal>
          <c:yVal>
            <c:numRef>
              <c:f>'A (old)'!$L$21:$L$117</c:f>
              <c:numCache>
                <c:formatCode>General</c:formatCode>
                <c:ptCount val="97"/>
                <c:pt idx="74">
                  <c:v>0.12433100000635022</c:v>
                </c:pt>
                <c:pt idx="79">
                  <c:v>0.16347400000086054</c:v>
                </c:pt>
                <c:pt idx="80">
                  <c:v>0.16266399999585701</c:v>
                </c:pt>
                <c:pt idx="81">
                  <c:v>0.16405599999416154</c:v>
                </c:pt>
                <c:pt idx="82">
                  <c:v>0.16865999999572523</c:v>
                </c:pt>
                <c:pt idx="83">
                  <c:v>0.17158599999675062</c:v>
                </c:pt>
                <c:pt idx="84">
                  <c:v>0.17335699999966891</c:v>
                </c:pt>
                <c:pt idx="86">
                  <c:v>0.18497799999749986</c:v>
                </c:pt>
                <c:pt idx="87">
                  <c:v>0.19372399999701884</c:v>
                </c:pt>
                <c:pt idx="88">
                  <c:v>0.19466799999645445</c:v>
                </c:pt>
                <c:pt idx="93">
                  <c:v>0.21788599999854341</c:v>
                </c:pt>
                <c:pt idx="94">
                  <c:v>0.22153599999728613</c:v>
                </c:pt>
                <c:pt idx="95">
                  <c:v>0.22273599999607541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36-4563-AEB0-1FE06EB839A3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(old)'!$F$21:$F$117</c:f>
              <c:numCache>
                <c:formatCode>General</c:formatCode>
                <c:ptCount val="97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12249</c:v>
                </c:pt>
                <c:pt idx="67">
                  <c:v>19526</c:v>
                </c:pt>
                <c:pt idx="68">
                  <c:v>19526</c:v>
                </c:pt>
                <c:pt idx="69">
                  <c:v>20741</c:v>
                </c:pt>
                <c:pt idx="70">
                  <c:v>20799</c:v>
                </c:pt>
                <c:pt idx="71">
                  <c:v>20917.5</c:v>
                </c:pt>
                <c:pt idx="72">
                  <c:v>20962</c:v>
                </c:pt>
                <c:pt idx="73">
                  <c:v>20962</c:v>
                </c:pt>
                <c:pt idx="74">
                  <c:v>21331.5</c:v>
                </c:pt>
                <c:pt idx="75">
                  <c:v>21711</c:v>
                </c:pt>
                <c:pt idx="76">
                  <c:v>22626</c:v>
                </c:pt>
                <c:pt idx="77">
                  <c:v>22665</c:v>
                </c:pt>
                <c:pt idx="78">
                  <c:v>22686</c:v>
                </c:pt>
                <c:pt idx="79">
                  <c:v>23551</c:v>
                </c:pt>
                <c:pt idx="80">
                  <c:v>23586</c:v>
                </c:pt>
                <c:pt idx="81">
                  <c:v>23594</c:v>
                </c:pt>
                <c:pt idx="82">
                  <c:v>23990</c:v>
                </c:pt>
                <c:pt idx="83">
                  <c:v>24039</c:v>
                </c:pt>
                <c:pt idx="84">
                  <c:v>24480.5</c:v>
                </c:pt>
                <c:pt idx="85">
                  <c:v>24851</c:v>
                </c:pt>
                <c:pt idx="86">
                  <c:v>24897</c:v>
                </c:pt>
                <c:pt idx="87">
                  <c:v>25326</c:v>
                </c:pt>
                <c:pt idx="88">
                  <c:v>25332</c:v>
                </c:pt>
                <c:pt idx="89">
                  <c:v>25332.5</c:v>
                </c:pt>
                <c:pt idx="90">
                  <c:v>25748.5</c:v>
                </c:pt>
                <c:pt idx="91">
                  <c:v>26141.5</c:v>
                </c:pt>
                <c:pt idx="92">
                  <c:v>26144</c:v>
                </c:pt>
                <c:pt idx="93">
                  <c:v>26639</c:v>
                </c:pt>
                <c:pt idx="94">
                  <c:v>26794</c:v>
                </c:pt>
                <c:pt idx="95">
                  <c:v>26794</c:v>
                </c:pt>
                <c:pt idx="96">
                  <c:v>27180</c:v>
                </c:pt>
              </c:numCache>
            </c:numRef>
          </c:xVal>
          <c:yVal>
            <c:numRef>
              <c:f>'A (old)'!$M$21:$M$117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36-4563-AEB0-1FE06EB839A3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(old)'!$F$21:$F$117</c:f>
              <c:numCache>
                <c:formatCode>General</c:formatCode>
                <c:ptCount val="97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12249</c:v>
                </c:pt>
                <c:pt idx="67">
                  <c:v>19526</c:v>
                </c:pt>
                <c:pt idx="68">
                  <c:v>19526</c:v>
                </c:pt>
                <c:pt idx="69">
                  <c:v>20741</c:v>
                </c:pt>
                <c:pt idx="70">
                  <c:v>20799</c:v>
                </c:pt>
                <c:pt idx="71">
                  <c:v>20917.5</c:v>
                </c:pt>
                <c:pt idx="72">
                  <c:v>20962</c:v>
                </c:pt>
                <c:pt idx="73">
                  <c:v>20962</c:v>
                </c:pt>
                <c:pt idx="74">
                  <c:v>21331.5</c:v>
                </c:pt>
                <c:pt idx="75">
                  <c:v>21711</c:v>
                </c:pt>
                <c:pt idx="76">
                  <c:v>22626</c:v>
                </c:pt>
                <c:pt idx="77">
                  <c:v>22665</c:v>
                </c:pt>
                <c:pt idx="78">
                  <c:v>22686</c:v>
                </c:pt>
                <c:pt idx="79">
                  <c:v>23551</c:v>
                </c:pt>
                <c:pt idx="80">
                  <c:v>23586</c:v>
                </c:pt>
                <c:pt idx="81">
                  <c:v>23594</c:v>
                </c:pt>
                <c:pt idx="82">
                  <c:v>23990</c:v>
                </c:pt>
                <c:pt idx="83">
                  <c:v>24039</c:v>
                </c:pt>
                <c:pt idx="84">
                  <c:v>24480.5</c:v>
                </c:pt>
                <c:pt idx="85">
                  <c:v>24851</c:v>
                </c:pt>
                <c:pt idx="86">
                  <c:v>24897</c:v>
                </c:pt>
                <c:pt idx="87">
                  <c:v>25326</c:v>
                </c:pt>
                <c:pt idx="88">
                  <c:v>25332</c:v>
                </c:pt>
                <c:pt idx="89">
                  <c:v>25332.5</c:v>
                </c:pt>
                <c:pt idx="90">
                  <c:v>25748.5</c:v>
                </c:pt>
                <c:pt idx="91">
                  <c:v>26141.5</c:v>
                </c:pt>
                <c:pt idx="92">
                  <c:v>26144</c:v>
                </c:pt>
                <c:pt idx="93">
                  <c:v>26639</c:v>
                </c:pt>
                <c:pt idx="94">
                  <c:v>26794</c:v>
                </c:pt>
                <c:pt idx="95">
                  <c:v>26794</c:v>
                </c:pt>
                <c:pt idx="96">
                  <c:v>27180</c:v>
                </c:pt>
              </c:numCache>
            </c:numRef>
          </c:xVal>
          <c:yVal>
            <c:numRef>
              <c:f>'A (old)'!$N$21:$N$117</c:f>
              <c:numCache>
                <c:formatCode>General</c:formatCode>
                <c:ptCount val="97"/>
                <c:pt idx="0">
                  <c:v>3.3993000000918983E-2</c:v>
                </c:pt>
                <c:pt idx="1">
                  <c:v>2.7282000002742279E-2</c:v>
                </c:pt>
                <c:pt idx="2">
                  <c:v>8.8340999995125458E-2</c:v>
                </c:pt>
                <c:pt idx="3">
                  <c:v>-3.3423000000766478E-2</c:v>
                </c:pt>
                <c:pt idx="4">
                  <c:v>-2.6808999995409977E-2</c:v>
                </c:pt>
                <c:pt idx="5">
                  <c:v>-9.4390000012936071E-3</c:v>
                </c:pt>
                <c:pt idx="6">
                  <c:v>-2.9254000000946689E-2</c:v>
                </c:pt>
                <c:pt idx="7">
                  <c:v>2.1989999993820675E-2</c:v>
                </c:pt>
                <c:pt idx="8">
                  <c:v>1.2682000000495464E-2</c:v>
                </c:pt>
                <c:pt idx="9">
                  <c:v>5.1999995775986463E-5</c:v>
                </c:pt>
                <c:pt idx="10">
                  <c:v>1.9295999998576008E-2</c:v>
                </c:pt>
                <c:pt idx="11">
                  <c:v>1.0200000033364631E-3</c:v>
                </c:pt>
                <c:pt idx="12">
                  <c:v>2.8818999999202788E-2</c:v>
                </c:pt>
                <c:pt idx="13">
                  <c:v>2.9880000001867302E-3</c:v>
                </c:pt>
                <c:pt idx="14">
                  <c:v>3.8357999997970182E-2</c:v>
                </c:pt>
                <c:pt idx="15">
                  <c:v>-1.127200000337325E-2</c:v>
                </c:pt>
                <c:pt idx="16">
                  <c:v>-2.3599999985890463E-4</c:v>
                </c:pt>
                <c:pt idx="17">
                  <c:v>-1.3700000272365287E-4</c:v>
                </c:pt>
                <c:pt idx="18">
                  <c:v>-4.0244000003440306E-2</c:v>
                </c:pt>
                <c:pt idx="20">
                  <c:v>6.0000000012223609E-3</c:v>
                </c:pt>
                <c:pt idx="21">
                  <c:v>2.3675999997067265E-2</c:v>
                </c:pt>
                <c:pt idx="22">
                  <c:v>4.0140000055544078E-3</c:v>
                </c:pt>
                <c:pt idx="23">
                  <c:v>3.3249999978579581E-3</c:v>
                </c:pt>
                <c:pt idx="24">
                  <c:v>6.3889999946695752E-3</c:v>
                </c:pt>
                <c:pt idx="25">
                  <c:v>-1.2188000000605825E-2</c:v>
                </c:pt>
                <c:pt idx="26">
                  <c:v>-9.788000003027264E-3</c:v>
                </c:pt>
                <c:pt idx="27">
                  <c:v>-3.7678000000596512E-2</c:v>
                </c:pt>
                <c:pt idx="28">
                  <c:v>-2.9308000004675705E-2</c:v>
                </c:pt>
                <c:pt idx="29">
                  <c:v>-1.4525000005960464E-2</c:v>
                </c:pt>
                <c:pt idx="30">
                  <c:v>-2.3748999999952503E-2</c:v>
                </c:pt>
                <c:pt idx="31">
                  <c:v>2.5186999999277759E-2</c:v>
                </c:pt>
                <c:pt idx="32">
                  <c:v>1.1957000002439599E-2</c:v>
                </c:pt>
                <c:pt idx="33">
                  <c:v>1.4242999997804873E-2</c:v>
                </c:pt>
                <c:pt idx="34">
                  <c:v>-2.5387000001501292E-2</c:v>
                </c:pt>
                <c:pt idx="35">
                  <c:v>1.017899999715155E-2</c:v>
                </c:pt>
                <c:pt idx="36">
                  <c:v>-1.2266000005183741E-2</c:v>
                </c:pt>
                <c:pt idx="37">
                  <c:v>-1.0206999999354593E-2</c:v>
                </c:pt>
                <c:pt idx="38">
                  <c:v>-2.4869000000762753E-2</c:v>
                </c:pt>
                <c:pt idx="39">
                  <c:v>1.7248000003746711E-2</c:v>
                </c:pt>
                <c:pt idx="40">
                  <c:v>-8.5399999807123095E-4</c:v>
                </c:pt>
                <c:pt idx="41">
                  <c:v>-5.6400000175926834E-4</c:v>
                </c:pt>
                <c:pt idx="42">
                  <c:v>1.1589000001549721E-2</c:v>
                </c:pt>
                <c:pt idx="43">
                  <c:v>-1.2947000002895948E-2</c:v>
                </c:pt>
                <c:pt idx="44">
                  <c:v>-8.2049999982700683E-3</c:v>
                </c:pt>
                <c:pt idx="45">
                  <c:v>-8.0649999996239785E-2</c:v>
                </c:pt>
                <c:pt idx="46">
                  <c:v>1.1708999998518266E-2</c:v>
                </c:pt>
                <c:pt idx="47">
                  <c:v>1.6608999998425134E-2</c:v>
                </c:pt>
                <c:pt idx="48">
                  <c:v>-1.3932000001659617E-2</c:v>
                </c:pt>
                <c:pt idx="49">
                  <c:v>-3.0980000010458753E-3</c:v>
                </c:pt>
                <c:pt idx="50">
                  <c:v>-1.0911000004853122E-2</c:v>
                </c:pt>
                <c:pt idx="51">
                  <c:v>1.1553000003914349E-2</c:v>
                </c:pt>
                <c:pt idx="52">
                  <c:v>-5.4180000006454065E-3</c:v>
                </c:pt>
                <c:pt idx="53">
                  <c:v>-1.1048000000300817E-2</c:v>
                </c:pt>
                <c:pt idx="54">
                  <c:v>-1.4966000002459623E-2</c:v>
                </c:pt>
                <c:pt idx="55">
                  <c:v>1.1434000000008382E-2</c:v>
                </c:pt>
                <c:pt idx="56">
                  <c:v>-1.8580000032670796E-3</c:v>
                </c:pt>
                <c:pt idx="57">
                  <c:v>1.6929999983403832E-3</c:v>
                </c:pt>
                <c:pt idx="58">
                  <c:v>-3.2930000015767291E-3</c:v>
                </c:pt>
                <c:pt idx="59">
                  <c:v>7.2349999973084778E-3</c:v>
                </c:pt>
                <c:pt idx="60">
                  <c:v>-1.4025000004039612E-2</c:v>
                </c:pt>
                <c:pt idx="61">
                  <c:v>-8.0610000004526228E-3</c:v>
                </c:pt>
                <c:pt idx="62">
                  <c:v>1.2031999998725951E-2</c:v>
                </c:pt>
                <c:pt idx="67">
                  <c:v>9.272400000190828E-2</c:v>
                </c:pt>
                <c:pt idx="68">
                  <c:v>9.7723999999288935E-2</c:v>
                </c:pt>
                <c:pt idx="85">
                  <c:v>0.18247400000109337</c:v>
                </c:pt>
                <c:pt idx="90">
                  <c:v>0.20158899999660207</c:v>
                </c:pt>
                <c:pt idx="91">
                  <c:v>0.20967099999688799</c:v>
                </c:pt>
                <c:pt idx="92">
                  <c:v>0.21055599999817787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36-4563-AEB0-1FE06EB839A3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(old)'!$F$21:$F$117</c:f>
              <c:numCache>
                <c:formatCode>General</c:formatCode>
                <c:ptCount val="97"/>
                <c:pt idx="0">
                  <c:v>-6305.5</c:v>
                </c:pt>
                <c:pt idx="1">
                  <c:v>-907</c:v>
                </c:pt>
                <c:pt idx="2">
                  <c:v>-903.5</c:v>
                </c:pt>
                <c:pt idx="3">
                  <c:v>-889.5</c:v>
                </c:pt>
                <c:pt idx="4">
                  <c:v>-878.5</c:v>
                </c:pt>
                <c:pt idx="5">
                  <c:v>-873.5</c:v>
                </c:pt>
                <c:pt idx="6">
                  <c:v>-871</c:v>
                </c:pt>
                <c:pt idx="7">
                  <c:v>-865</c:v>
                </c:pt>
                <c:pt idx="8">
                  <c:v>-807</c:v>
                </c:pt>
                <c:pt idx="9">
                  <c:v>-802</c:v>
                </c:pt>
                <c:pt idx="10">
                  <c:v>-796</c:v>
                </c:pt>
                <c:pt idx="11">
                  <c:v>-770</c:v>
                </c:pt>
                <c:pt idx="12">
                  <c:v>-756.5</c:v>
                </c:pt>
                <c:pt idx="13">
                  <c:v>-738</c:v>
                </c:pt>
                <c:pt idx="14">
                  <c:v>-733</c:v>
                </c:pt>
                <c:pt idx="15">
                  <c:v>-728</c:v>
                </c:pt>
                <c:pt idx="16">
                  <c:v>-514</c:v>
                </c:pt>
                <c:pt idx="17">
                  <c:v>-50.5</c:v>
                </c:pt>
                <c:pt idx="18">
                  <c:v>-6</c:v>
                </c:pt>
                <c:pt idx="19">
                  <c:v>0</c:v>
                </c:pt>
                <c:pt idx="20">
                  <c:v>0</c:v>
                </c:pt>
                <c:pt idx="21">
                  <c:v>74</c:v>
                </c:pt>
                <c:pt idx="22">
                  <c:v>111</c:v>
                </c:pt>
                <c:pt idx="23">
                  <c:v>112.5</c:v>
                </c:pt>
                <c:pt idx="24">
                  <c:v>548.5</c:v>
                </c:pt>
                <c:pt idx="25">
                  <c:v>938</c:v>
                </c:pt>
                <c:pt idx="26">
                  <c:v>1038</c:v>
                </c:pt>
                <c:pt idx="27">
                  <c:v>1053</c:v>
                </c:pt>
                <c:pt idx="28">
                  <c:v>1058</c:v>
                </c:pt>
                <c:pt idx="29">
                  <c:v>1087.5</c:v>
                </c:pt>
                <c:pt idx="30">
                  <c:v>1311.5</c:v>
                </c:pt>
                <c:pt idx="31">
                  <c:v>1375.5</c:v>
                </c:pt>
                <c:pt idx="32">
                  <c:v>1480.5</c:v>
                </c:pt>
                <c:pt idx="33">
                  <c:v>1819.5</c:v>
                </c:pt>
                <c:pt idx="34">
                  <c:v>1824.5</c:v>
                </c:pt>
                <c:pt idx="35">
                  <c:v>1883.5</c:v>
                </c:pt>
                <c:pt idx="36">
                  <c:v>1891</c:v>
                </c:pt>
                <c:pt idx="37">
                  <c:v>1894.5</c:v>
                </c:pt>
                <c:pt idx="38">
                  <c:v>1931.5</c:v>
                </c:pt>
                <c:pt idx="39">
                  <c:v>2252</c:v>
                </c:pt>
                <c:pt idx="40">
                  <c:v>2729</c:v>
                </c:pt>
                <c:pt idx="41">
                  <c:v>2814</c:v>
                </c:pt>
                <c:pt idx="42">
                  <c:v>2848.5</c:v>
                </c:pt>
                <c:pt idx="43">
                  <c:v>2884.5</c:v>
                </c:pt>
                <c:pt idx="44">
                  <c:v>3267.5</c:v>
                </c:pt>
                <c:pt idx="45">
                  <c:v>3275</c:v>
                </c:pt>
                <c:pt idx="46">
                  <c:v>3728.5</c:v>
                </c:pt>
                <c:pt idx="47">
                  <c:v>4078.5</c:v>
                </c:pt>
                <c:pt idx="48">
                  <c:v>4182</c:v>
                </c:pt>
                <c:pt idx="49">
                  <c:v>4223</c:v>
                </c:pt>
                <c:pt idx="50">
                  <c:v>4598.5</c:v>
                </c:pt>
                <c:pt idx="51">
                  <c:v>4634.5</c:v>
                </c:pt>
                <c:pt idx="52">
                  <c:v>5543</c:v>
                </c:pt>
                <c:pt idx="53">
                  <c:v>5548</c:v>
                </c:pt>
                <c:pt idx="54">
                  <c:v>5841</c:v>
                </c:pt>
                <c:pt idx="55">
                  <c:v>5941</c:v>
                </c:pt>
                <c:pt idx="56">
                  <c:v>5983</c:v>
                </c:pt>
                <c:pt idx="57">
                  <c:v>6744.5</c:v>
                </c:pt>
                <c:pt idx="58">
                  <c:v>6855.5</c:v>
                </c:pt>
                <c:pt idx="59">
                  <c:v>7327.5</c:v>
                </c:pt>
                <c:pt idx="60">
                  <c:v>7337.5</c:v>
                </c:pt>
                <c:pt idx="61">
                  <c:v>9123.5</c:v>
                </c:pt>
                <c:pt idx="62">
                  <c:v>10468</c:v>
                </c:pt>
                <c:pt idx="63">
                  <c:v>10936.5</c:v>
                </c:pt>
                <c:pt idx="64">
                  <c:v>10939</c:v>
                </c:pt>
                <c:pt idx="65">
                  <c:v>10942.5</c:v>
                </c:pt>
                <c:pt idx="66">
                  <c:v>12249</c:v>
                </c:pt>
                <c:pt idx="67">
                  <c:v>19526</c:v>
                </c:pt>
                <c:pt idx="68">
                  <c:v>19526</c:v>
                </c:pt>
                <c:pt idx="69">
                  <c:v>20741</c:v>
                </c:pt>
                <c:pt idx="70">
                  <c:v>20799</c:v>
                </c:pt>
                <c:pt idx="71">
                  <c:v>20917.5</c:v>
                </c:pt>
                <c:pt idx="72">
                  <c:v>20962</c:v>
                </c:pt>
                <c:pt idx="73">
                  <c:v>20962</c:v>
                </c:pt>
                <c:pt idx="74">
                  <c:v>21331.5</c:v>
                </c:pt>
                <c:pt idx="75">
                  <c:v>21711</c:v>
                </c:pt>
                <c:pt idx="76">
                  <c:v>22626</c:v>
                </c:pt>
                <c:pt idx="77">
                  <c:v>22665</c:v>
                </c:pt>
                <c:pt idx="78">
                  <c:v>22686</c:v>
                </c:pt>
                <c:pt idx="79">
                  <c:v>23551</c:v>
                </c:pt>
                <c:pt idx="80">
                  <c:v>23586</c:v>
                </c:pt>
                <c:pt idx="81">
                  <c:v>23594</c:v>
                </c:pt>
                <c:pt idx="82">
                  <c:v>23990</c:v>
                </c:pt>
                <c:pt idx="83">
                  <c:v>24039</c:v>
                </c:pt>
                <c:pt idx="84">
                  <c:v>24480.5</c:v>
                </c:pt>
                <c:pt idx="85">
                  <c:v>24851</c:v>
                </c:pt>
                <c:pt idx="86">
                  <c:v>24897</c:v>
                </c:pt>
                <c:pt idx="87">
                  <c:v>25326</c:v>
                </c:pt>
                <c:pt idx="88">
                  <c:v>25332</c:v>
                </c:pt>
                <c:pt idx="89">
                  <c:v>25332.5</c:v>
                </c:pt>
                <c:pt idx="90">
                  <c:v>25748.5</c:v>
                </c:pt>
                <c:pt idx="91">
                  <c:v>26141.5</c:v>
                </c:pt>
                <c:pt idx="92">
                  <c:v>26144</c:v>
                </c:pt>
                <c:pt idx="93">
                  <c:v>26639</c:v>
                </c:pt>
                <c:pt idx="94">
                  <c:v>26794</c:v>
                </c:pt>
                <c:pt idx="95">
                  <c:v>26794</c:v>
                </c:pt>
                <c:pt idx="96">
                  <c:v>27180</c:v>
                </c:pt>
              </c:numCache>
            </c:numRef>
          </c:xVal>
          <c:yVal>
            <c:numRef>
              <c:f>'A (old)'!$O$21:$O$117</c:f>
              <c:numCache>
                <c:formatCode>General</c:formatCode>
                <c:ptCount val="97"/>
                <c:pt idx="67">
                  <c:v>8.3868349095094663E-2</c:v>
                </c:pt>
                <c:pt idx="68">
                  <c:v>8.3868349095094663E-2</c:v>
                </c:pt>
                <c:pt idx="69">
                  <c:v>0.1069648390922372</c:v>
                </c:pt>
                <c:pt idx="70">
                  <c:v>0.10806738758592793</c:v>
                </c:pt>
                <c:pt idx="71">
                  <c:v>0.11032000821527888</c:v>
                </c:pt>
                <c:pt idx="72">
                  <c:v>0.11116592904233469</c:v>
                </c:pt>
                <c:pt idx="73">
                  <c:v>0.11116592904233469</c:v>
                </c:pt>
                <c:pt idx="74">
                  <c:v>0.11818992332541628</c:v>
                </c:pt>
                <c:pt idx="75">
                  <c:v>0.12540401217637565</c:v>
                </c:pt>
                <c:pt idx="76">
                  <c:v>0.14279766513718661</c:v>
                </c:pt>
                <c:pt idx="77">
                  <c:v>0.14353903395190976</c:v>
                </c:pt>
                <c:pt idx="78">
                  <c:v>0.14393823254445293</c:v>
                </c:pt>
                <c:pt idx="79">
                  <c:v>0.16038141266587536</c:v>
                </c:pt>
                <c:pt idx="80">
                  <c:v>0.1610467436534474</c:v>
                </c:pt>
                <c:pt idx="81">
                  <c:v>0.16119881930774954</c:v>
                </c:pt>
                <c:pt idx="82">
                  <c:v>0.16872656419570708</c:v>
                </c:pt>
                <c:pt idx="83">
                  <c:v>0.16965802757830789</c:v>
                </c:pt>
                <c:pt idx="84">
                  <c:v>0.17805070275010909</c:v>
                </c:pt>
                <c:pt idx="85">
                  <c:v>0.18509370648997847</c:v>
                </c:pt>
                <c:pt idx="86">
                  <c:v>0.18596814150221597</c:v>
                </c:pt>
                <c:pt idx="87">
                  <c:v>0.19412319846416998</c:v>
                </c:pt>
                <c:pt idx="88">
                  <c:v>0.1942372552048966</c:v>
                </c:pt>
                <c:pt idx="89">
                  <c:v>0.19424675993329049</c:v>
                </c:pt>
                <c:pt idx="90">
                  <c:v>0.20215469395700347</c:v>
                </c:pt>
                <c:pt idx="91">
                  <c:v>0.20962541047459771</c:v>
                </c:pt>
                <c:pt idx="92">
                  <c:v>0.20967293411656712</c:v>
                </c:pt>
                <c:pt idx="93">
                  <c:v>0.21908261522651407</c:v>
                </c:pt>
                <c:pt idx="94">
                  <c:v>0.22202908102861862</c:v>
                </c:pt>
                <c:pt idx="95">
                  <c:v>0.22202908102861862</c:v>
                </c:pt>
                <c:pt idx="96">
                  <c:v>0.22936673134869845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36-4563-AEB0-1FE06EB83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688352"/>
        <c:axId val="1"/>
      </c:scatterChart>
      <c:valAx>
        <c:axId val="835688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6883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967741935483871"/>
          <c:y val="0.91277520216514996"/>
          <c:w val="0.92741935483870974"/>
          <c:h val="0.97508082517722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38100</xdr:rowOff>
    </xdr:from>
    <xdr:to>
      <xdr:col>16</xdr:col>
      <xdr:colOff>314325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A9838D2-E4B6-4668-D082-3E250A66F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0</xdr:row>
      <xdr:rowOff>57150</xdr:rowOff>
    </xdr:from>
    <xdr:to>
      <xdr:col>25</xdr:col>
      <xdr:colOff>609600</xdr:colOff>
      <xdr:row>18</xdr:row>
      <xdr:rowOff>95250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749D2F-CB09-1BE7-C09F-1C2F72D87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38100</xdr:rowOff>
    </xdr:from>
    <xdr:to>
      <xdr:col>16</xdr:col>
      <xdr:colOff>314325</xdr:colOff>
      <xdr:row>18</xdr:row>
      <xdr:rowOff>76200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DE16A7FD-CCD2-7210-302B-CDC93C195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457200</xdr:colOff>
      <xdr:row>0</xdr:row>
      <xdr:rowOff>19050</xdr:rowOff>
    </xdr:from>
    <xdr:to>
      <xdr:col>25</xdr:col>
      <xdr:colOff>228600</xdr:colOff>
      <xdr:row>18</xdr:row>
      <xdr:rowOff>76200</xdr:rowOff>
    </xdr:to>
    <xdr:graphicFrame macro="">
      <xdr:nvGraphicFramePr>
        <xdr:cNvPr id="3076" name="Chart 2">
          <a:extLst>
            <a:ext uri="{FF2B5EF4-FFF2-40B4-BE49-F238E27FC236}">
              <a16:creationId xmlns:a16="http://schemas.microsoft.com/office/drawing/2014/main" id="{14FD5304-AA6F-B4D2-9145-F7802788D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13</xdr:row>
      <xdr:rowOff>123825</xdr:rowOff>
    </xdr:from>
    <xdr:to>
      <xdr:col>21</xdr:col>
      <xdr:colOff>133350</xdr:colOff>
      <xdr:row>38</xdr:row>
      <xdr:rowOff>95250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895124CE-2E87-76FD-C2B1-AF2FF7FC3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13</xdr:row>
      <xdr:rowOff>123825</xdr:rowOff>
    </xdr:from>
    <xdr:to>
      <xdr:col>21</xdr:col>
      <xdr:colOff>133350</xdr:colOff>
      <xdr:row>39</xdr:row>
      <xdr:rowOff>95250</xdr:rowOff>
    </xdr:to>
    <xdr:graphicFrame macro="">
      <xdr:nvGraphicFramePr>
        <xdr:cNvPr id="4098" name="Chart 1">
          <a:extLst>
            <a:ext uri="{FF2B5EF4-FFF2-40B4-BE49-F238E27FC236}">
              <a16:creationId xmlns:a16="http://schemas.microsoft.com/office/drawing/2014/main" id="{72B97917-A5E5-CB71-4C7F-5D8875104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19050</xdr:rowOff>
    </xdr:from>
    <xdr:to>
      <xdr:col>15</xdr:col>
      <xdr:colOff>247650</xdr:colOff>
      <xdr:row>18</xdr:row>
      <xdr:rowOff>57150</xdr:rowOff>
    </xdr:to>
    <xdr:graphicFrame macro="">
      <xdr:nvGraphicFramePr>
        <xdr:cNvPr id="5123" name="Chart 1">
          <a:extLst>
            <a:ext uri="{FF2B5EF4-FFF2-40B4-BE49-F238E27FC236}">
              <a16:creationId xmlns:a16="http://schemas.microsoft.com/office/drawing/2014/main" id="{F199875A-1F3C-AA04-BCC1-E58D875ED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5124" name="Chart 2">
          <a:extLst>
            <a:ext uri="{FF2B5EF4-FFF2-40B4-BE49-F238E27FC236}">
              <a16:creationId xmlns:a16="http://schemas.microsoft.com/office/drawing/2014/main" id="{4D023850-8EFC-1DCF-59C5-0710A3332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2" TargetMode="External"/><Relationship Id="rId13" Type="http://schemas.openxmlformats.org/officeDocument/2006/relationships/hyperlink" Target="http://www.konkoly.hu/cgi-bin/IBVS?5592" TargetMode="External"/><Relationship Id="rId18" Type="http://schemas.openxmlformats.org/officeDocument/2006/relationships/hyperlink" Target="http://www.bav-astro.de/sfs/BAVM_link.php?BAVMnr=186" TargetMode="External"/><Relationship Id="rId26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68" TargetMode="External"/><Relationship Id="rId21" Type="http://schemas.openxmlformats.org/officeDocument/2006/relationships/hyperlink" Target="http://vsolj.cetus-net.org/no48.pdf" TargetMode="External"/><Relationship Id="rId7" Type="http://schemas.openxmlformats.org/officeDocument/2006/relationships/hyperlink" Target="http://www.konkoly.hu/cgi-bin/IBVS?5040" TargetMode="External"/><Relationship Id="rId12" Type="http://schemas.openxmlformats.org/officeDocument/2006/relationships/hyperlink" Target="http://www.konkoly.hu/cgi-bin/IBVS?5676" TargetMode="External"/><Relationship Id="rId17" Type="http://schemas.openxmlformats.org/officeDocument/2006/relationships/hyperlink" Target="http://www.bav-astro.de/sfs/BAVM_link.php?BAVMnr=183" TargetMode="External"/><Relationship Id="rId25" Type="http://schemas.openxmlformats.org/officeDocument/2006/relationships/hyperlink" Target="http://www.konkoly.hu/cgi-bin/IBVS?5992" TargetMode="External"/><Relationship Id="rId33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www.bav-astro.de/sfs/BAVM_link.php?BAVMnr=68" TargetMode="External"/><Relationship Id="rId16" Type="http://schemas.openxmlformats.org/officeDocument/2006/relationships/hyperlink" Target="http://www.bav-astro.de/sfs/BAVM_link.php?BAVMnr=186" TargetMode="External"/><Relationship Id="rId20" Type="http://schemas.openxmlformats.org/officeDocument/2006/relationships/hyperlink" Target="http://vsolj.cetus-net.org/no48.pdf" TargetMode="External"/><Relationship Id="rId29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18" TargetMode="External"/><Relationship Id="rId11" Type="http://schemas.openxmlformats.org/officeDocument/2006/relationships/hyperlink" Target="http://www.konkoly.hu/cgi-bin/IBVS?5809" TargetMode="External"/><Relationship Id="rId24" Type="http://schemas.openxmlformats.org/officeDocument/2006/relationships/hyperlink" Target="http://www.konkoly.hu/cgi-bin/IBVS?5920" TargetMode="External"/><Relationship Id="rId32" Type="http://schemas.openxmlformats.org/officeDocument/2006/relationships/hyperlink" Target="http://vsolj.cetus-net.org/vsoljno55.pdf" TargetMode="External"/><Relationship Id="rId5" Type="http://schemas.openxmlformats.org/officeDocument/2006/relationships/hyperlink" Target="http://www.bav-astro.de/sfs/BAVM_link.php?BAVMnr=118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vsolj.cetus-net.org/no48.pdf" TargetMode="External"/><Relationship Id="rId28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www.konkoly.hu/cgi-bin/IBVS?5502" TargetMode="External"/><Relationship Id="rId19" Type="http://schemas.openxmlformats.org/officeDocument/2006/relationships/hyperlink" Target="http://www.konkoly.hu/cgi-bin/IBVS?5760" TargetMode="External"/><Relationship Id="rId31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www.bav-astro.de/sfs/BAVM_link.php?BAVMnr=102" TargetMode="External"/><Relationship Id="rId9" Type="http://schemas.openxmlformats.org/officeDocument/2006/relationships/hyperlink" Target="http://www.bav-astro.de/sfs/BAVM_link.php?BAVMnr=152" TargetMode="External"/><Relationship Id="rId14" Type="http://schemas.openxmlformats.org/officeDocument/2006/relationships/hyperlink" Target="http://vsolj.cetus-net.org/no43.pdf" TargetMode="External"/><Relationship Id="rId22" Type="http://schemas.openxmlformats.org/officeDocument/2006/relationships/hyperlink" Target="http://vsolj.cetus-net.org/no48.pdf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1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Y142"/>
  <sheetViews>
    <sheetView tabSelected="1" workbookViewId="0">
      <pane xSplit="12" ySplit="22" topLeftCell="M124" activePane="bottomRight" state="frozen"/>
      <selection pane="topRight" activeCell="M1" sqref="M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25.140625" style="125" customWidth="1"/>
    <col min="2" max="2" width="5.140625" style="135" customWidth="1"/>
    <col min="3" max="3" width="11.85546875" style="125" customWidth="1"/>
    <col min="4" max="4" width="9.42578125" style="125" customWidth="1"/>
    <col min="5" max="5" width="15.85546875" style="125" customWidth="1"/>
    <col min="6" max="6" width="15" style="125" customWidth="1"/>
    <col min="7" max="7" width="8.140625" style="125" customWidth="1"/>
    <col min="8" max="14" width="8.5703125" style="125" customWidth="1"/>
    <col min="15" max="15" width="8" style="125" customWidth="1"/>
    <col min="16" max="16" width="9.42578125" style="125" customWidth="1"/>
    <col min="17" max="17" width="9.85546875" style="125" customWidth="1"/>
    <col min="18" max="16384" width="10.28515625" style="125"/>
  </cols>
  <sheetData>
    <row r="1" spans="1:23" s="1" customFormat="1" ht="20.25" x14ac:dyDescent="0.2">
      <c r="A1" s="3" t="s">
        <v>0</v>
      </c>
      <c r="B1" s="4"/>
      <c r="C1" s="5"/>
      <c r="D1" s="5"/>
      <c r="R1" s="6"/>
      <c r="V1" s="7" t="s">
        <v>1</v>
      </c>
      <c r="W1" s="7" t="s">
        <v>2</v>
      </c>
    </row>
    <row r="2" spans="1:23" ht="12.95" customHeight="1" x14ac:dyDescent="0.2">
      <c r="A2" s="125" t="s">
        <v>3</v>
      </c>
      <c r="B2" s="126" t="s">
        <v>4</v>
      </c>
      <c r="C2" s="127"/>
      <c r="D2" s="127"/>
      <c r="V2" s="125">
        <v>-10000</v>
      </c>
      <c r="W2" s="125">
        <f t="shared" ref="W2:W20" si="0">+D$11+D$12*V2+D$13*V2^2</f>
        <v>8.9495148867146629E-2</v>
      </c>
    </row>
    <row r="3" spans="1:23" ht="12.95" customHeight="1" x14ac:dyDescent="0.2">
      <c r="A3" s="128"/>
      <c r="B3" s="126"/>
      <c r="C3" s="129"/>
      <c r="D3" s="129"/>
      <c r="V3" s="125">
        <v>-8000</v>
      </c>
      <c r="W3" s="125">
        <f t="shared" si="0"/>
        <v>6.4359810964845041E-2</v>
      </c>
    </row>
    <row r="4" spans="1:23" ht="12.95" customHeight="1" x14ac:dyDescent="0.2">
      <c r="A4" s="130" t="s">
        <v>5</v>
      </c>
      <c r="B4" s="131"/>
      <c r="C4" s="132">
        <v>33599.379000000001</v>
      </c>
      <c r="D4" s="133">
        <v>0.80912600000000001</v>
      </c>
      <c r="V4" s="125">
        <v>-6000</v>
      </c>
      <c r="W4" s="125">
        <f t="shared" si="0"/>
        <v>4.2937143099546729E-2</v>
      </c>
    </row>
    <row r="5" spans="1:23" ht="12.95" customHeight="1" x14ac:dyDescent="0.2">
      <c r="A5" s="134" t="s">
        <v>6</v>
      </c>
      <c r="C5" s="136">
        <v>-9.5</v>
      </c>
      <c r="D5" s="125" t="s">
        <v>7</v>
      </c>
      <c r="V5" s="125">
        <v>-4000</v>
      </c>
      <c r="W5" s="125">
        <f t="shared" si="0"/>
        <v>2.5227145271251687E-2</v>
      </c>
    </row>
    <row r="6" spans="1:23" ht="12.95" customHeight="1" x14ac:dyDescent="0.2">
      <c r="A6" s="130" t="s">
        <v>8</v>
      </c>
      <c r="V6" s="125">
        <v>-2000</v>
      </c>
      <c r="W6" s="125">
        <f t="shared" si="0"/>
        <v>1.1229817479959915E-2</v>
      </c>
    </row>
    <row r="7" spans="1:23" ht="12.95" customHeight="1" x14ac:dyDescent="0.2">
      <c r="A7" s="125" t="s">
        <v>9</v>
      </c>
      <c r="C7" s="125">
        <f>+C4</f>
        <v>33599.379000000001</v>
      </c>
      <c r="E7" s="125">
        <v>33599.379000000001</v>
      </c>
      <c r="V7" s="125">
        <v>0</v>
      </c>
      <c r="W7" s="125">
        <f t="shared" si="0"/>
        <v>9.4515972567141293E-4</v>
      </c>
    </row>
    <row r="8" spans="1:23" ht="12.95" customHeight="1" x14ac:dyDescent="0.2">
      <c r="A8" s="125" t="s">
        <v>10</v>
      </c>
      <c r="C8" s="125">
        <f>+D4</f>
        <v>0.80912600000000001</v>
      </c>
      <c r="E8" s="125">
        <v>0.80912600000000001</v>
      </c>
      <c r="V8" s="125">
        <v>2000</v>
      </c>
      <c r="W8" s="125">
        <f t="shared" si="0"/>
        <v>-5.6268279916138197E-3</v>
      </c>
    </row>
    <row r="9" spans="1:23" ht="12.95" customHeight="1" x14ac:dyDescent="0.2">
      <c r="A9" s="138" t="s">
        <v>11</v>
      </c>
      <c r="C9" s="139">
        <v>109</v>
      </c>
      <c r="D9" s="140" t="str">
        <f>"F"&amp;C9</f>
        <v>F109</v>
      </c>
      <c r="E9" s="137" t="str">
        <f>"G"&amp;C9</f>
        <v>G109</v>
      </c>
      <c r="V9" s="125">
        <v>4000</v>
      </c>
      <c r="W9" s="125">
        <f t="shared" si="0"/>
        <v>-8.4861456718957826E-3</v>
      </c>
    </row>
    <row r="10" spans="1:23" ht="12.95" customHeight="1" x14ac:dyDescent="0.2">
      <c r="C10" s="141" t="s">
        <v>12</v>
      </c>
      <c r="D10" s="141" t="s">
        <v>13</v>
      </c>
      <c r="V10" s="125">
        <v>6000</v>
      </c>
      <c r="W10" s="125">
        <f t="shared" si="0"/>
        <v>-7.6327933151744722E-3</v>
      </c>
    </row>
    <row r="11" spans="1:23" ht="12.95" customHeight="1" x14ac:dyDescent="0.2">
      <c r="A11" s="125" t="s">
        <v>14</v>
      </c>
      <c r="C11" s="137">
        <f ca="1">INTERCEPT(INDIRECT($E$9):G997,INDIRECT($D$9):F997)</f>
        <v>-0.36056718598900184</v>
      </c>
      <c r="D11" s="142">
        <f>E11*F11</f>
        <v>9.4515972567141293E-4</v>
      </c>
      <c r="E11" s="143">
        <v>9.4515972567141293E-4</v>
      </c>
      <c r="F11" s="144">
        <v>1</v>
      </c>
      <c r="V11" s="125">
        <v>8000</v>
      </c>
      <c r="W11" s="125">
        <f t="shared" si="0"/>
        <v>-3.0667709214498955E-3</v>
      </c>
    </row>
    <row r="12" spans="1:23" ht="12.95" customHeight="1" x14ac:dyDescent="0.2">
      <c r="A12" s="125" t="s">
        <v>15</v>
      </c>
      <c r="C12" s="137">
        <f ca="1">SLOPE(INDIRECT($E$9):G997,INDIRECT($D$9):F997)</f>
        <v>2.1783848704826308E-5</v>
      </c>
      <c r="D12" s="142">
        <f>E12*F12</f>
        <v>-4.2141613678934338E-6</v>
      </c>
      <c r="E12" s="145">
        <v>-4.2141613678934334E-2</v>
      </c>
      <c r="F12" s="144">
        <v>1E-4</v>
      </c>
      <c r="V12" s="125">
        <v>10000</v>
      </c>
      <c r="W12" s="125">
        <f t="shared" si="0"/>
        <v>5.2119215092779475E-3</v>
      </c>
    </row>
    <row r="13" spans="1:23" ht="12.95" customHeight="1" x14ac:dyDescent="0.2">
      <c r="A13" s="125" t="s">
        <v>16</v>
      </c>
      <c r="C13" s="135" t="s">
        <v>17</v>
      </c>
      <c r="D13" s="142">
        <f>E13*F13</f>
        <v>4.6408375462540877E-10</v>
      </c>
      <c r="E13" s="146">
        <v>4.6408375462540875E-2</v>
      </c>
      <c r="F13" s="144">
        <v>1E-8</v>
      </c>
      <c r="V13" s="125">
        <v>12000</v>
      </c>
      <c r="W13" s="125">
        <f t="shared" si="0"/>
        <v>1.7203283977009078E-2</v>
      </c>
    </row>
    <row r="14" spans="1:23" ht="12.95" customHeight="1" x14ac:dyDescent="0.2">
      <c r="D14" s="142"/>
      <c r="E14" s="125">
        <f>SUM(R21:R1005)</f>
        <v>3.3279494307287723E-2</v>
      </c>
      <c r="V14" s="125">
        <v>14000</v>
      </c>
      <c r="W14" s="125">
        <f t="shared" si="0"/>
        <v>3.2907316481743457E-2</v>
      </c>
    </row>
    <row r="15" spans="1:23" ht="12.95" customHeight="1" x14ac:dyDescent="0.2">
      <c r="A15" s="130" t="s">
        <v>18</v>
      </c>
      <c r="C15" s="147">
        <f ca="1">(C7+C11)+(C8+C12)*INT(MAX(F21:F3538))</f>
        <v>59556.479338680467</v>
      </c>
      <c r="D15" s="140">
        <f>+C7+INT(MAX(F21:F1605))*C8+D11+D12*INT(MAX(F21:F4040))+D13*INT(MAX(F21:F4067)^2)</f>
        <v>59556.484450594551</v>
      </c>
      <c r="E15" s="138" t="s">
        <v>19</v>
      </c>
      <c r="F15" s="136">
        <v>1</v>
      </c>
      <c r="V15" s="125">
        <v>16000</v>
      </c>
      <c r="W15" s="125">
        <f t="shared" si="0"/>
        <v>5.2324019023481119E-2</v>
      </c>
    </row>
    <row r="16" spans="1:23" ht="12.95" customHeight="1" x14ac:dyDescent="0.2">
      <c r="A16" s="130" t="s">
        <v>20</v>
      </c>
      <c r="C16" s="147">
        <f ca="1">+C8+C12</f>
        <v>0.80914778384870489</v>
      </c>
      <c r="D16" s="140">
        <f>+C8+D12+2*D13*MAX(F21:F150)</f>
        <v>0.80915156191641269</v>
      </c>
      <c r="E16" s="138" t="s">
        <v>21</v>
      </c>
      <c r="F16" s="137">
        <f ca="1">NOW()+15018.5+$C$5/24</f>
        <v>60312.78041388889</v>
      </c>
      <c r="V16" s="125">
        <v>18000</v>
      </c>
      <c r="W16" s="125">
        <f t="shared" si="0"/>
        <v>7.5453391602222059E-2</v>
      </c>
    </row>
    <row r="17" spans="1:23" ht="12.95" customHeight="1" x14ac:dyDescent="0.2">
      <c r="A17" s="138" t="s">
        <v>22</v>
      </c>
      <c r="C17" s="125">
        <f>COUNT(C21:C2196)</f>
        <v>122</v>
      </c>
      <c r="E17" s="138" t="s">
        <v>23</v>
      </c>
      <c r="F17" s="137">
        <f ca="1">ROUND(2*(F16-$C$7)/$C$8,0)/2+F15</f>
        <v>33016</v>
      </c>
      <c r="V17" s="125">
        <v>20000</v>
      </c>
      <c r="W17" s="125">
        <f t="shared" si="0"/>
        <v>0.10229543421796623</v>
      </c>
    </row>
    <row r="18" spans="1:23" ht="12.95" customHeight="1" x14ac:dyDescent="0.2">
      <c r="A18" s="130" t="s">
        <v>24</v>
      </c>
      <c r="C18" s="149">
        <f ca="1">+C15</f>
        <v>59556.479338680467</v>
      </c>
      <c r="D18" s="150">
        <f ca="1">C16</f>
        <v>0.80914778384870489</v>
      </c>
      <c r="E18" s="138" t="s">
        <v>25</v>
      </c>
      <c r="F18" s="137">
        <f ca="1">ROUND(2*(F16-$C$15)/$C$16,0)/2+F15</f>
        <v>935.5</v>
      </c>
      <c r="V18" s="125">
        <v>22000</v>
      </c>
      <c r="W18" s="125">
        <f t="shared" si="0"/>
        <v>0.13285014687071373</v>
      </c>
    </row>
    <row r="19" spans="1:23" ht="12.95" customHeight="1" x14ac:dyDescent="0.2">
      <c r="A19" s="130" t="s">
        <v>26</v>
      </c>
      <c r="C19" s="151">
        <f>+D15</f>
        <v>59556.484450594551</v>
      </c>
      <c r="D19" s="152">
        <f>+D16</f>
        <v>0.80915156191641269</v>
      </c>
      <c r="E19" s="138" t="s">
        <v>27</v>
      </c>
      <c r="F19" s="153">
        <f ca="1">+$C$15+$C$16*F18-15018.5-$C$5/24</f>
        <v>45295.332923804264</v>
      </c>
      <c r="V19" s="125">
        <v>24000</v>
      </c>
      <c r="W19" s="125">
        <f t="shared" si="0"/>
        <v>0.1671175295604645</v>
      </c>
    </row>
    <row r="20" spans="1:23" ht="12.95" customHeight="1" x14ac:dyDescent="0.2">
      <c r="A20" s="141" t="s">
        <v>28</v>
      </c>
      <c r="B20" s="141" t="s">
        <v>29</v>
      </c>
      <c r="C20" s="141" t="s">
        <v>30</v>
      </c>
      <c r="D20" s="141" t="s">
        <v>31</v>
      </c>
      <c r="E20" s="141" t="s">
        <v>32</v>
      </c>
      <c r="F20" s="141" t="s">
        <v>1</v>
      </c>
      <c r="G20" s="141" t="s">
        <v>33</v>
      </c>
      <c r="H20" s="154" t="s">
        <v>34</v>
      </c>
      <c r="I20" s="154" t="s">
        <v>35</v>
      </c>
      <c r="J20" s="154" t="s">
        <v>36</v>
      </c>
      <c r="K20" s="154" t="s">
        <v>37</v>
      </c>
      <c r="L20" s="154" t="s">
        <v>38</v>
      </c>
      <c r="M20" s="154" t="s">
        <v>39</v>
      </c>
      <c r="N20" s="154" t="s">
        <v>40</v>
      </c>
      <c r="O20" s="154" t="s">
        <v>41</v>
      </c>
      <c r="P20" s="154" t="s">
        <v>2</v>
      </c>
      <c r="Q20" s="141" t="s">
        <v>42</v>
      </c>
      <c r="R20" s="155" t="s">
        <v>43</v>
      </c>
      <c r="S20" s="141" t="s">
        <v>44</v>
      </c>
      <c r="T20" s="155" t="s">
        <v>45</v>
      </c>
      <c r="U20" s="193" t="s">
        <v>46</v>
      </c>
      <c r="V20" s="125">
        <v>26000</v>
      </c>
      <c r="W20" s="125">
        <f t="shared" si="0"/>
        <v>0.20509758228721847</v>
      </c>
    </row>
    <row r="21" spans="1:23" ht="12.95" customHeight="1" x14ac:dyDescent="0.2">
      <c r="A21" s="156" t="s">
        <v>47</v>
      </c>
      <c r="B21" s="157" t="s">
        <v>48</v>
      </c>
      <c r="C21" s="158">
        <v>28497.469000000001</v>
      </c>
      <c r="D21" s="159" t="s">
        <v>35</v>
      </c>
      <c r="E21" s="125">
        <f t="shared" ref="E21:E52" si="1">+(C21-C$7)/C$8</f>
        <v>-6305.4579880018682</v>
      </c>
      <c r="F21" s="125">
        <f t="shared" ref="F21:F52" si="2">ROUND(2*E21,0)/2</f>
        <v>-6305.5</v>
      </c>
      <c r="G21" s="125">
        <f>+C21-(C$7+F21*C$8)</f>
        <v>3.3993000000918983E-2</v>
      </c>
      <c r="I21" s="125">
        <f t="shared" ref="I21:I67" si="3">G21</f>
        <v>3.3993000000918983E-2</v>
      </c>
      <c r="P21" s="125">
        <f t="shared" ref="P21:P52" si="4">+D$11+D$12*F21+D$13*F21^2</f>
        <v>4.5969213494735053E-2</v>
      </c>
      <c r="Q21" s="194">
        <f t="shared" ref="Q21:Q52" si="5">+C21-15018.5</f>
        <v>13478.969000000001</v>
      </c>
      <c r="R21" s="125">
        <f>+(P21-G21)^2</f>
        <v>1.4342968964946214E-4</v>
      </c>
      <c r="S21" s="168">
        <v>1</v>
      </c>
      <c r="T21" s="125">
        <f>S21*R21</f>
        <v>1.4342968964946214E-4</v>
      </c>
      <c r="V21" s="125">
        <v>28000</v>
      </c>
      <c r="W21" s="125">
        <f>+D$11+D$12*V21+D$13*V21^2</f>
        <v>0.24679030505097574</v>
      </c>
    </row>
    <row r="22" spans="1:23" ht="12.95" customHeight="1" x14ac:dyDescent="0.2">
      <c r="A22" s="161" t="s">
        <v>49</v>
      </c>
      <c r="B22" s="126" t="s">
        <v>50</v>
      </c>
      <c r="C22" s="162">
        <v>32865.529000000002</v>
      </c>
      <c r="D22" s="159" t="s">
        <v>35</v>
      </c>
      <c r="E22" s="125">
        <f t="shared" si="1"/>
        <v>-906.96628213652571</v>
      </c>
      <c r="F22" s="125">
        <f t="shared" si="2"/>
        <v>-907</v>
      </c>
      <c r="G22" s="125">
        <f>+C22-(C$7+F22*C$8)</f>
        <v>2.7282000002742279E-2</v>
      </c>
      <c r="I22" s="125">
        <f t="shared" si="3"/>
        <v>2.7282000002742279E-2</v>
      </c>
      <c r="P22" s="125">
        <f t="shared" si="4"/>
        <v>5.1491821230095951E-3</v>
      </c>
      <c r="Q22" s="194">
        <f t="shared" si="5"/>
        <v>17847.029000000002</v>
      </c>
      <c r="R22" s="125">
        <f>+(P22-G22)^2</f>
        <v>4.8986162729741482E-4</v>
      </c>
      <c r="S22" s="168">
        <v>1</v>
      </c>
      <c r="T22" s="125">
        <f>S22*R22</f>
        <v>4.8986162729741482E-4</v>
      </c>
    </row>
    <row r="23" spans="1:23" ht="12.95" customHeight="1" x14ac:dyDescent="0.2">
      <c r="A23" s="161" t="s">
        <v>49</v>
      </c>
      <c r="C23" s="163">
        <v>32868.421999999999</v>
      </c>
      <c r="D23" s="159" t="s">
        <v>35</v>
      </c>
      <c r="E23" s="125">
        <f t="shared" si="1"/>
        <v>-903.39081922964056</v>
      </c>
      <c r="F23" s="125">
        <f t="shared" si="2"/>
        <v>-903.5</v>
      </c>
      <c r="I23" s="125">
        <f t="shared" si="3"/>
        <v>0</v>
      </c>
      <c r="P23" s="125">
        <f t="shared" si="4"/>
        <v>5.1314917754898461E-3</v>
      </c>
      <c r="Q23" s="194">
        <f t="shared" si="5"/>
        <v>17849.921999999999</v>
      </c>
      <c r="R23" s="125">
        <f>+(P23-U23)^2</f>
        <v>6.9238222581536075E-3</v>
      </c>
      <c r="S23" s="168"/>
      <c r="U23" s="195">
        <f>+C23-(C$7+F23*C$8)</f>
        <v>8.8340999995125458E-2</v>
      </c>
    </row>
    <row r="24" spans="1:23" ht="12.95" customHeight="1" x14ac:dyDescent="0.2">
      <c r="A24" s="164" t="s">
        <v>49</v>
      </c>
      <c r="B24" s="126" t="s">
        <v>48</v>
      </c>
      <c r="C24" s="158">
        <v>32879.627999999997</v>
      </c>
      <c r="D24" s="159" t="s">
        <v>35</v>
      </c>
      <c r="E24" s="125">
        <f t="shared" si="1"/>
        <v>-889.54130753430718</v>
      </c>
      <c r="F24" s="125">
        <f t="shared" si="2"/>
        <v>-889.5</v>
      </c>
      <c r="G24" s="125">
        <f t="shared" ref="G24:G65" si="6">+C24-(C$7+F24*C$8)</f>
        <v>-3.3423000000766478E-2</v>
      </c>
      <c r="I24" s="125">
        <f t="shared" si="3"/>
        <v>-3.3423000000766478E-2</v>
      </c>
      <c r="P24" s="125">
        <f t="shared" si="4"/>
        <v>5.0608440859307305E-3</v>
      </c>
      <c r="Q24" s="194">
        <f t="shared" si="5"/>
        <v>17861.127999999997</v>
      </c>
      <c r="R24" s="125">
        <f t="shared" ref="R24:R65" si="7">+(P24-G24)^2</f>
        <v>1.4810062556892196E-3</v>
      </c>
      <c r="S24" s="168">
        <v>1</v>
      </c>
      <c r="T24" s="125">
        <f t="shared" ref="T24:T65" si="8">S24*R24</f>
        <v>1.4810062556892196E-3</v>
      </c>
      <c r="U24" s="195"/>
    </row>
    <row r="25" spans="1:23" ht="12.95" customHeight="1" x14ac:dyDescent="0.2">
      <c r="A25" s="161" t="s">
        <v>49</v>
      </c>
      <c r="B25" s="157" t="s">
        <v>48</v>
      </c>
      <c r="C25" s="162">
        <v>32888.535000000003</v>
      </c>
      <c r="D25" s="159" t="s">
        <v>35</v>
      </c>
      <c r="E25" s="125">
        <f t="shared" si="1"/>
        <v>-878.53313328208128</v>
      </c>
      <c r="F25" s="125">
        <f t="shared" si="2"/>
        <v>-878.5</v>
      </c>
      <c r="G25" s="125">
        <f t="shared" si="6"/>
        <v>-2.6808999995409977E-2</v>
      </c>
      <c r="I25" s="125">
        <f t="shared" si="3"/>
        <v>-2.6808999995409977E-2</v>
      </c>
      <c r="P25" s="125">
        <f t="shared" si="4"/>
        <v>5.0054628100239477E-3</v>
      </c>
      <c r="Q25" s="194">
        <f t="shared" si="5"/>
        <v>17870.035000000003</v>
      </c>
      <c r="R25" s="125">
        <f t="shared" si="7"/>
        <v>1.0121600435983385E-3</v>
      </c>
      <c r="S25" s="168">
        <v>1</v>
      </c>
      <c r="T25" s="125">
        <f t="shared" si="8"/>
        <v>1.0121600435983385E-3</v>
      </c>
      <c r="U25" s="195"/>
    </row>
    <row r="26" spans="1:23" ht="12.95" customHeight="1" x14ac:dyDescent="0.2">
      <c r="A26" s="161" t="s">
        <v>49</v>
      </c>
      <c r="B26" s="126" t="s">
        <v>48</v>
      </c>
      <c r="C26" s="162">
        <v>32892.597999999998</v>
      </c>
      <c r="D26" s="159" t="s">
        <v>35</v>
      </c>
      <c r="E26" s="125">
        <f t="shared" si="1"/>
        <v>-873.51166567382916</v>
      </c>
      <c r="F26" s="125">
        <f t="shared" si="2"/>
        <v>-873.5</v>
      </c>
      <c r="G26" s="125">
        <f t="shared" si="6"/>
        <v>-9.4390000012936071E-3</v>
      </c>
      <c r="I26" s="125">
        <f t="shared" si="3"/>
        <v>-9.4390000012936071E-3</v>
      </c>
      <c r="P26" s="125">
        <f t="shared" si="4"/>
        <v>4.9803266294939615E-3</v>
      </c>
      <c r="Q26" s="194">
        <f t="shared" si="5"/>
        <v>17874.097999999998</v>
      </c>
      <c r="R26" s="125">
        <f t="shared" si="7"/>
        <v>2.0791698048533956E-4</v>
      </c>
      <c r="S26" s="168">
        <v>1</v>
      </c>
      <c r="T26" s="125">
        <f t="shared" si="8"/>
        <v>2.0791698048533956E-4</v>
      </c>
      <c r="U26" s="195"/>
    </row>
    <row r="27" spans="1:23" ht="12.95" customHeight="1" x14ac:dyDescent="0.2">
      <c r="A27" s="161" t="s">
        <v>49</v>
      </c>
      <c r="B27" s="126" t="s">
        <v>50</v>
      </c>
      <c r="C27" s="162">
        <v>32894.601000000002</v>
      </c>
      <c r="D27" s="159" t="s">
        <v>35</v>
      </c>
      <c r="E27" s="125">
        <f t="shared" si="1"/>
        <v>-871.03615506113806</v>
      </c>
      <c r="F27" s="125">
        <f t="shared" si="2"/>
        <v>-871</v>
      </c>
      <c r="G27" s="125">
        <f t="shared" si="6"/>
        <v>-2.9254000000946689E-2</v>
      </c>
      <c r="I27" s="125">
        <f t="shared" si="3"/>
        <v>-2.9254000000946689E-2</v>
      </c>
      <c r="P27" s="125">
        <f t="shared" si="4"/>
        <v>4.9677672407993688E-3</v>
      </c>
      <c r="Q27" s="194">
        <f t="shared" si="5"/>
        <v>17876.101000000002</v>
      </c>
      <c r="R27" s="125">
        <f t="shared" si="7"/>
        <v>1.1711293531482439E-3</v>
      </c>
      <c r="S27" s="168">
        <v>1</v>
      </c>
      <c r="T27" s="125">
        <f t="shared" si="8"/>
        <v>1.1711293531482439E-3</v>
      </c>
      <c r="U27" s="195"/>
    </row>
    <row r="28" spans="1:23" ht="12.95" customHeight="1" x14ac:dyDescent="0.2">
      <c r="A28" s="161" t="s">
        <v>49</v>
      </c>
      <c r="B28" s="126" t="s">
        <v>50</v>
      </c>
      <c r="C28" s="162">
        <v>32899.506999999998</v>
      </c>
      <c r="D28" s="159" t="s">
        <v>35</v>
      </c>
      <c r="E28" s="125">
        <f t="shared" si="1"/>
        <v>-864.97282252702666</v>
      </c>
      <c r="F28" s="125">
        <f t="shared" si="2"/>
        <v>-865</v>
      </c>
      <c r="G28" s="125">
        <f t="shared" si="6"/>
        <v>2.1989999993820675E-2</v>
      </c>
      <c r="I28" s="125">
        <f t="shared" si="3"/>
        <v>2.1989999993820675E-2</v>
      </c>
      <c r="P28" s="125">
        <f t="shared" si="4"/>
        <v>4.9376483762038305E-3</v>
      </c>
      <c r="Q28" s="194">
        <f t="shared" si="5"/>
        <v>17881.006999999998</v>
      </c>
      <c r="R28" s="125">
        <f t="shared" si="7"/>
        <v>2.907826956908398E-4</v>
      </c>
      <c r="S28" s="168">
        <v>1</v>
      </c>
      <c r="T28" s="125">
        <f t="shared" si="8"/>
        <v>2.907826956908398E-4</v>
      </c>
      <c r="U28" s="195"/>
    </row>
    <row r="29" spans="1:23" ht="12.95" customHeight="1" x14ac:dyDescent="0.2">
      <c r="A29" s="161" t="s">
        <v>49</v>
      </c>
      <c r="B29" s="126" t="s">
        <v>50</v>
      </c>
      <c r="C29" s="162">
        <v>32946.427000000003</v>
      </c>
      <c r="D29" s="159" t="s">
        <v>35</v>
      </c>
      <c r="E29" s="125">
        <f t="shared" si="1"/>
        <v>-806.98432629775516</v>
      </c>
      <c r="F29" s="125">
        <f t="shared" si="2"/>
        <v>-807</v>
      </c>
      <c r="G29" s="125">
        <f t="shared" si="6"/>
        <v>1.2682000000495464E-2</v>
      </c>
      <c r="I29" s="125">
        <f t="shared" si="3"/>
        <v>1.2682000000495464E-2</v>
      </c>
      <c r="P29" s="125">
        <f t="shared" si="4"/>
        <v>4.6482220306774567E-3</v>
      </c>
      <c r="Q29" s="194">
        <f t="shared" si="5"/>
        <v>17927.927000000003</v>
      </c>
      <c r="R29" s="125">
        <f t="shared" si="7"/>
        <v>6.4541588468333122E-5</v>
      </c>
      <c r="S29" s="168">
        <v>1</v>
      </c>
      <c r="T29" s="125">
        <f t="shared" si="8"/>
        <v>6.4541588468333122E-5</v>
      </c>
      <c r="U29" s="195"/>
    </row>
    <row r="30" spans="1:23" ht="12.95" customHeight="1" x14ac:dyDescent="0.2">
      <c r="A30" s="161" t="s">
        <v>51</v>
      </c>
      <c r="B30" s="126" t="s">
        <v>50</v>
      </c>
      <c r="C30" s="162">
        <v>32950.46</v>
      </c>
      <c r="D30" s="159" t="s">
        <v>35</v>
      </c>
      <c r="E30" s="125">
        <f t="shared" si="1"/>
        <v>-801.99993573312645</v>
      </c>
      <c r="F30" s="125">
        <f t="shared" si="2"/>
        <v>-802</v>
      </c>
      <c r="G30" s="125">
        <f t="shared" si="6"/>
        <v>5.1999995775986463E-5</v>
      </c>
      <c r="I30" s="125">
        <f t="shared" si="3"/>
        <v>5.1999995775986463E-5</v>
      </c>
      <c r="P30" s="125">
        <f t="shared" si="4"/>
        <v>4.6234176700320284E-3</v>
      </c>
      <c r="Q30" s="194">
        <f t="shared" si="5"/>
        <v>17931.96</v>
      </c>
      <c r="R30" s="125">
        <f t="shared" si="7"/>
        <v>2.0897859552500519E-5</v>
      </c>
      <c r="S30" s="168">
        <v>0.1</v>
      </c>
      <c r="T30" s="125">
        <f t="shared" si="8"/>
        <v>2.089785955250052E-6</v>
      </c>
      <c r="U30" s="195"/>
    </row>
    <row r="31" spans="1:23" ht="12.95" customHeight="1" x14ac:dyDescent="0.2">
      <c r="A31" s="161" t="s">
        <v>51</v>
      </c>
      <c r="B31" s="126" t="s">
        <v>50</v>
      </c>
      <c r="C31" s="162">
        <v>32955.334000000003</v>
      </c>
      <c r="D31" s="159" t="s">
        <v>35</v>
      </c>
      <c r="E31" s="125">
        <f t="shared" si="1"/>
        <v>-795.97615204553836</v>
      </c>
      <c r="F31" s="125">
        <f t="shared" si="2"/>
        <v>-796</v>
      </c>
      <c r="G31" s="125">
        <f t="shared" si="6"/>
        <v>1.9295999998576008E-2</v>
      </c>
      <c r="I31" s="125">
        <f t="shared" si="3"/>
        <v>1.9295999998576008E-2</v>
      </c>
      <c r="P31" s="125">
        <f t="shared" si="4"/>
        <v>4.5936830667853189E-3</v>
      </c>
      <c r="Q31" s="194">
        <f t="shared" si="5"/>
        <v>17936.834000000003</v>
      </c>
      <c r="R31" s="125">
        <f t="shared" si="7"/>
        <v>2.161581231628192E-4</v>
      </c>
      <c r="S31" s="168">
        <v>0.1</v>
      </c>
      <c r="T31" s="125">
        <f t="shared" si="8"/>
        <v>2.1615812316281923E-5</v>
      </c>
      <c r="U31" s="195"/>
    </row>
    <row r="32" spans="1:23" ht="12.95" customHeight="1" x14ac:dyDescent="0.2">
      <c r="A32" s="161" t="s">
        <v>51</v>
      </c>
      <c r="B32" s="126" t="s">
        <v>50</v>
      </c>
      <c r="C32" s="162">
        <v>32976.353000000003</v>
      </c>
      <c r="D32" s="159" t="s">
        <v>35</v>
      </c>
      <c r="E32" s="125">
        <f t="shared" si="1"/>
        <v>-769.99873938051428</v>
      </c>
      <c r="F32" s="125">
        <f t="shared" si="2"/>
        <v>-770</v>
      </c>
      <c r="G32" s="125">
        <f t="shared" si="6"/>
        <v>1.0200000033364631E-3</v>
      </c>
      <c r="I32" s="125">
        <f t="shared" si="3"/>
        <v>1.0200000033364631E-3</v>
      </c>
      <c r="P32" s="125">
        <f t="shared" si="4"/>
        <v>4.4652192370667624E-3</v>
      </c>
      <c r="Q32" s="194">
        <f t="shared" si="5"/>
        <v>17957.853000000003</v>
      </c>
      <c r="R32" s="125">
        <f t="shared" si="7"/>
        <v>1.186953556846519E-5</v>
      </c>
      <c r="S32" s="168">
        <v>0.1</v>
      </c>
      <c r="T32" s="125">
        <f t="shared" si="8"/>
        <v>1.1869535568465191E-6</v>
      </c>
      <c r="U32" s="195"/>
    </row>
    <row r="33" spans="1:21" ht="12.95" customHeight="1" x14ac:dyDescent="0.2">
      <c r="A33" s="161" t="s">
        <v>49</v>
      </c>
      <c r="B33" s="126" t="s">
        <v>48</v>
      </c>
      <c r="C33" s="162">
        <v>32987.303999999996</v>
      </c>
      <c r="D33" s="159" t="s">
        <v>35</v>
      </c>
      <c r="E33" s="125">
        <f t="shared" si="1"/>
        <v>-756.46438255599787</v>
      </c>
      <c r="F33" s="125">
        <f t="shared" si="2"/>
        <v>-756.5</v>
      </c>
      <c r="G33" s="125">
        <f t="shared" si="6"/>
        <v>2.8818999999202788E-2</v>
      </c>
      <c r="I33" s="125">
        <f t="shared" si="3"/>
        <v>2.8818999999202788E-2</v>
      </c>
      <c r="P33" s="125">
        <f t="shared" si="4"/>
        <v>4.3987643366058191E-3</v>
      </c>
      <c r="Q33" s="194">
        <f t="shared" si="5"/>
        <v>17968.803999999996</v>
      </c>
      <c r="R33" s="125">
        <f t="shared" si="7"/>
        <v>5.9634790981677281E-4</v>
      </c>
      <c r="S33" s="168">
        <v>1</v>
      </c>
      <c r="T33" s="125">
        <f t="shared" si="8"/>
        <v>5.9634790981677281E-4</v>
      </c>
      <c r="U33" s="195"/>
    </row>
    <row r="34" spans="1:21" ht="12.95" customHeight="1" x14ac:dyDescent="0.2">
      <c r="A34" s="161" t="s">
        <v>52</v>
      </c>
      <c r="B34" s="126" t="s">
        <v>50</v>
      </c>
      <c r="C34" s="162">
        <v>33002.247000000003</v>
      </c>
      <c r="D34" s="159" t="s">
        <v>35</v>
      </c>
      <c r="E34" s="125">
        <f t="shared" si="1"/>
        <v>-737.99630712645217</v>
      </c>
      <c r="F34" s="125">
        <f t="shared" si="2"/>
        <v>-738</v>
      </c>
      <c r="G34" s="125">
        <f t="shared" si="6"/>
        <v>2.9880000001867302E-3</v>
      </c>
      <c r="I34" s="125">
        <f t="shared" si="3"/>
        <v>2.9880000001867302E-3</v>
      </c>
      <c r="P34" s="125">
        <f t="shared" si="4"/>
        <v>4.3079712476309685E-3</v>
      </c>
      <c r="Q34" s="194">
        <f t="shared" si="5"/>
        <v>17983.747000000003</v>
      </c>
      <c r="R34" s="125">
        <f t="shared" si="7"/>
        <v>1.7423240940794987E-6</v>
      </c>
      <c r="S34" s="168">
        <v>1</v>
      </c>
      <c r="T34" s="125">
        <f t="shared" si="8"/>
        <v>1.7423240940794987E-6</v>
      </c>
      <c r="U34" s="195"/>
    </row>
    <row r="35" spans="1:21" ht="12.95" customHeight="1" x14ac:dyDescent="0.2">
      <c r="A35" s="161" t="s">
        <v>49</v>
      </c>
      <c r="B35" s="126" t="s">
        <v>50</v>
      </c>
      <c r="C35" s="162">
        <v>33006.328000000001</v>
      </c>
      <c r="D35" s="159" t="s">
        <v>35</v>
      </c>
      <c r="E35" s="125">
        <f t="shared" si="1"/>
        <v>-732.95259329202065</v>
      </c>
      <c r="F35" s="125">
        <f t="shared" si="2"/>
        <v>-733</v>
      </c>
      <c r="G35" s="125">
        <f t="shared" si="6"/>
        <v>3.8357999997970182E-2</v>
      </c>
      <c r="I35" s="125">
        <f t="shared" si="3"/>
        <v>3.8357999997970182E-2</v>
      </c>
      <c r="P35" s="125">
        <f t="shared" si="4"/>
        <v>4.283487104776231E-3</v>
      </c>
      <c r="Q35" s="194">
        <f t="shared" si="5"/>
        <v>17987.828000000001</v>
      </c>
      <c r="R35" s="125">
        <f t="shared" si="7"/>
        <v>1.1610724289084409E-3</v>
      </c>
      <c r="S35" s="168">
        <v>1</v>
      </c>
      <c r="T35" s="125">
        <f t="shared" si="8"/>
        <v>1.1610724289084409E-3</v>
      </c>
      <c r="U35" s="195"/>
    </row>
    <row r="36" spans="1:21" ht="12.95" customHeight="1" x14ac:dyDescent="0.2">
      <c r="A36" s="161" t="s">
        <v>49</v>
      </c>
      <c r="B36" s="126" t="s">
        <v>50</v>
      </c>
      <c r="C36" s="162">
        <v>33010.324000000001</v>
      </c>
      <c r="D36" s="159" t="s">
        <v>35</v>
      </c>
      <c r="E36" s="125">
        <f t="shared" si="1"/>
        <v>-728.01393108119169</v>
      </c>
      <c r="F36" s="125">
        <f t="shared" si="2"/>
        <v>-728</v>
      </c>
      <c r="G36" s="125">
        <f t="shared" si="6"/>
        <v>-1.127200000337325E-2</v>
      </c>
      <c r="I36" s="125">
        <f t="shared" si="3"/>
        <v>-1.127200000337325E-2</v>
      </c>
      <c r="P36" s="125">
        <f t="shared" si="4"/>
        <v>4.2590261661092253E-3</v>
      </c>
      <c r="Q36" s="194">
        <f t="shared" si="5"/>
        <v>17991.824000000001</v>
      </c>
      <c r="R36" s="125">
        <f t="shared" si="7"/>
        <v>2.4121277387714952E-4</v>
      </c>
      <c r="S36" s="168">
        <v>1</v>
      </c>
      <c r="T36" s="125">
        <f t="shared" si="8"/>
        <v>2.4121277387714952E-4</v>
      </c>
      <c r="U36" s="195"/>
    </row>
    <row r="37" spans="1:21" ht="12.95" customHeight="1" x14ac:dyDescent="0.2">
      <c r="A37" s="161" t="s">
        <v>53</v>
      </c>
      <c r="B37" s="126" t="s">
        <v>50</v>
      </c>
      <c r="C37" s="162">
        <v>33183.487999999998</v>
      </c>
      <c r="D37" s="159" t="s">
        <v>34</v>
      </c>
      <c r="E37" s="125">
        <f t="shared" si="1"/>
        <v>-514.00029167274715</v>
      </c>
      <c r="F37" s="125">
        <f t="shared" si="2"/>
        <v>-514</v>
      </c>
      <c r="G37" s="125">
        <f t="shared" si="6"/>
        <v>-2.3599999985890463E-4</v>
      </c>
      <c r="I37" s="125">
        <f t="shared" si="3"/>
        <v>-2.3599999985890463E-4</v>
      </c>
      <c r="P37" s="125">
        <f t="shared" si="4"/>
        <v>3.2338477404056524E-3</v>
      </c>
      <c r="Q37" s="194">
        <f t="shared" si="5"/>
        <v>18164.987999999998</v>
      </c>
      <c r="R37" s="125">
        <f t="shared" si="7"/>
        <v>1.2039843340619052E-5</v>
      </c>
      <c r="S37" s="168">
        <v>1</v>
      </c>
      <c r="T37" s="125">
        <f t="shared" si="8"/>
        <v>1.2039843340619052E-5</v>
      </c>
      <c r="U37" s="195"/>
    </row>
    <row r="38" spans="1:21" ht="12.95" customHeight="1" x14ac:dyDescent="0.2">
      <c r="A38" s="161" t="s">
        <v>54</v>
      </c>
      <c r="B38" s="126" t="s">
        <v>48</v>
      </c>
      <c r="C38" s="162">
        <v>33558.517999999996</v>
      </c>
      <c r="D38" s="159" t="s">
        <v>35</v>
      </c>
      <c r="E38" s="125">
        <f t="shared" si="1"/>
        <v>-50.500169318504689</v>
      </c>
      <c r="F38" s="125">
        <f t="shared" si="2"/>
        <v>-50.5</v>
      </c>
      <c r="G38" s="125">
        <f t="shared" si="6"/>
        <v>-1.3700000272365287E-4</v>
      </c>
      <c r="I38" s="125">
        <f t="shared" si="3"/>
        <v>-1.3700000272365287E-4</v>
      </c>
      <c r="P38" s="125">
        <f t="shared" si="4"/>
        <v>1.1591584043452647E-3</v>
      </c>
      <c r="Q38" s="194">
        <f t="shared" si="5"/>
        <v>18540.017999999996</v>
      </c>
      <c r="R38" s="125">
        <f t="shared" si="7"/>
        <v>1.6800266162154339E-6</v>
      </c>
      <c r="S38" s="168">
        <v>1</v>
      </c>
      <c r="T38" s="125">
        <f t="shared" si="8"/>
        <v>1.6800266162154339E-6</v>
      </c>
      <c r="U38" s="195"/>
    </row>
    <row r="39" spans="1:21" ht="12.95" customHeight="1" x14ac:dyDescent="0.2">
      <c r="A39" s="161" t="s">
        <v>54</v>
      </c>
      <c r="B39" s="126" t="s">
        <v>50</v>
      </c>
      <c r="C39" s="162">
        <v>33594.483999999997</v>
      </c>
      <c r="D39" s="159" t="s">
        <v>35</v>
      </c>
      <c r="E39" s="125">
        <f t="shared" si="1"/>
        <v>-6.0497376181263167</v>
      </c>
      <c r="F39" s="125">
        <f t="shared" si="2"/>
        <v>-6</v>
      </c>
      <c r="G39" s="125">
        <f t="shared" si="6"/>
        <v>-4.0244000003440306E-2</v>
      </c>
      <c r="I39" s="125">
        <f t="shared" si="3"/>
        <v>-4.0244000003440306E-2</v>
      </c>
      <c r="P39" s="125">
        <f t="shared" si="4"/>
        <v>9.7046140089394005E-4</v>
      </c>
      <c r="Q39" s="194">
        <f t="shared" si="5"/>
        <v>18575.983999999997</v>
      </c>
      <c r="R39" s="125">
        <f t="shared" si="7"/>
        <v>1.6986318288493573E-3</v>
      </c>
      <c r="S39" s="168">
        <v>1</v>
      </c>
      <c r="T39" s="125">
        <f t="shared" si="8"/>
        <v>1.6986318288493573E-3</v>
      </c>
      <c r="U39" s="195"/>
    </row>
    <row r="40" spans="1:21" ht="12.95" customHeight="1" x14ac:dyDescent="0.2">
      <c r="A40" s="161" t="s">
        <v>55</v>
      </c>
      <c r="B40" s="126" t="s">
        <v>50</v>
      </c>
      <c r="C40" s="162">
        <v>33599.379000000001</v>
      </c>
      <c r="D40" s="159" t="s">
        <v>35</v>
      </c>
      <c r="E40" s="125">
        <f t="shared" si="1"/>
        <v>0</v>
      </c>
      <c r="F40" s="125">
        <f t="shared" si="2"/>
        <v>0</v>
      </c>
      <c r="G40" s="125">
        <f t="shared" si="6"/>
        <v>0</v>
      </c>
      <c r="H40" s="137"/>
      <c r="I40" s="168">
        <f t="shared" si="3"/>
        <v>0</v>
      </c>
      <c r="P40" s="125">
        <f t="shared" si="4"/>
        <v>9.4515972567141293E-4</v>
      </c>
      <c r="Q40" s="194">
        <f t="shared" si="5"/>
        <v>18580.879000000001</v>
      </c>
      <c r="R40" s="125">
        <f t="shared" si="7"/>
        <v>8.9332690703126057E-7</v>
      </c>
      <c r="S40" s="125">
        <v>0.1</v>
      </c>
      <c r="T40" s="125">
        <f t="shared" si="8"/>
        <v>8.9332690703126057E-8</v>
      </c>
      <c r="U40" s="195"/>
    </row>
    <row r="41" spans="1:21" ht="12.95" customHeight="1" x14ac:dyDescent="0.2">
      <c r="A41" s="161" t="s">
        <v>52</v>
      </c>
      <c r="B41" s="126"/>
      <c r="C41" s="163">
        <v>33599.385000000002</v>
      </c>
      <c r="D41" s="159" t="s">
        <v>35</v>
      </c>
      <c r="E41" s="125">
        <f t="shared" si="1"/>
        <v>7.4154087264806231E-3</v>
      </c>
      <c r="F41" s="125">
        <f t="shared" si="2"/>
        <v>0</v>
      </c>
      <c r="G41" s="125">
        <f t="shared" si="6"/>
        <v>6.0000000012223609E-3</v>
      </c>
      <c r="I41" s="125">
        <f t="shared" si="3"/>
        <v>6.0000000012223609E-3</v>
      </c>
      <c r="P41" s="125">
        <f t="shared" si="4"/>
        <v>9.4515972567141293E-4</v>
      </c>
      <c r="Q41" s="194">
        <f t="shared" si="5"/>
        <v>18580.885000000002</v>
      </c>
      <c r="R41" s="125">
        <f t="shared" si="7"/>
        <v>2.5551410211331984E-5</v>
      </c>
      <c r="S41" s="168">
        <v>1</v>
      </c>
      <c r="T41" s="125">
        <f t="shared" si="8"/>
        <v>2.5551410211331984E-5</v>
      </c>
      <c r="U41" s="195"/>
    </row>
    <row r="42" spans="1:21" ht="12.95" customHeight="1" x14ac:dyDescent="0.2">
      <c r="A42" s="161" t="s">
        <v>56</v>
      </c>
      <c r="B42" s="126" t="s">
        <v>50</v>
      </c>
      <c r="C42" s="162">
        <v>33659.277999999998</v>
      </c>
      <c r="D42" s="159" t="s">
        <v>35</v>
      </c>
      <c r="E42" s="125">
        <f t="shared" si="1"/>
        <v>74.029261202825779</v>
      </c>
      <c r="F42" s="125">
        <f t="shared" si="2"/>
        <v>74</v>
      </c>
      <c r="G42" s="125">
        <f t="shared" si="6"/>
        <v>2.3675999997067265E-2</v>
      </c>
      <c r="I42" s="125">
        <f t="shared" si="3"/>
        <v>2.3675999997067265E-2</v>
      </c>
      <c r="P42" s="125">
        <f t="shared" si="4"/>
        <v>6.3585310708762764E-4</v>
      </c>
      <c r="Q42" s="194">
        <f t="shared" si="5"/>
        <v>18640.777999999998</v>
      </c>
      <c r="R42" s="125">
        <f t="shared" si="7"/>
        <v>5.3084836871183829E-4</v>
      </c>
      <c r="S42" s="168">
        <v>1</v>
      </c>
      <c r="T42" s="125">
        <f t="shared" si="8"/>
        <v>5.3084836871183829E-4</v>
      </c>
      <c r="U42" s="195"/>
    </row>
    <row r="43" spans="1:21" ht="12.95" customHeight="1" x14ac:dyDescent="0.2">
      <c r="A43" s="161" t="s">
        <v>56</v>
      </c>
      <c r="B43" s="126" t="s">
        <v>50</v>
      </c>
      <c r="C43" s="162">
        <v>33689.196000000004</v>
      </c>
      <c r="D43" s="159" t="s">
        <v>35</v>
      </c>
      <c r="E43" s="125">
        <f t="shared" si="1"/>
        <v>111.00496090844038</v>
      </c>
      <c r="F43" s="125">
        <f t="shared" si="2"/>
        <v>111</v>
      </c>
      <c r="G43" s="125">
        <f t="shared" si="6"/>
        <v>4.0140000055544078E-3</v>
      </c>
      <c r="I43" s="125">
        <f t="shared" si="3"/>
        <v>4.0140000055544078E-3</v>
      </c>
      <c r="P43" s="125">
        <f t="shared" si="4"/>
        <v>4.8310578977598143E-4</v>
      </c>
      <c r="Q43" s="194">
        <f t="shared" si="5"/>
        <v>18670.696000000004</v>
      </c>
      <c r="R43" s="125">
        <f t="shared" si="7"/>
        <v>1.246721396301755E-5</v>
      </c>
      <c r="S43" s="168">
        <v>1</v>
      </c>
      <c r="T43" s="125">
        <f t="shared" si="8"/>
        <v>1.246721396301755E-5</v>
      </c>
      <c r="U43" s="195"/>
    </row>
    <row r="44" spans="1:21" ht="12.95" customHeight="1" x14ac:dyDescent="0.2">
      <c r="A44" s="161" t="s">
        <v>56</v>
      </c>
      <c r="B44" s="126" t="s">
        <v>48</v>
      </c>
      <c r="C44" s="162">
        <v>33690.409</v>
      </c>
      <c r="D44" s="159" t="s">
        <v>35</v>
      </c>
      <c r="E44" s="125">
        <f t="shared" si="1"/>
        <v>112.50410937233364</v>
      </c>
      <c r="F44" s="125">
        <f t="shared" si="2"/>
        <v>112.5</v>
      </c>
      <c r="G44" s="125">
        <f t="shared" si="6"/>
        <v>3.3249999978579581E-3</v>
      </c>
      <c r="I44" s="125">
        <f t="shared" si="3"/>
        <v>3.3249999978579581E-3</v>
      </c>
      <c r="P44" s="125">
        <f t="shared" si="4"/>
        <v>4.7694013180287945E-4</v>
      </c>
      <c r="Q44" s="194">
        <f t="shared" si="5"/>
        <v>18671.909</v>
      </c>
      <c r="R44" s="125">
        <f t="shared" si="7"/>
        <v>8.1114450006336735E-6</v>
      </c>
      <c r="S44" s="168">
        <v>1</v>
      </c>
      <c r="T44" s="125">
        <f t="shared" si="8"/>
        <v>8.1114450006336735E-6</v>
      </c>
      <c r="U44" s="195"/>
    </row>
    <row r="45" spans="1:21" ht="12.95" customHeight="1" x14ac:dyDescent="0.2">
      <c r="A45" s="161" t="s">
        <v>56</v>
      </c>
      <c r="B45" s="126" t="s">
        <v>48</v>
      </c>
      <c r="C45" s="162">
        <v>34043.190999999999</v>
      </c>
      <c r="D45" s="159" t="s">
        <v>35</v>
      </c>
      <c r="E45" s="125">
        <f t="shared" si="1"/>
        <v>548.50789617438829</v>
      </c>
      <c r="F45" s="125">
        <f t="shared" si="2"/>
        <v>548.5</v>
      </c>
      <c r="G45" s="125">
        <f t="shared" si="6"/>
        <v>6.3889999946695752E-3</v>
      </c>
      <c r="I45" s="125">
        <f t="shared" si="3"/>
        <v>6.3889999946695752E-3</v>
      </c>
      <c r="P45" s="125">
        <f t="shared" si="4"/>
        <v>-1.2266871428506332E-3</v>
      </c>
      <c r="Q45" s="194">
        <f t="shared" si="5"/>
        <v>19024.690999999999</v>
      </c>
      <c r="R45" s="125">
        <f t="shared" si="7"/>
        <v>5.799869057659074E-5</v>
      </c>
      <c r="S45" s="168">
        <v>1</v>
      </c>
      <c r="T45" s="125">
        <f t="shared" si="8"/>
        <v>5.799869057659074E-5</v>
      </c>
      <c r="U45" s="195"/>
    </row>
    <row r="46" spans="1:21" ht="12.95" customHeight="1" x14ac:dyDescent="0.2">
      <c r="A46" s="161" t="s">
        <v>56</v>
      </c>
      <c r="B46" s="126" t="s">
        <v>50</v>
      </c>
      <c r="C46" s="162">
        <v>34358.326999999997</v>
      </c>
      <c r="D46" s="159" t="s">
        <v>35</v>
      </c>
      <c r="E46" s="125">
        <f t="shared" si="1"/>
        <v>937.98493683307254</v>
      </c>
      <c r="F46" s="125">
        <f t="shared" si="2"/>
        <v>938</v>
      </c>
      <c r="G46" s="125">
        <f t="shared" si="6"/>
        <v>-1.2188000000605825E-2</v>
      </c>
      <c r="I46" s="125">
        <f t="shared" si="3"/>
        <v>-1.2188000000605825E-2</v>
      </c>
      <c r="P46" s="125">
        <f t="shared" si="4"/>
        <v>-2.5994023304079903E-3</v>
      </c>
      <c r="Q46" s="194">
        <f t="shared" si="5"/>
        <v>19339.826999999997</v>
      </c>
      <c r="R46" s="125">
        <f t="shared" si="7"/>
        <v>9.1941205280923356E-5</v>
      </c>
      <c r="S46" s="168">
        <v>1</v>
      </c>
      <c r="T46" s="125">
        <f t="shared" si="8"/>
        <v>9.1941205280923356E-5</v>
      </c>
      <c r="U46" s="195"/>
    </row>
    <row r="47" spans="1:21" ht="12.95" customHeight="1" x14ac:dyDescent="0.2">
      <c r="A47" s="161" t="s">
        <v>56</v>
      </c>
      <c r="B47" s="126" t="s">
        <v>50</v>
      </c>
      <c r="C47" s="162">
        <v>34439.241999999998</v>
      </c>
      <c r="D47" s="159" t="s">
        <v>35</v>
      </c>
      <c r="E47" s="125">
        <f t="shared" si="1"/>
        <v>1037.9879029965637</v>
      </c>
      <c r="F47" s="125">
        <f t="shared" si="2"/>
        <v>1038</v>
      </c>
      <c r="G47" s="125">
        <f t="shared" si="6"/>
        <v>-9.788000003027264E-3</v>
      </c>
      <c r="I47" s="125">
        <f t="shared" si="3"/>
        <v>-9.788000003027264E-3</v>
      </c>
      <c r="P47" s="125">
        <f t="shared" si="4"/>
        <v>-2.9291155172833519E-3</v>
      </c>
      <c r="Q47" s="194">
        <f t="shared" si="5"/>
        <v>19420.741999999998</v>
      </c>
      <c r="R47" s="125">
        <f t="shared" si="7"/>
        <v>4.704429638877853E-5</v>
      </c>
      <c r="S47" s="168">
        <v>1</v>
      </c>
      <c r="T47" s="125">
        <f t="shared" si="8"/>
        <v>4.704429638877853E-5</v>
      </c>
      <c r="U47" s="195"/>
    </row>
    <row r="48" spans="1:21" ht="12.95" customHeight="1" x14ac:dyDescent="0.2">
      <c r="A48" s="161" t="s">
        <v>57</v>
      </c>
      <c r="B48" s="126" t="s">
        <v>50</v>
      </c>
      <c r="C48" s="162">
        <v>34451.351000000002</v>
      </c>
      <c r="D48" s="159" t="s">
        <v>35</v>
      </c>
      <c r="E48" s="125">
        <f t="shared" si="1"/>
        <v>1052.953433705012</v>
      </c>
      <c r="F48" s="125">
        <f t="shared" si="2"/>
        <v>1053</v>
      </c>
      <c r="G48" s="125">
        <f t="shared" si="6"/>
        <v>-3.7678000000596512E-2</v>
      </c>
      <c r="I48" s="125">
        <f t="shared" si="3"/>
        <v>-3.7678000000596512E-2</v>
      </c>
      <c r="P48" s="125">
        <f t="shared" si="4"/>
        <v>-2.9777719508379285E-3</v>
      </c>
      <c r="Q48" s="194">
        <f t="shared" si="5"/>
        <v>19432.851000000002</v>
      </c>
      <c r="R48" s="125">
        <f t="shared" si="7"/>
        <v>1.2041058267052525E-3</v>
      </c>
      <c r="S48" s="168">
        <v>1</v>
      </c>
      <c r="T48" s="125">
        <f t="shared" si="8"/>
        <v>1.2041058267052525E-3</v>
      </c>
      <c r="U48" s="195"/>
    </row>
    <row r="49" spans="1:21" ht="12.95" customHeight="1" x14ac:dyDescent="0.2">
      <c r="A49" s="161" t="s">
        <v>57</v>
      </c>
      <c r="B49" s="126" t="s">
        <v>50</v>
      </c>
      <c r="C49" s="162">
        <v>34455.404999999999</v>
      </c>
      <c r="D49" s="159" t="s">
        <v>35</v>
      </c>
      <c r="E49" s="125">
        <f t="shared" si="1"/>
        <v>1057.9637782001789</v>
      </c>
      <c r="F49" s="125">
        <f t="shared" si="2"/>
        <v>1058</v>
      </c>
      <c r="G49" s="125">
        <f t="shared" si="6"/>
        <v>-2.9308000004675705E-2</v>
      </c>
      <c r="I49" s="125">
        <f t="shared" si="3"/>
        <v>-2.9308000004675705E-2</v>
      </c>
      <c r="P49" s="125">
        <f t="shared" si="4"/>
        <v>-2.9939443536473238E-3</v>
      </c>
      <c r="Q49" s="194">
        <f t="shared" si="5"/>
        <v>19436.904999999999</v>
      </c>
      <c r="R49" s="125">
        <f t="shared" si="7"/>
        <v>6.9242952480541857E-4</v>
      </c>
      <c r="S49" s="168">
        <v>1</v>
      </c>
      <c r="T49" s="125">
        <f t="shared" si="8"/>
        <v>6.9242952480541857E-4</v>
      </c>
      <c r="U49" s="195"/>
    </row>
    <row r="50" spans="1:21" ht="12.95" customHeight="1" x14ac:dyDescent="0.2">
      <c r="A50" s="161" t="s">
        <v>57</v>
      </c>
      <c r="B50" s="126" t="s">
        <v>48</v>
      </c>
      <c r="C50" s="162">
        <v>34479.288999999997</v>
      </c>
      <c r="D50" s="159" t="s">
        <v>35</v>
      </c>
      <c r="E50" s="125">
        <f t="shared" si="1"/>
        <v>1087.4820485313737</v>
      </c>
      <c r="F50" s="125">
        <f t="shared" si="2"/>
        <v>1087.5</v>
      </c>
      <c r="G50" s="125">
        <f t="shared" si="6"/>
        <v>-1.4525000005960464E-2</v>
      </c>
      <c r="I50" s="125">
        <f t="shared" si="3"/>
        <v>-1.4525000005960464E-2</v>
      </c>
      <c r="P50" s="125">
        <f t="shared" si="4"/>
        <v>-3.0888892089814906E-3</v>
      </c>
      <c r="Q50" s="194">
        <f t="shared" si="5"/>
        <v>19460.788999999997</v>
      </c>
      <c r="R50" s="125">
        <f t="shared" si="7"/>
        <v>1.3078463016077905E-4</v>
      </c>
      <c r="S50" s="168">
        <v>1</v>
      </c>
      <c r="T50" s="125">
        <f t="shared" si="8"/>
        <v>1.3078463016077905E-4</v>
      </c>
      <c r="U50" s="195"/>
    </row>
    <row r="51" spans="1:21" ht="12.95" customHeight="1" x14ac:dyDescent="0.2">
      <c r="A51" s="161" t="s">
        <v>57</v>
      </c>
      <c r="B51" s="126" t="s">
        <v>48</v>
      </c>
      <c r="C51" s="162">
        <v>34660.523999999998</v>
      </c>
      <c r="D51" s="159" t="s">
        <v>35</v>
      </c>
      <c r="E51" s="125">
        <f t="shared" si="1"/>
        <v>1311.4706485763611</v>
      </c>
      <c r="F51" s="125">
        <f t="shared" si="2"/>
        <v>1311.5</v>
      </c>
      <c r="G51" s="125">
        <f t="shared" si="6"/>
        <v>-2.3748999999952503E-2</v>
      </c>
      <c r="I51" s="125">
        <f t="shared" si="3"/>
        <v>-2.3748999999952503E-2</v>
      </c>
      <c r="P51" s="125">
        <f t="shared" si="4"/>
        <v>-3.7834738836640359E-3</v>
      </c>
      <c r="Q51" s="194">
        <f t="shared" si="5"/>
        <v>19642.023999999998</v>
      </c>
      <c r="R51" s="125">
        <f t="shared" si="7"/>
        <v>3.9862223310019681E-4</v>
      </c>
      <c r="S51" s="168">
        <v>1</v>
      </c>
      <c r="T51" s="125">
        <f t="shared" si="8"/>
        <v>3.9862223310019681E-4</v>
      </c>
      <c r="U51" s="195"/>
    </row>
    <row r="52" spans="1:21" ht="12.95" customHeight="1" x14ac:dyDescent="0.2">
      <c r="A52" s="161" t="s">
        <v>56</v>
      </c>
      <c r="B52" s="126" t="s">
        <v>48</v>
      </c>
      <c r="C52" s="162">
        <v>34712.357000000004</v>
      </c>
      <c r="D52" s="159" t="s">
        <v>35</v>
      </c>
      <c r="E52" s="125">
        <f t="shared" si="1"/>
        <v>1375.5311286499293</v>
      </c>
      <c r="F52" s="125">
        <f t="shared" si="2"/>
        <v>1375.5</v>
      </c>
      <c r="G52" s="125">
        <f t="shared" si="6"/>
        <v>2.5186999999277759E-2</v>
      </c>
      <c r="I52" s="125">
        <f t="shared" si="3"/>
        <v>2.5186999999277759E-2</v>
      </c>
      <c r="P52" s="125">
        <f t="shared" si="4"/>
        <v>-3.9733726560937932E-3</v>
      </c>
      <c r="Q52" s="194">
        <f t="shared" si="5"/>
        <v>19693.857000000004</v>
      </c>
      <c r="R52" s="125">
        <f t="shared" si="7"/>
        <v>8.5032733340014094E-4</v>
      </c>
      <c r="S52" s="168">
        <v>1</v>
      </c>
      <c r="T52" s="125">
        <f t="shared" si="8"/>
        <v>8.5032733340014094E-4</v>
      </c>
      <c r="U52" s="195"/>
    </row>
    <row r="53" spans="1:21" ht="12.95" customHeight="1" x14ac:dyDescent="0.2">
      <c r="A53" s="161" t="s">
        <v>56</v>
      </c>
      <c r="B53" s="126" t="s">
        <v>48</v>
      </c>
      <c r="C53" s="162">
        <v>34797.302000000003</v>
      </c>
      <c r="D53" s="159" t="s">
        <v>35</v>
      </c>
      <c r="E53" s="125">
        <f t="shared" ref="E53:E84" si="9">+(C53-C$7)/C$8</f>
        <v>1480.5147776736906</v>
      </c>
      <c r="F53" s="125">
        <f t="shared" ref="F53:F84" si="10">ROUND(2*E53,0)/2</f>
        <v>1480.5</v>
      </c>
      <c r="G53" s="125">
        <f t="shared" si="6"/>
        <v>1.1957000002439599E-2</v>
      </c>
      <c r="I53" s="125">
        <f t="shared" si="3"/>
        <v>1.1957000002439599E-2</v>
      </c>
      <c r="P53" s="125">
        <f t="shared" ref="P53:P84" si="11">+D$11+D$12*F53+D$13*F53^2</f>
        <v>-4.2766901633855365E-3</v>
      </c>
      <c r="Q53" s="194">
        <f t="shared" ref="Q53:Q84" si="12">+C53-15018.5</f>
        <v>19778.802000000003</v>
      </c>
      <c r="R53" s="125">
        <f t="shared" si="7"/>
        <v>2.6353269640000778E-4</v>
      </c>
      <c r="S53" s="168">
        <v>1</v>
      </c>
      <c r="T53" s="125">
        <f t="shared" si="8"/>
        <v>2.6353269640000778E-4</v>
      </c>
      <c r="U53" s="195"/>
    </row>
    <row r="54" spans="1:21" ht="12.95" customHeight="1" x14ac:dyDescent="0.2">
      <c r="A54" s="161" t="s">
        <v>56</v>
      </c>
      <c r="B54" s="126" t="s">
        <v>48</v>
      </c>
      <c r="C54" s="162">
        <v>35071.597999999998</v>
      </c>
      <c r="D54" s="159" t="s">
        <v>35</v>
      </c>
      <c r="E54" s="125">
        <f t="shared" si="9"/>
        <v>1819.5176029444083</v>
      </c>
      <c r="F54" s="125">
        <f t="shared" si="10"/>
        <v>1819.5</v>
      </c>
      <c r="G54" s="125">
        <f t="shared" si="6"/>
        <v>1.4242999997804873E-2</v>
      </c>
      <c r="I54" s="125">
        <f t="shared" si="3"/>
        <v>1.4242999997804873E-2</v>
      </c>
      <c r="P54" s="125">
        <f t="shared" si="11"/>
        <v>-5.1861203708019653E-3</v>
      </c>
      <c r="Q54" s="194">
        <f t="shared" si="12"/>
        <v>20053.097999999998</v>
      </c>
      <c r="R54" s="125">
        <f t="shared" si="7"/>
        <v>3.7749071829781307E-4</v>
      </c>
      <c r="S54" s="168">
        <v>1</v>
      </c>
      <c r="T54" s="125">
        <f t="shared" si="8"/>
        <v>3.7749071829781307E-4</v>
      </c>
      <c r="U54" s="195"/>
    </row>
    <row r="55" spans="1:21" ht="12.95" customHeight="1" x14ac:dyDescent="0.2">
      <c r="A55" s="161" t="s">
        <v>58</v>
      </c>
      <c r="B55" s="126" t="s">
        <v>48</v>
      </c>
      <c r="C55" s="162">
        <v>35075.603999999999</v>
      </c>
      <c r="D55" s="159" t="s">
        <v>35</v>
      </c>
      <c r="E55" s="125">
        <f t="shared" si="9"/>
        <v>1824.4686241697814</v>
      </c>
      <c r="F55" s="125">
        <f t="shared" si="10"/>
        <v>1824.5</v>
      </c>
      <c r="G55" s="125">
        <f t="shared" si="6"/>
        <v>-2.5387000001501292E-2</v>
      </c>
      <c r="I55" s="125">
        <f t="shared" si="3"/>
        <v>-2.5387000001501292E-2</v>
      </c>
      <c r="P55" s="125">
        <f t="shared" si="11"/>
        <v>-5.1987355716321577E-3</v>
      </c>
      <c r="Q55" s="194">
        <f t="shared" si="12"/>
        <v>20057.103999999999</v>
      </c>
      <c r="R55" s="125">
        <f t="shared" si="7"/>
        <v>4.075660206903193E-4</v>
      </c>
      <c r="S55" s="168">
        <v>1</v>
      </c>
      <c r="T55" s="125">
        <f t="shared" si="8"/>
        <v>4.075660206903193E-4</v>
      </c>
      <c r="U55" s="195"/>
    </row>
    <row r="56" spans="1:21" ht="12.95" customHeight="1" x14ac:dyDescent="0.2">
      <c r="A56" s="161" t="s">
        <v>59</v>
      </c>
      <c r="B56" s="126" t="s">
        <v>48</v>
      </c>
      <c r="C56" s="162">
        <v>35123.377999999997</v>
      </c>
      <c r="D56" s="159" t="s">
        <v>35</v>
      </c>
      <c r="E56" s="125">
        <f t="shared" si="9"/>
        <v>1883.512580240897</v>
      </c>
      <c r="F56" s="125">
        <f t="shared" si="10"/>
        <v>1883.5</v>
      </c>
      <c r="G56" s="125">
        <f t="shared" si="6"/>
        <v>1.017899999715155E-2</v>
      </c>
      <c r="I56" s="125">
        <f t="shared" si="3"/>
        <v>1.017899999715155E-2</v>
      </c>
      <c r="P56" s="125">
        <f t="shared" si="11"/>
        <v>-5.3458425611709603E-3</v>
      </c>
      <c r="Q56" s="194">
        <f t="shared" si="12"/>
        <v>20104.877999999997</v>
      </c>
      <c r="R56" s="125">
        <f t="shared" si="7"/>
        <v>2.4102073646070182E-4</v>
      </c>
      <c r="S56" s="168">
        <v>1</v>
      </c>
      <c r="T56" s="125">
        <f t="shared" si="8"/>
        <v>2.4102073646070182E-4</v>
      </c>
      <c r="U56" s="195"/>
    </row>
    <row r="57" spans="1:21" ht="12.95" customHeight="1" x14ac:dyDescent="0.2">
      <c r="A57" s="161" t="s">
        <v>59</v>
      </c>
      <c r="B57" s="126" t="s">
        <v>50</v>
      </c>
      <c r="C57" s="162">
        <v>35129.423999999999</v>
      </c>
      <c r="D57" s="159" t="s">
        <v>35</v>
      </c>
      <c r="E57" s="125">
        <f t="shared" si="9"/>
        <v>1890.9848404327611</v>
      </c>
      <c r="F57" s="125">
        <f t="shared" si="10"/>
        <v>1891</v>
      </c>
      <c r="G57" s="125">
        <f t="shared" si="6"/>
        <v>-1.2266000005183741E-2</v>
      </c>
      <c r="I57" s="125">
        <f t="shared" si="3"/>
        <v>-1.2266000005183741E-2</v>
      </c>
      <c r="P57" s="125">
        <f t="shared" si="11"/>
        <v>-5.3643111404414094E-3</v>
      </c>
      <c r="Q57" s="194">
        <f t="shared" si="12"/>
        <v>20110.923999999999</v>
      </c>
      <c r="R57" s="125">
        <f t="shared" si="7"/>
        <v>4.7633309185708302E-5</v>
      </c>
      <c r="S57" s="168">
        <v>1</v>
      </c>
      <c r="T57" s="125">
        <f t="shared" si="8"/>
        <v>4.7633309185708302E-5</v>
      </c>
      <c r="U57" s="195"/>
    </row>
    <row r="58" spans="1:21" ht="12.95" customHeight="1" x14ac:dyDescent="0.2">
      <c r="A58" s="161" t="s">
        <v>56</v>
      </c>
      <c r="B58" s="126" t="s">
        <v>48</v>
      </c>
      <c r="C58" s="162">
        <v>35132.258000000002</v>
      </c>
      <c r="D58" s="159" t="s">
        <v>35</v>
      </c>
      <c r="E58" s="125">
        <f t="shared" si="9"/>
        <v>1894.4873851538584</v>
      </c>
      <c r="F58" s="125">
        <f t="shared" si="10"/>
        <v>1894.5</v>
      </c>
      <c r="G58" s="125">
        <f t="shared" si="6"/>
        <v>-1.0206999999354593E-2</v>
      </c>
      <c r="I58" s="125">
        <f t="shared" si="3"/>
        <v>-1.0206999999354593E-2</v>
      </c>
      <c r="P58" s="125">
        <f t="shared" si="11"/>
        <v>-5.3729119435430642E-3</v>
      </c>
      <c r="Q58" s="194">
        <f t="shared" si="12"/>
        <v>20113.758000000002</v>
      </c>
      <c r="R58" s="125">
        <f t="shared" si="7"/>
        <v>2.3368407331339693E-5</v>
      </c>
      <c r="S58" s="168">
        <v>1</v>
      </c>
      <c r="T58" s="125">
        <f t="shared" si="8"/>
        <v>2.3368407331339693E-5</v>
      </c>
      <c r="U58" s="195"/>
    </row>
    <row r="59" spans="1:21" ht="12.95" customHeight="1" x14ac:dyDescent="0.2">
      <c r="A59" s="161" t="s">
        <v>53</v>
      </c>
      <c r="B59" s="126" t="s">
        <v>48</v>
      </c>
      <c r="C59" s="162">
        <v>35162.180999999997</v>
      </c>
      <c r="D59" s="159" t="s">
        <v>34</v>
      </c>
      <c r="E59" s="125">
        <f t="shared" si="9"/>
        <v>1931.4692643667315</v>
      </c>
      <c r="F59" s="125">
        <f t="shared" si="10"/>
        <v>1931.5</v>
      </c>
      <c r="G59" s="125">
        <f t="shared" si="6"/>
        <v>-2.4869000000762753E-2</v>
      </c>
      <c r="I59" s="125">
        <f t="shared" si="3"/>
        <v>-2.4869000000762753E-2</v>
      </c>
      <c r="P59" s="125">
        <f t="shared" si="11"/>
        <v>-5.4631392896828408E-3</v>
      </c>
      <c r="Q59" s="194">
        <f t="shared" si="12"/>
        <v>20143.680999999997</v>
      </c>
      <c r="R59" s="125">
        <f t="shared" si="7"/>
        <v>3.7658742993783501E-4</v>
      </c>
      <c r="S59" s="168">
        <v>1</v>
      </c>
      <c r="T59" s="125">
        <f t="shared" si="8"/>
        <v>3.7658742993783501E-4</v>
      </c>
      <c r="U59" s="195"/>
    </row>
    <row r="60" spans="1:21" ht="12.95" customHeight="1" x14ac:dyDescent="0.2">
      <c r="A60" s="161" t="s">
        <v>56</v>
      </c>
      <c r="B60" s="126" t="s">
        <v>50</v>
      </c>
      <c r="C60" s="162">
        <v>35421.548000000003</v>
      </c>
      <c r="D60" s="159" t="s">
        <v>35</v>
      </c>
      <c r="E60" s="125">
        <f t="shared" si="9"/>
        <v>2252.0213168282835</v>
      </c>
      <c r="F60" s="125">
        <f t="shared" si="10"/>
        <v>2252</v>
      </c>
      <c r="G60" s="125">
        <f t="shared" si="6"/>
        <v>1.7248000003746711E-2</v>
      </c>
      <c r="I60" s="125">
        <f t="shared" si="3"/>
        <v>1.7248000003746711E-2</v>
      </c>
      <c r="P60" s="125">
        <f t="shared" si="11"/>
        <v>-6.1915290569068207E-3</v>
      </c>
      <c r="Q60" s="194">
        <f t="shared" si="12"/>
        <v>20403.048000000003</v>
      </c>
      <c r="R60" s="125">
        <f t="shared" si="7"/>
        <v>5.4941152258522138E-4</v>
      </c>
      <c r="S60" s="168">
        <v>1</v>
      </c>
      <c r="T60" s="125">
        <f t="shared" si="8"/>
        <v>5.4941152258522138E-4</v>
      </c>
      <c r="U60" s="195"/>
    </row>
    <row r="61" spans="1:21" ht="12.95" customHeight="1" x14ac:dyDescent="0.2">
      <c r="A61" s="161" t="s">
        <v>60</v>
      </c>
      <c r="B61" s="126" t="s">
        <v>50</v>
      </c>
      <c r="C61" s="162">
        <v>35807.483</v>
      </c>
      <c r="D61" s="159" t="s">
        <v>35</v>
      </c>
      <c r="E61" s="125">
        <f t="shared" si="9"/>
        <v>2728.9989445401575</v>
      </c>
      <c r="F61" s="125">
        <f t="shared" si="10"/>
        <v>2729</v>
      </c>
      <c r="G61" s="125">
        <f t="shared" si="6"/>
        <v>-8.5399999807123095E-4</v>
      </c>
      <c r="I61" s="125">
        <f t="shared" si="3"/>
        <v>-8.5399999807123095E-4</v>
      </c>
      <c r="P61" s="125">
        <f t="shared" si="11"/>
        <v>-7.0990502656785599E-3</v>
      </c>
      <c r="Q61" s="194">
        <f t="shared" si="12"/>
        <v>20788.983</v>
      </c>
      <c r="R61" s="125">
        <f t="shared" si="7"/>
        <v>3.9000652844942371E-5</v>
      </c>
      <c r="S61" s="168">
        <v>1</v>
      </c>
      <c r="T61" s="125">
        <f t="shared" si="8"/>
        <v>3.9000652844942371E-5</v>
      </c>
      <c r="U61" s="195"/>
    </row>
    <row r="62" spans="1:21" ht="12.95" customHeight="1" x14ac:dyDescent="0.2">
      <c r="A62" s="161" t="s">
        <v>56</v>
      </c>
      <c r="B62" s="126" t="s">
        <v>50</v>
      </c>
      <c r="C62" s="162">
        <v>35876.258999999998</v>
      </c>
      <c r="D62" s="159" t="s">
        <v>35</v>
      </c>
      <c r="E62" s="125">
        <f t="shared" si="9"/>
        <v>2813.9993029515767</v>
      </c>
      <c r="F62" s="125">
        <f t="shared" si="10"/>
        <v>2814</v>
      </c>
      <c r="G62" s="125">
        <f t="shared" si="6"/>
        <v>-5.6400000175926834E-4</v>
      </c>
      <c r="I62" s="125">
        <f t="shared" si="3"/>
        <v>-5.6400000175926834E-4</v>
      </c>
      <c r="P62" s="125">
        <f t="shared" si="11"/>
        <v>-7.2385986005389664E-3</v>
      </c>
      <c r="Q62" s="194">
        <f t="shared" si="12"/>
        <v>20857.758999999998</v>
      </c>
      <c r="R62" s="125">
        <f t="shared" si="7"/>
        <v>4.4550266454831912E-5</v>
      </c>
      <c r="S62" s="168">
        <v>1</v>
      </c>
      <c r="T62" s="125">
        <f t="shared" si="8"/>
        <v>4.4550266454831912E-5</v>
      </c>
      <c r="U62" s="195"/>
    </row>
    <row r="63" spans="1:21" ht="12.95" customHeight="1" x14ac:dyDescent="0.2">
      <c r="A63" s="161" t="s">
        <v>53</v>
      </c>
      <c r="B63" s="126" t="s">
        <v>48</v>
      </c>
      <c r="C63" s="162">
        <v>35904.186000000002</v>
      </c>
      <c r="D63" s="159" t="s">
        <v>34</v>
      </c>
      <c r="E63" s="125">
        <f t="shared" si="9"/>
        <v>2848.5143228619531</v>
      </c>
      <c r="F63" s="125">
        <f t="shared" si="10"/>
        <v>2848.5</v>
      </c>
      <c r="G63" s="125">
        <f t="shared" si="6"/>
        <v>1.1589000001549721E-2</v>
      </c>
      <c r="I63" s="125">
        <f t="shared" si="3"/>
        <v>1.1589000001549721E-2</v>
      </c>
      <c r="P63" s="125">
        <f t="shared" si="11"/>
        <v>-7.2933255057417495E-3</v>
      </c>
      <c r="Q63" s="194">
        <f t="shared" si="12"/>
        <v>20885.686000000002</v>
      </c>
      <c r="R63" s="125">
        <f t="shared" si="7"/>
        <v>3.5654221656331009E-4</v>
      </c>
      <c r="S63" s="168">
        <v>1</v>
      </c>
      <c r="T63" s="125">
        <f t="shared" si="8"/>
        <v>3.5654221656331009E-4</v>
      </c>
      <c r="U63" s="195"/>
    </row>
    <row r="64" spans="1:21" ht="12.95" customHeight="1" x14ac:dyDescent="0.2">
      <c r="A64" s="161" t="s">
        <v>56</v>
      </c>
      <c r="B64" s="126" t="s">
        <v>48</v>
      </c>
      <c r="C64" s="162">
        <v>35933.29</v>
      </c>
      <c r="D64" s="159" t="s">
        <v>35</v>
      </c>
      <c r="E64" s="125">
        <f t="shared" si="9"/>
        <v>2884.4839987838732</v>
      </c>
      <c r="F64" s="125">
        <f t="shared" si="10"/>
        <v>2884.5</v>
      </c>
      <c r="G64" s="125">
        <f t="shared" si="6"/>
        <v>-1.2947000002895948E-2</v>
      </c>
      <c r="I64" s="125">
        <f t="shared" si="3"/>
        <v>-1.2947000002895948E-2</v>
      </c>
      <c r="P64" s="125">
        <f t="shared" si="11"/>
        <v>-7.3492539970362852E-3</v>
      </c>
      <c r="Q64" s="194">
        <f t="shared" si="12"/>
        <v>20914.79</v>
      </c>
      <c r="R64" s="125">
        <f t="shared" si="7"/>
        <v>3.1334760346117802E-5</v>
      </c>
      <c r="S64" s="168">
        <v>1</v>
      </c>
      <c r="T64" s="125">
        <f t="shared" si="8"/>
        <v>3.1334760346117802E-5</v>
      </c>
      <c r="U64" s="195"/>
    </row>
    <row r="65" spans="1:21" ht="12.95" customHeight="1" x14ac:dyDescent="0.2">
      <c r="A65" s="161" t="s">
        <v>53</v>
      </c>
      <c r="B65" s="126" t="s">
        <v>48</v>
      </c>
      <c r="C65" s="162">
        <v>36243.19</v>
      </c>
      <c r="D65" s="159" t="s">
        <v>34</v>
      </c>
      <c r="E65" s="125">
        <f t="shared" si="9"/>
        <v>3267.4898594285705</v>
      </c>
      <c r="F65" s="125">
        <f t="shared" si="10"/>
        <v>3267.5</v>
      </c>
      <c r="G65" s="125">
        <f t="shared" si="6"/>
        <v>-8.2049999982700683E-3</v>
      </c>
      <c r="I65" s="125">
        <f t="shared" si="3"/>
        <v>-8.2049999982700683E-3</v>
      </c>
      <c r="P65" s="125">
        <f t="shared" si="11"/>
        <v>-7.8697962329510075E-3</v>
      </c>
      <c r="Q65" s="194">
        <f t="shared" si="12"/>
        <v>21224.690000000002</v>
      </c>
      <c r="R65" s="125">
        <f t="shared" si="7"/>
        <v>1.1236156428407598E-7</v>
      </c>
      <c r="S65" s="168">
        <v>1</v>
      </c>
      <c r="T65" s="125">
        <f t="shared" si="8"/>
        <v>1.1236156428407598E-7</v>
      </c>
      <c r="U65" s="195"/>
    </row>
    <row r="66" spans="1:21" ht="12.95" customHeight="1" x14ac:dyDescent="0.2">
      <c r="A66" s="161" t="s">
        <v>53</v>
      </c>
      <c r="B66" s="126" t="s">
        <v>48</v>
      </c>
      <c r="C66" s="163">
        <v>36249.186000000002</v>
      </c>
      <c r="D66" s="159" t="s">
        <v>35</v>
      </c>
      <c r="E66" s="125">
        <f t="shared" si="9"/>
        <v>3274.9003245477229</v>
      </c>
      <c r="F66" s="125">
        <f t="shared" si="10"/>
        <v>3275</v>
      </c>
      <c r="I66" s="125">
        <f t="shared" si="3"/>
        <v>0</v>
      </c>
      <c r="P66" s="125">
        <f t="shared" si="11"/>
        <v>-7.8786304334754337E-3</v>
      </c>
      <c r="Q66" s="194">
        <f t="shared" si="12"/>
        <v>21230.686000000002</v>
      </c>
      <c r="R66" s="125">
        <f>+(P66-U66)^2</f>
        <v>5.2956722280404255E-3</v>
      </c>
      <c r="S66" s="168"/>
      <c r="U66" s="195">
        <f>+C66-(C$7+F66*C$8)</f>
        <v>-8.0649999996239785E-2</v>
      </c>
    </row>
    <row r="67" spans="1:21" ht="12.95" customHeight="1" x14ac:dyDescent="0.2">
      <c r="A67" s="161" t="s">
        <v>56</v>
      </c>
      <c r="C67" s="162">
        <v>36616.216999999997</v>
      </c>
      <c r="D67" s="159" t="s">
        <v>35</v>
      </c>
      <c r="E67" s="125">
        <f t="shared" si="9"/>
        <v>3728.5144711701219</v>
      </c>
      <c r="F67" s="125">
        <f t="shared" si="10"/>
        <v>3728.5</v>
      </c>
      <c r="G67" s="125">
        <f t="shared" ref="G67:G98" si="13">+C67-(C$7+F67*C$8)</f>
        <v>1.1708999998518266E-2</v>
      </c>
      <c r="I67" s="125">
        <f t="shared" si="3"/>
        <v>1.1708999998518266E-2</v>
      </c>
      <c r="P67" s="125">
        <f t="shared" si="11"/>
        <v>-8.315782117817215E-3</v>
      </c>
      <c r="Q67" s="194">
        <f t="shared" si="12"/>
        <v>21597.716999999997</v>
      </c>
      <c r="R67" s="125">
        <f t="shared" ref="R67:R98" si="14">+(P67-G67)^2</f>
        <v>4.009918988067093E-4</v>
      </c>
      <c r="S67" s="168">
        <v>1</v>
      </c>
      <c r="T67" s="125">
        <f t="shared" ref="T67:T98" si="15">S67*R67</f>
        <v>4.009918988067093E-4</v>
      </c>
      <c r="U67" s="195"/>
    </row>
    <row r="68" spans="1:21" ht="12.95" customHeight="1" x14ac:dyDescent="0.2">
      <c r="A68" s="161" t="s">
        <v>61</v>
      </c>
      <c r="B68" s="126" t="s">
        <v>48</v>
      </c>
      <c r="C68" s="162">
        <v>36899.415999999997</v>
      </c>
      <c r="D68" s="159" t="s">
        <v>34</v>
      </c>
      <c r="E68" s="125">
        <f t="shared" si="9"/>
        <v>4078.520527087248</v>
      </c>
      <c r="F68" s="125">
        <f t="shared" si="10"/>
        <v>4078.5</v>
      </c>
      <c r="G68" s="125">
        <f t="shared" si="13"/>
        <v>1.6608999998425134E-2</v>
      </c>
      <c r="H68" s="125">
        <f>G68</f>
        <v>1.6608999998425134E-2</v>
      </c>
      <c r="P68" s="125">
        <f t="shared" si="11"/>
        <v>-8.5226529412537194E-3</v>
      </c>
      <c r="Q68" s="194">
        <f t="shared" si="12"/>
        <v>21880.915999999997</v>
      </c>
      <c r="R68" s="125">
        <f t="shared" si="14"/>
        <v>6.3159997948046868E-4</v>
      </c>
      <c r="S68" s="168">
        <v>0.2</v>
      </c>
      <c r="T68" s="125">
        <f t="shared" si="15"/>
        <v>1.2631999589609374E-4</v>
      </c>
    </row>
    <row r="69" spans="1:21" ht="12.95" customHeight="1" x14ac:dyDescent="0.2">
      <c r="A69" s="161" t="s">
        <v>53</v>
      </c>
      <c r="B69" s="126" t="s">
        <v>50</v>
      </c>
      <c r="C69" s="162">
        <v>36983.129999999997</v>
      </c>
      <c r="D69" s="159" t="s">
        <v>34</v>
      </c>
      <c r="E69" s="125">
        <f t="shared" si="9"/>
        <v>4181.9827814209366</v>
      </c>
      <c r="F69" s="125">
        <f t="shared" si="10"/>
        <v>4182</v>
      </c>
      <c r="G69" s="125">
        <f t="shared" si="13"/>
        <v>-1.3932000001659617E-2</v>
      </c>
      <c r="I69" s="125">
        <f>G69</f>
        <v>-1.3932000001659617E-2</v>
      </c>
      <c r="P69" s="125">
        <f t="shared" si="11"/>
        <v>-8.5620447838295807E-3</v>
      </c>
      <c r="Q69" s="194">
        <f t="shared" si="12"/>
        <v>21964.629999999997</v>
      </c>
      <c r="R69" s="125">
        <f t="shared" si="14"/>
        <v>2.8836419041500033E-5</v>
      </c>
      <c r="S69" s="168">
        <v>1</v>
      </c>
      <c r="T69" s="125">
        <f t="shared" si="15"/>
        <v>2.8836419041500033E-5</v>
      </c>
    </row>
    <row r="70" spans="1:21" ht="12.95" customHeight="1" x14ac:dyDescent="0.2">
      <c r="A70" s="161" t="s">
        <v>56</v>
      </c>
      <c r="B70" s="126" t="s">
        <v>50</v>
      </c>
      <c r="C70" s="162">
        <v>37016.315000000002</v>
      </c>
      <c r="D70" s="159" t="s">
        <v>35</v>
      </c>
      <c r="E70" s="125">
        <f t="shared" si="9"/>
        <v>4222.9961711772967</v>
      </c>
      <c r="F70" s="125">
        <f t="shared" si="10"/>
        <v>4223</v>
      </c>
      <c r="G70" s="125">
        <f t="shared" si="13"/>
        <v>-3.0980000010458753E-3</v>
      </c>
      <c r="I70" s="125">
        <f>G70</f>
        <v>-3.0980000010458753E-3</v>
      </c>
      <c r="P70" s="125">
        <f t="shared" si="11"/>
        <v>-8.5748998176505224E-3</v>
      </c>
      <c r="Q70" s="194">
        <f t="shared" si="12"/>
        <v>21997.815000000002</v>
      </c>
      <c r="R70" s="125">
        <f t="shared" si="14"/>
        <v>2.9996431601124017E-5</v>
      </c>
      <c r="S70" s="168">
        <v>1</v>
      </c>
      <c r="T70" s="125">
        <f t="shared" si="15"/>
        <v>2.9996431601124017E-5</v>
      </c>
    </row>
    <row r="71" spans="1:21" ht="12.95" customHeight="1" x14ac:dyDescent="0.2">
      <c r="A71" s="161" t="s">
        <v>53</v>
      </c>
      <c r="B71" s="126" t="s">
        <v>48</v>
      </c>
      <c r="C71" s="162">
        <v>37320.133999999998</v>
      </c>
      <c r="D71" s="159" t="s">
        <v>34</v>
      </c>
      <c r="E71" s="125">
        <f t="shared" si="9"/>
        <v>4598.4865150792302</v>
      </c>
      <c r="F71" s="125">
        <f t="shared" si="10"/>
        <v>4598.5</v>
      </c>
      <c r="G71" s="125">
        <f t="shared" si="13"/>
        <v>-1.0911000004853122E-2</v>
      </c>
      <c r="I71" s="125">
        <f>G71</f>
        <v>-1.0911000004853122E-2</v>
      </c>
      <c r="P71" s="125">
        <f t="shared" si="11"/>
        <v>-8.620052388338276E-3</v>
      </c>
      <c r="Q71" s="194">
        <f t="shared" si="12"/>
        <v>22301.633999999998</v>
      </c>
      <c r="R71" s="125">
        <f t="shared" si="14"/>
        <v>5.2484409816150534E-6</v>
      </c>
      <c r="S71" s="168">
        <v>1</v>
      </c>
      <c r="T71" s="125">
        <f t="shared" si="15"/>
        <v>5.2484409816150534E-6</v>
      </c>
    </row>
    <row r="72" spans="1:21" ht="12.95" customHeight="1" x14ac:dyDescent="0.2">
      <c r="A72" s="161" t="s">
        <v>61</v>
      </c>
      <c r="B72" s="126" t="s">
        <v>48</v>
      </c>
      <c r="C72" s="162">
        <v>37349.285000000003</v>
      </c>
      <c r="D72" s="159" t="s">
        <v>34</v>
      </c>
      <c r="E72" s="125">
        <f t="shared" si="9"/>
        <v>4634.5142783695028</v>
      </c>
      <c r="F72" s="125">
        <f t="shared" si="10"/>
        <v>4634.5</v>
      </c>
      <c r="G72" s="125">
        <f t="shared" si="13"/>
        <v>1.1553000003914349E-2</v>
      </c>
      <c r="H72" s="125">
        <f t="shared" ref="H72:H83" si="16">G72</f>
        <v>1.1553000003914349E-2</v>
      </c>
      <c r="P72" s="125">
        <f t="shared" si="11"/>
        <v>-8.6175063265500097E-3</v>
      </c>
      <c r="Q72" s="194">
        <f t="shared" si="12"/>
        <v>22330.785000000003</v>
      </c>
      <c r="R72" s="125">
        <f t="shared" si="14"/>
        <v>4.0684932562730277E-4</v>
      </c>
      <c r="S72" s="168">
        <v>0.2</v>
      </c>
      <c r="T72" s="125">
        <f t="shared" si="15"/>
        <v>8.1369865125460554E-5</v>
      </c>
    </row>
    <row r="73" spans="1:21" ht="12.95" customHeight="1" x14ac:dyDescent="0.2">
      <c r="A73" s="161" t="s">
        <v>61</v>
      </c>
      <c r="B73" s="126" t="s">
        <v>50</v>
      </c>
      <c r="C73" s="162">
        <v>38084.358999999997</v>
      </c>
      <c r="D73" s="159" t="s">
        <v>34</v>
      </c>
      <c r="E73" s="125">
        <f t="shared" si="9"/>
        <v>5542.9933038859162</v>
      </c>
      <c r="F73" s="125">
        <f t="shared" si="10"/>
        <v>5543</v>
      </c>
      <c r="G73" s="125">
        <f t="shared" si="13"/>
        <v>-5.4180000006454065E-3</v>
      </c>
      <c r="H73" s="125">
        <f t="shared" si="16"/>
        <v>-5.4180000006454065E-3</v>
      </c>
      <c r="P73" s="125">
        <f t="shared" si="11"/>
        <v>-8.155033452343155E-3</v>
      </c>
      <c r="Q73" s="194">
        <f t="shared" si="12"/>
        <v>23065.858999999997</v>
      </c>
      <c r="R73" s="125">
        <f t="shared" si="14"/>
        <v>7.4913521157124911E-6</v>
      </c>
      <c r="S73" s="168">
        <v>0.2</v>
      </c>
      <c r="T73" s="125">
        <f t="shared" si="15"/>
        <v>1.4982704231424983E-6</v>
      </c>
    </row>
    <row r="74" spans="1:21" ht="12.95" customHeight="1" x14ac:dyDescent="0.2">
      <c r="A74" s="161" t="s">
        <v>61</v>
      </c>
      <c r="B74" s="126" t="s">
        <v>50</v>
      </c>
      <c r="C74" s="162">
        <v>38088.398999999998</v>
      </c>
      <c r="D74" s="159" t="s">
        <v>34</v>
      </c>
      <c r="E74" s="125">
        <f t="shared" si="9"/>
        <v>5547.9863457607307</v>
      </c>
      <c r="F74" s="125">
        <f t="shared" si="10"/>
        <v>5548</v>
      </c>
      <c r="G74" s="125">
        <f t="shared" si="13"/>
        <v>-1.1048000000300817E-2</v>
      </c>
      <c r="H74" s="125">
        <f t="shared" si="16"/>
        <v>-1.1048000000300817E-2</v>
      </c>
      <c r="P74" s="125">
        <f t="shared" si="11"/>
        <v>-8.150368494569871E-3</v>
      </c>
      <c r="Q74" s="194">
        <f t="shared" si="12"/>
        <v>23069.898999999998</v>
      </c>
      <c r="R74" s="125">
        <f t="shared" si="14"/>
        <v>8.3962683430045897E-6</v>
      </c>
      <c r="S74" s="168">
        <v>0.2</v>
      </c>
      <c r="T74" s="125">
        <f t="shared" si="15"/>
        <v>1.679253668600918E-6</v>
      </c>
    </row>
    <row r="75" spans="1:21" ht="12.95" customHeight="1" x14ac:dyDescent="0.2">
      <c r="A75" s="161" t="s">
        <v>61</v>
      </c>
      <c r="B75" s="126" t="s">
        <v>50</v>
      </c>
      <c r="C75" s="162">
        <v>38325.468999999997</v>
      </c>
      <c r="D75" s="159" t="s">
        <v>34</v>
      </c>
      <c r="E75" s="125">
        <f t="shared" si="9"/>
        <v>5840.9815034988324</v>
      </c>
      <c r="F75" s="125">
        <f t="shared" si="10"/>
        <v>5841</v>
      </c>
      <c r="G75" s="125">
        <f t="shared" si="13"/>
        <v>-1.4966000002459623E-2</v>
      </c>
      <c r="H75" s="125">
        <f t="shared" si="16"/>
        <v>-1.4966000002459623E-2</v>
      </c>
      <c r="P75" s="125">
        <f t="shared" si="11"/>
        <v>-7.8364809601040135E-3</v>
      </c>
      <c r="Q75" s="194">
        <f t="shared" si="12"/>
        <v>23306.968999999997</v>
      </c>
      <c r="R75" s="125">
        <f t="shared" si="14"/>
        <v>5.0830041775311244E-5</v>
      </c>
      <c r="S75" s="168">
        <v>0.2</v>
      </c>
      <c r="T75" s="125">
        <f t="shared" si="15"/>
        <v>1.016600835506225E-5</v>
      </c>
    </row>
    <row r="76" spans="1:21" ht="12.95" customHeight="1" x14ac:dyDescent="0.2">
      <c r="A76" s="161" t="s">
        <v>61</v>
      </c>
      <c r="B76" s="126" t="s">
        <v>50</v>
      </c>
      <c r="C76" s="162">
        <v>38406.408000000003</v>
      </c>
      <c r="D76" s="159" t="s">
        <v>34</v>
      </c>
      <c r="E76" s="125">
        <f t="shared" si="9"/>
        <v>5941.0141312972301</v>
      </c>
      <c r="F76" s="125">
        <f t="shared" si="10"/>
        <v>5941</v>
      </c>
      <c r="G76" s="125">
        <f t="shared" si="13"/>
        <v>1.1434000000008382E-2</v>
      </c>
      <c r="H76" s="125">
        <f t="shared" si="16"/>
        <v>1.1434000000008382E-2</v>
      </c>
      <c r="P76" s="125">
        <f t="shared" si="11"/>
        <v>-7.711113617193701E-3</v>
      </c>
      <c r="Q76" s="194">
        <f t="shared" si="12"/>
        <v>23387.908000000003</v>
      </c>
      <c r="R76" s="125">
        <f t="shared" si="14"/>
        <v>3.6653537541557664E-4</v>
      </c>
      <c r="S76" s="168">
        <v>0.2</v>
      </c>
      <c r="T76" s="125">
        <f t="shared" si="15"/>
        <v>7.3307075083115338E-5</v>
      </c>
    </row>
    <row r="77" spans="1:21" ht="12.95" customHeight="1" x14ac:dyDescent="0.2">
      <c r="A77" s="161" t="s">
        <v>61</v>
      </c>
      <c r="B77" s="126" t="s">
        <v>50</v>
      </c>
      <c r="C77" s="162">
        <v>38440.377999999997</v>
      </c>
      <c r="D77" s="159" t="s">
        <v>34</v>
      </c>
      <c r="E77" s="125">
        <f t="shared" si="9"/>
        <v>5982.9977036950932</v>
      </c>
      <c r="F77" s="125">
        <f t="shared" si="10"/>
        <v>5983</v>
      </c>
      <c r="G77" s="125">
        <f t="shared" si="13"/>
        <v>-1.8580000032670796E-3</v>
      </c>
      <c r="H77" s="125">
        <f t="shared" si="16"/>
        <v>-1.8580000032670796E-3</v>
      </c>
      <c r="P77" s="125">
        <f t="shared" si="11"/>
        <v>-7.6556915376587813E-3</v>
      </c>
      <c r="Q77" s="194">
        <f t="shared" si="12"/>
        <v>23421.877999999997</v>
      </c>
      <c r="R77" s="125">
        <f t="shared" si="14"/>
        <v>3.3613227127957208E-5</v>
      </c>
      <c r="S77" s="168">
        <v>0.2</v>
      </c>
      <c r="T77" s="125">
        <f t="shared" si="15"/>
        <v>6.7226454255914422E-6</v>
      </c>
    </row>
    <row r="78" spans="1:21" ht="12.95" customHeight="1" x14ac:dyDescent="0.2">
      <c r="A78" s="161" t="s">
        <v>61</v>
      </c>
      <c r="B78" s="126" t="s">
        <v>48</v>
      </c>
      <c r="C78" s="162">
        <v>39056.531000000003</v>
      </c>
      <c r="D78" s="159" t="s">
        <v>34</v>
      </c>
      <c r="E78" s="125">
        <f t="shared" si="9"/>
        <v>6744.5020923811644</v>
      </c>
      <c r="F78" s="125">
        <f t="shared" si="10"/>
        <v>6744.5</v>
      </c>
      <c r="G78" s="125">
        <f t="shared" si="13"/>
        <v>1.6929999983403832E-3</v>
      </c>
      <c r="H78" s="125">
        <f t="shared" si="16"/>
        <v>1.6929999983403832E-3</v>
      </c>
      <c r="P78" s="125">
        <f t="shared" si="11"/>
        <v>-6.3668797302130244E-3</v>
      </c>
      <c r="Q78" s="194">
        <f t="shared" si="12"/>
        <v>24038.031000000003</v>
      </c>
      <c r="R78" s="125">
        <f t="shared" si="14"/>
        <v>6.4961661238746148E-5</v>
      </c>
      <c r="S78" s="168">
        <v>0.2</v>
      </c>
      <c r="T78" s="125">
        <f t="shared" si="15"/>
        <v>1.2992332247749231E-5</v>
      </c>
    </row>
    <row r="79" spans="1:21" ht="12.95" customHeight="1" x14ac:dyDescent="0.2">
      <c r="A79" s="161" t="s">
        <v>62</v>
      </c>
      <c r="B79" s="126" t="s">
        <v>48</v>
      </c>
      <c r="C79" s="162">
        <v>39146.339</v>
      </c>
      <c r="D79" s="159" t="s">
        <v>34</v>
      </c>
      <c r="E79" s="125">
        <f t="shared" si="9"/>
        <v>6855.4959301765102</v>
      </c>
      <c r="F79" s="125">
        <f t="shared" si="10"/>
        <v>6855.5</v>
      </c>
      <c r="G79" s="125">
        <f t="shared" si="13"/>
        <v>-3.2930000015767291E-3</v>
      </c>
      <c r="H79" s="125">
        <f t="shared" si="16"/>
        <v>-3.2930000015767291E-3</v>
      </c>
      <c r="P79" s="125">
        <f t="shared" si="11"/>
        <v>-6.1340708060666771E-3</v>
      </c>
      <c r="Q79" s="194">
        <f t="shared" si="12"/>
        <v>24127.839</v>
      </c>
      <c r="R79" s="125">
        <f t="shared" si="14"/>
        <v>8.0716833161251603E-6</v>
      </c>
      <c r="S79" s="168">
        <v>0.2</v>
      </c>
      <c r="T79" s="125">
        <f t="shared" si="15"/>
        <v>1.6143366632250321E-6</v>
      </c>
    </row>
    <row r="80" spans="1:21" ht="12.95" customHeight="1" x14ac:dyDescent="0.2">
      <c r="A80" s="161" t="s">
        <v>62</v>
      </c>
      <c r="B80" s="126" t="s">
        <v>48</v>
      </c>
      <c r="C80" s="162">
        <v>39528.256999999998</v>
      </c>
      <c r="D80" s="159" t="s">
        <v>34</v>
      </c>
      <c r="E80" s="125">
        <f t="shared" si="9"/>
        <v>7327.5089417470172</v>
      </c>
      <c r="F80" s="125">
        <f t="shared" si="10"/>
        <v>7327.5</v>
      </c>
      <c r="G80" s="125">
        <f t="shared" si="13"/>
        <v>7.2349999973084778E-3</v>
      </c>
      <c r="H80" s="125">
        <f t="shared" si="16"/>
        <v>7.2349999973084778E-3</v>
      </c>
      <c r="P80" s="125">
        <f t="shared" si="11"/>
        <v>-5.0164038227581524E-3</v>
      </c>
      <c r="Q80" s="194">
        <f t="shared" si="12"/>
        <v>24509.756999999998</v>
      </c>
      <c r="R80" s="125">
        <f t="shared" si="14"/>
        <v>1.5009689556234323E-4</v>
      </c>
      <c r="S80" s="168">
        <v>0.2</v>
      </c>
      <c r="T80" s="125">
        <f t="shared" si="15"/>
        <v>3.0019379112468647E-5</v>
      </c>
    </row>
    <row r="81" spans="1:20" ht="12.95" customHeight="1" x14ac:dyDescent="0.2">
      <c r="A81" s="165" t="s">
        <v>62</v>
      </c>
      <c r="B81" s="126" t="s">
        <v>48</v>
      </c>
      <c r="C81" s="166">
        <v>39536.326999999997</v>
      </c>
      <c r="D81" s="159" t="s">
        <v>34</v>
      </c>
      <c r="E81" s="125">
        <f t="shared" si="9"/>
        <v>7337.4826664821012</v>
      </c>
      <c r="F81" s="125">
        <f t="shared" si="10"/>
        <v>7337.5</v>
      </c>
      <c r="G81" s="125">
        <f t="shared" si="13"/>
        <v>-1.4025000004039612E-2</v>
      </c>
      <c r="H81" s="125">
        <f t="shared" si="16"/>
        <v>-1.4025000004039612E-2</v>
      </c>
      <c r="P81" s="125">
        <f t="shared" si="11"/>
        <v>-4.9904875538212719E-3</v>
      </c>
      <c r="Q81" s="194">
        <f t="shared" si="12"/>
        <v>24517.826999999997</v>
      </c>
      <c r="R81" s="125">
        <f t="shared" si="14"/>
        <v>8.1622415213150184E-5</v>
      </c>
      <c r="S81" s="168">
        <v>0.2</v>
      </c>
      <c r="T81" s="125">
        <f t="shared" si="15"/>
        <v>1.6324483042630036E-5</v>
      </c>
    </row>
    <row r="82" spans="1:20" ht="12.95" customHeight="1" x14ac:dyDescent="0.2">
      <c r="A82" s="164" t="s">
        <v>62</v>
      </c>
      <c r="B82" s="157" t="s">
        <v>48</v>
      </c>
      <c r="C82" s="158">
        <v>40981.432000000001</v>
      </c>
      <c r="D82" s="159" t="s">
        <v>34</v>
      </c>
      <c r="E82" s="125">
        <f t="shared" si="9"/>
        <v>9123.4900373983783</v>
      </c>
      <c r="F82" s="125">
        <f t="shared" si="10"/>
        <v>9123.5</v>
      </c>
      <c r="G82" s="125">
        <f t="shared" si="13"/>
        <v>-8.0610000004526228E-3</v>
      </c>
      <c r="H82" s="125">
        <f t="shared" si="16"/>
        <v>-8.0610000004526228E-3</v>
      </c>
      <c r="P82" s="125">
        <f t="shared" si="11"/>
        <v>1.1267791183325535E-3</v>
      </c>
      <c r="Q82" s="194">
        <f t="shared" si="12"/>
        <v>25962.932000000001</v>
      </c>
      <c r="R82" s="125">
        <f t="shared" si="14"/>
        <v>8.4415285135584913E-5</v>
      </c>
      <c r="S82" s="168">
        <v>0.2</v>
      </c>
      <c r="T82" s="125">
        <f t="shared" si="15"/>
        <v>1.6883057027116984E-5</v>
      </c>
    </row>
    <row r="83" spans="1:20" ht="12.95" customHeight="1" x14ac:dyDescent="0.2">
      <c r="A83" s="161" t="s">
        <v>62</v>
      </c>
      <c r="B83" s="126" t="s">
        <v>50</v>
      </c>
      <c r="C83" s="162">
        <v>42069.322</v>
      </c>
      <c r="D83" s="159" t="s">
        <v>34</v>
      </c>
      <c r="E83" s="125">
        <f t="shared" si="9"/>
        <v>10468.014870366296</v>
      </c>
      <c r="F83" s="125">
        <f t="shared" si="10"/>
        <v>10468</v>
      </c>
      <c r="G83" s="125">
        <f t="shared" si="13"/>
        <v>1.2031999998725951E-2</v>
      </c>
      <c r="H83" s="125">
        <f t="shared" si="16"/>
        <v>1.2031999998725951E-2</v>
      </c>
      <c r="P83" s="125">
        <f t="shared" si="11"/>
        <v>7.6851634126707258E-3</v>
      </c>
      <c r="Q83" s="194">
        <f t="shared" si="12"/>
        <v>27050.822</v>
      </c>
      <c r="R83" s="125">
        <f t="shared" si="14"/>
        <v>1.8894988305868244E-5</v>
      </c>
      <c r="S83" s="168">
        <v>0.2</v>
      </c>
      <c r="T83" s="125">
        <f t="shared" si="15"/>
        <v>3.778997661173649E-6</v>
      </c>
    </row>
    <row r="84" spans="1:20" ht="12.95" customHeight="1" x14ac:dyDescent="0.2">
      <c r="A84" s="161" t="s">
        <v>63</v>
      </c>
      <c r="B84" s="126" t="s">
        <v>48</v>
      </c>
      <c r="C84" s="162">
        <v>42448.389000000003</v>
      </c>
      <c r="D84" s="163" t="s">
        <v>35</v>
      </c>
      <c r="E84" s="125">
        <f t="shared" si="9"/>
        <v>10936.504326890994</v>
      </c>
      <c r="F84" s="125">
        <f t="shared" si="10"/>
        <v>10936.5</v>
      </c>
      <c r="G84" s="125">
        <f t="shared" si="13"/>
        <v>3.5009999992325902E-3</v>
      </c>
      <c r="I84" s="168">
        <f t="shared" ref="I84:I92" si="17">G84</f>
        <v>3.5009999992325902E-3</v>
      </c>
      <c r="P84" s="125">
        <f t="shared" si="11"/>
        <v>1.0364664531887224E-2</v>
      </c>
      <c r="Q84" s="194">
        <f t="shared" si="12"/>
        <v>27429.889000000003</v>
      </c>
      <c r="R84" s="125">
        <f t="shared" si="14"/>
        <v>4.7109890816821159E-5</v>
      </c>
      <c r="S84" s="125">
        <v>0.1</v>
      </c>
      <c r="T84" s="125">
        <f t="shared" si="15"/>
        <v>4.7109890816821164E-6</v>
      </c>
    </row>
    <row r="85" spans="1:20" ht="12.95" customHeight="1" x14ac:dyDescent="0.2">
      <c r="A85" s="161" t="s">
        <v>63</v>
      </c>
      <c r="B85" s="126" t="s">
        <v>50</v>
      </c>
      <c r="C85" s="162">
        <v>42450.396000000001</v>
      </c>
      <c r="D85" s="163" t="s">
        <v>35</v>
      </c>
      <c r="E85" s="125">
        <f t="shared" ref="E85:E116" si="18">+(C85-C$7)/C$8</f>
        <v>10938.984781109493</v>
      </c>
      <c r="F85" s="125">
        <f t="shared" ref="F85:F116" si="19">ROUND(2*E85,0)/2</f>
        <v>10939</v>
      </c>
      <c r="G85" s="125">
        <f t="shared" si="13"/>
        <v>-1.2313999999605585E-2</v>
      </c>
      <c r="I85" s="168">
        <f t="shared" si="17"/>
        <v>-1.2313999999605585E-2</v>
      </c>
      <c r="P85" s="125">
        <f t="shared" ref="P85:P116" si="20">+D$11+D$12*F85+D$13*F85^2</f>
        <v>1.0379509288903264E-2</v>
      </c>
      <c r="Q85" s="194">
        <f t="shared" ref="Q85:Q116" si="21">+C85-15018.5</f>
        <v>27431.896000000001</v>
      </c>
      <c r="R85" s="125">
        <f t="shared" si="14"/>
        <v>5.1499536382763737E-4</v>
      </c>
      <c r="S85" s="125">
        <v>0.1</v>
      </c>
      <c r="T85" s="125">
        <f t="shared" si="15"/>
        <v>5.1499536382763742E-5</v>
      </c>
    </row>
    <row r="86" spans="1:20" ht="12.95" customHeight="1" x14ac:dyDescent="0.2">
      <c r="A86" s="125" t="s">
        <v>64</v>
      </c>
      <c r="B86" s="126" t="s">
        <v>48</v>
      </c>
      <c r="C86" s="162">
        <v>42453.256000000001</v>
      </c>
      <c r="D86" s="163" t="s">
        <v>34</v>
      </c>
      <c r="E86" s="125">
        <f t="shared" si="18"/>
        <v>10942.519459268397</v>
      </c>
      <c r="F86" s="125">
        <f t="shared" si="19"/>
        <v>10942.5</v>
      </c>
      <c r="G86" s="125">
        <f t="shared" si="13"/>
        <v>1.5745000004244503E-2</v>
      </c>
      <c r="I86" s="168">
        <f t="shared" si="17"/>
        <v>1.5745000004244503E-2</v>
      </c>
      <c r="P86" s="125">
        <f t="shared" si="20"/>
        <v>1.0400301694484561E-2</v>
      </c>
      <c r="Q86" s="194">
        <f t="shared" si="21"/>
        <v>27434.756000000001</v>
      </c>
      <c r="R86" s="125">
        <f t="shared" si="14"/>
        <v>2.8565800022350781E-5</v>
      </c>
      <c r="S86" s="125">
        <v>0.1</v>
      </c>
      <c r="T86" s="125">
        <f t="shared" si="15"/>
        <v>2.8565800022350783E-6</v>
      </c>
    </row>
    <row r="87" spans="1:20" ht="12.95" customHeight="1" x14ac:dyDescent="0.2">
      <c r="A87" s="161" t="s">
        <v>63</v>
      </c>
      <c r="B87" s="126" t="s">
        <v>48</v>
      </c>
      <c r="C87" s="162">
        <v>42453.262000000002</v>
      </c>
      <c r="D87" s="163" t="s">
        <v>35</v>
      </c>
      <c r="E87" s="125">
        <f t="shared" si="18"/>
        <v>10942.526874677123</v>
      </c>
      <c r="F87" s="125">
        <f t="shared" si="19"/>
        <v>10942.5</v>
      </c>
      <c r="G87" s="125">
        <f t="shared" si="13"/>
        <v>2.1745000005466864E-2</v>
      </c>
      <c r="I87" s="168">
        <f t="shared" si="17"/>
        <v>2.1745000005466864E-2</v>
      </c>
      <c r="P87" s="125">
        <f t="shared" si="20"/>
        <v>1.0400301694484561E-2</v>
      </c>
      <c r="Q87" s="194">
        <f t="shared" si="21"/>
        <v>27434.762000000002</v>
      </c>
      <c r="R87" s="125">
        <f t="shared" si="14"/>
        <v>1.2870217976720472E-4</v>
      </c>
      <c r="S87" s="125">
        <v>0.1</v>
      </c>
      <c r="T87" s="125">
        <f t="shared" si="15"/>
        <v>1.2870217976720472E-5</v>
      </c>
    </row>
    <row r="88" spans="1:20" ht="12.95" customHeight="1" x14ac:dyDescent="0.2">
      <c r="A88" s="161" t="s">
        <v>65</v>
      </c>
      <c r="B88" s="126" t="s">
        <v>50</v>
      </c>
      <c r="C88" s="162">
        <v>43192.391000000003</v>
      </c>
      <c r="D88" s="163" t="s">
        <v>34</v>
      </c>
      <c r="E88" s="125">
        <f t="shared" si="18"/>
        <v>11856.01748059017</v>
      </c>
      <c r="F88" s="125">
        <f t="shared" si="19"/>
        <v>11856</v>
      </c>
      <c r="G88" s="125">
        <f t="shared" si="13"/>
        <v>1.4144000000669621E-2</v>
      </c>
      <c r="I88" s="168">
        <f t="shared" si="17"/>
        <v>1.4144000000669621E-2</v>
      </c>
      <c r="P88" s="125">
        <f t="shared" si="20"/>
        <v>1.6215872998736225E-2</v>
      </c>
      <c r="Q88" s="194">
        <f t="shared" si="21"/>
        <v>28173.891000000003</v>
      </c>
      <c r="R88" s="125">
        <f t="shared" si="14"/>
        <v>4.2926577201174982E-6</v>
      </c>
      <c r="S88" s="125">
        <v>0.1</v>
      </c>
      <c r="T88" s="125">
        <f t="shared" si="15"/>
        <v>4.2926577201174982E-7</v>
      </c>
    </row>
    <row r="89" spans="1:20" ht="12.95" customHeight="1" x14ac:dyDescent="0.2">
      <c r="A89" s="161" t="s">
        <v>66</v>
      </c>
      <c r="B89" s="126" t="s">
        <v>50</v>
      </c>
      <c r="C89" s="162">
        <v>43510.364999999998</v>
      </c>
      <c r="D89" s="163" t="s">
        <v>35</v>
      </c>
      <c r="E89" s="125">
        <f t="shared" si="18"/>
        <v>12249.002009575761</v>
      </c>
      <c r="F89" s="125">
        <f t="shared" si="19"/>
        <v>12249</v>
      </c>
      <c r="G89" s="125">
        <f t="shared" si="13"/>
        <v>1.6259999974863604E-3</v>
      </c>
      <c r="I89" s="168">
        <f t="shared" si="17"/>
        <v>1.6259999974863604E-3</v>
      </c>
      <c r="P89" s="125">
        <f t="shared" si="20"/>
        <v>1.8956095970915583E-2</v>
      </c>
      <c r="Q89" s="194">
        <f t="shared" si="21"/>
        <v>28491.864999999998</v>
      </c>
      <c r="R89" s="125">
        <f t="shared" si="14"/>
        <v>3.0033222644826774E-4</v>
      </c>
      <c r="S89" s="125">
        <v>0.1</v>
      </c>
      <c r="T89" s="125">
        <f t="shared" si="15"/>
        <v>3.0033222644826775E-5</v>
      </c>
    </row>
    <row r="90" spans="1:20" s="168" customFormat="1" ht="12.95" customHeight="1" x14ac:dyDescent="0.2">
      <c r="A90" s="161" t="s">
        <v>67</v>
      </c>
      <c r="B90" s="167" t="s">
        <v>50</v>
      </c>
      <c r="C90" s="41">
        <v>49398.466</v>
      </c>
      <c r="D90" s="40" t="s">
        <v>36</v>
      </c>
      <c r="E90" s="168">
        <f t="shared" si="18"/>
        <v>19526.114597726435</v>
      </c>
      <c r="F90" s="168">
        <f t="shared" si="19"/>
        <v>19526</v>
      </c>
      <c r="G90" s="168">
        <f t="shared" si="13"/>
        <v>9.272400000190828E-2</v>
      </c>
      <c r="I90" s="168">
        <f t="shared" si="17"/>
        <v>9.272400000190828E-2</v>
      </c>
      <c r="P90" s="125">
        <f t="shared" si="20"/>
        <v>9.5598187200304191E-2</v>
      </c>
      <c r="Q90" s="196">
        <f t="shared" si="21"/>
        <v>34379.966</v>
      </c>
      <c r="R90" s="125">
        <f t="shared" si="14"/>
        <v>8.2609520514229363E-6</v>
      </c>
      <c r="S90" s="125">
        <v>0.1</v>
      </c>
      <c r="T90" s="125">
        <f t="shared" si="15"/>
        <v>8.2609520514229369E-7</v>
      </c>
    </row>
    <row r="91" spans="1:20" s="168" customFormat="1" ht="12.95" customHeight="1" x14ac:dyDescent="0.2">
      <c r="A91" s="161" t="s">
        <v>67</v>
      </c>
      <c r="B91" s="167" t="s">
        <v>50</v>
      </c>
      <c r="C91" s="41">
        <v>49398.470999999998</v>
      </c>
      <c r="D91" s="40" t="s">
        <v>36</v>
      </c>
      <c r="E91" s="168">
        <f t="shared" si="18"/>
        <v>19526.120777233704</v>
      </c>
      <c r="F91" s="168">
        <f t="shared" si="19"/>
        <v>19526</v>
      </c>
      <c r="G91" s="168">
        <f t="shared" si="13"/>
        <v>9.7723999999288935E-2</v>
      </c>
      <c r="I91" s="168">
        <f t="shared" si="17"/>
        <v>9.7723999999288935E-2</v>
      </c>
      <c r="P91" s="125">
        <f t="shared" si="20"/>
        <v>9.5598187200304191E-2</v>
      </c>
      <c r="Q91" s="196">
        <f t="shared" si="21"/>
        <v>34379.970999999998</v>
      </c>
      <c r="R91" s="125">
        <f t="shared" si="14"/>
        <v>4.5190800563273521E-6</v>
      </c>
      <c r="S91" s="125">
        <v>0.1</v>
      </c>
      <c r="T91" s="125">
        <f t="shared" si="15"/>
        <v>4.5190800563273524E-7</v>
      </c>
    </row>
    <row r="92" spans="1:20" s="168" customFormat="1" ht="12.95" customHeight="1" x14ac:dyDescent="0.2">
      <c r="A92" s="161" t="s">
        <v>68</v>
      </c>
      <c r="B92" s="167" t="s">
        <v>50</v>
      </c>
      <c r="C92" s="41">
        <v>50381.574999999997</v>
      </c>
      <c r="D92" s="40">
        <v>5.0000000000000001E-3</v>
      </c>
      <c r="E92" s="168">
        <f t="shared" si="18"/>
        <v>20741.140440425836</v>
      </c>
      <c r="F92" s="168">
        <f t="shared" si="19"/>
        <v>20741</v>
      </c>
      <c r="G92" s="168">
        <f t="shared" si="13"/>
        <v>0.11363399999390822</v>
      </c>
      <c r="I92" s="168">
        <f t="shared" si="17"/>
        <v>0.11363399999390822</v>
      </c>
      <c r="P92" s="125">
        <f t="shared" si="20"/>
        <v>0.11318300270352781</v>
      </c>
      <c r="Q92" s="196">
        <f t="shared" si="21"/>
        <v>35363.074999999997</v>
      </c>
      <c r="R92" s="125">
        <f t="shared" si="14"/>
        <v>2.0339855593047078E-7</v>
      </c>
      <c r="S92" s="125">
        <v>0.1</v>
      </c>
      <c r="T92" s="125">
        <f t="shared" si="15"/>
        <v>2.033985559304708E-8</v>
      </c>
    </row>
    <row r="93" spans="1:20" s="168" customFormat="1" ht="12.95" customHeight="1" x14ac:dyDescent="0.2">
      <c r="A93" s="161" t="s">
        <v>69</v>
      </c>
      <c r="B93" s="167" t="s">
        <v>50</v>
      </c>
      <c r="C93" s="41">
        <v>50428.506500000003</v>
      </c>
      <c r="D93" s="36">
        <v>6.9999999999999999E-4</v>
      </c>
      <c r="E93" s="168">
        <f t="shared" si="18"/>
        <v>20799.143149521831</v>
      </c>
      <c r="F93" s="168">
        <f t="shared" si="19"/>
        <v>20799</v>
      </c>
      <c r="G93" s="168">
        <f t="shared" si="13"/>
        <v>0.11582600000110688</v>
      </c>
      <c r="J93" s="168">
        <f>G93</f>
        <v>0.11582600000110688</v>
      </c>
      <c r="K93" s="125"/>
      <c r="P93" s="125">
        <f t="shared" si="20"/>
        <v>0.11405670761588407</v>
      </c>
      <c r="Q93" s="196">
        <f t="shared" si="21"/>
        <v>35410.006500000003</v>
      </c>
      <c r="R93" s="125">
        <f t="shared" si="14"/>
        <v>3.1303955444073983E-6</v>
      </c>
      <c r="S93" s="168">
        <v>1</v>
      </c>
      <c r="T93" s="125">
        <f t="shared" si="15"/>
        <v>3.1303955444073983E-6</v>
      </c>
    </row>
    <row r="94" spans="1:20" s="168" customFormat="1" ht="12.95" customHeight="1" x14ac:dyDescent="0.2">
      <c r="A94" s="161" t="s">
        <v>70</v>
      </c>
      <c r="B94" s="167" t="s">
        <v>48</v>
      </c>
      <c r="C94" s="41">
        <v>50524.373</v>
      </c>
      <c r="D94" s="40">
        <v>8.0000000000000002E-3</v>
      </c>
      <c r="E94" s="168">
        <f t="shared" si="18"/>
        <v>20917.624696277217</v>
      </c>
      <c r="F94" s="168">
        <f t="shared" si="19"/>
        <v>20917.5</v>
      </c>
      <c r="G94" s="168">
        <f t="shared" si="13"/>
        <v>0.10089500000322005</v>
      </c>
      <c r="I94" s="168">
        <f>G94</f>
        <v>0.10089500000322005</v>
      </c>
      <c r="P94" s="125">
        <f t="shared" si="20"/>
        <v>0.11585148356284365</v>
      </c>
      <c r="Q94" s="196">
        <f t="shared" si="21"/>
        <v>35505.873</v>
      </c>
      <c r="R94" s="125">
        <f t="shared" si="14"/>
        <v>2.2369640046929115E-4</v>
      </c>
      <c r="S94" s="125">
        <v>0.1</v>
      </c>
      <c r="T94" s="125">
        <f t="shared" si="15"/>
        <v>2.2369640046929115E-5</v>
      </c>
    </row>
    <row r="95" spans="1:20" s="168" customFormat="1" ht="12.95" customHeight="1" x14ac:dyDescent="0.2">
      <c r="A95" s="161" t="s">
        <v>71</v>
      </c>
      <c r="B95" s="167" t="s">
        <v>50</v>
      </c>
      <c r="C95" s="41">
        <v>50560.381999999998</v>
      </c>
      <c r="D95" s="40">
        <v>8.9999999999999998E-4</v>
      </c>
      <c r="E95" s="168">
        <f t="shared" si="18"/>
        <v>20962.128271740119</v>
      </c>
      <c r="F95" s="168">
        <f t="shared" si="19"/>
        <v>20962</v>
      </c>
      <c r="G95" s="168">
        <f t="shared" si="13"/>
        <v>0.10378799999307375</v>
      </c>
      <c r="I95" s="168">
        <f>G95</f>
        <v>0.10378799999307375</v>
      </c>
      <c r="P95" s="125">
        <f t="shared" si="20"/>
        <v>0.11652883738625404</v>
      </c>
      <c r="Q95" s="196">
        <f t="shared" si="21"/>
        <v>35541.881999999998</v>
      </c>
      <c r="R95" s="125">
        <f t="shared" si="14"/>
        <v>1.62328937479461E-4</v>
      </c>
      <c r="S95" s="125">
        <v>0.1</v>
      </c>
      <c r="T95" s="125">
        <f t="shared" si="15"/>
        <v>1.6232893747946101E-5</v>
      </c>
    </row>
    <row r="96" spans="1:20" s="168" customFormat="1" ht="12.95" customHeight="1" x14ac:dyDescent="0.2">
      <c r="A96" s="161" t="s">
        <v>72</v>
      </c>
      <c r="C96" s="40">
        <v>50560.3825</v>
      </c>
      <c r="D96" s="40" t="s">
        <v>37</v>
      </c>
      <c r="E96" s="168">
        <f t="shared" si="18"/>
        <v>20962.128889690848</v>
      </c>
      <c r="F96" s="168">
        <f t="shared" si="19"/>
        <v>20962</v>
      </c>
      <c r="G96" s="168">
        <f t="shared" si="13"/>
        <v>0.10428799999499461</v>
      </c>
      <c r="I96" s="125"/>
      <c r="K96" s="168">
        <f>G96</f>
        <v>0.10428799999499461</v>
      </c>
      <c r="P96" s="125">
        <f t="shared" si="20"/>
        <v>0.11652883738625404</v>
      </c>
      <c r="Q96" s="196">
        <f t="shared" si="21"/>
        <v>35541.8825</v>
      </c>
      <c r="R96" s="125">
        <f t="shared" si="14"/>
        <v>1.4983810003925502E-4</v>
      </c>
      <c r="S96" s="125">
        <v>1</v>
      </c>
      <c r="T96" s="125">
        <f t="shared" si="15"/>
        <v>1.4983810003925502E-4</v>
      </c>
    </row>
    <row r="97" spans="1:20" s="168" customFormat="1" ht="12.95" customHeight="1" x14ac:dyDescent="0.2">
      <c r="A97" s="36" t="s">
        <v>73</v>
      </c>
      <c r="B97" s="167" t="s">
        <v>48</v>
      </c>
      <c r="C97" s="41">
        <v>50859.374600000003</v>
      </c>
      <c r="D97" s="40">
        <v>5.9999999999999995E-4</v>
      </c>
      <c r="E97" s="168">
        <f t="shared" si="18"/>
        <v>21331.6536608637</v>
      </c>
      <c r="F97" s="168">
        <f t="shared" si="19"/>
        <v>21331.5</v>
      </c>
      <c r="G97" s="168">
        <f t="shared" si="13"/>
        <v>0.12433100000635022</v>
      </c>
      <c r="J97" s="168">
        <f>G97</f>
        <v>0.12433100000635022</v>
      </c>
      <c r="K97" s="125"/>
      <c r="P97" s="125">
        <f t="shared" si="20"/>
        <v>0.1222241496198917</v>
      </c>
      <c r="Q97" s="196">
        <f t="shared" si="21"/>
        <v>35840.874600000003</v>
      </c>
      <c r="R97" s="125">
        <f t="shared" si="14"/>
        <v>4.4388185509204372E-6</v>
      </c>
      <c r="S97" s="168">
        <v>1</v>
      </c>
      <c r="T97" s="125">
        <f t="shared" si="15"/>
        <v>4.4388185509204372E-6</v>
      </c>
    </row>
    <row r="98" spans="1:20" s="168" customFormat="1" ht="12.95" customHeight="1" x14ac:dyDescent="0.2">
      <c r="A98" s="161" t="s">
        <v>73</v>
      </c>
      <c r="B98" s="167" t="s">
        <v>50</v>
      </c>
      <c r="C98" s="41">
        <v>51166.4424</v>
      </c>
      <c r="D98" s="40" t="s">
        <v>36</v>
      </c>
      <c r="E98" s="168">
        <f t="shared" si="18"/>
        <v>21711.159201409915</v>
      </c>
      <c r="F98" s="168">
        <f t="shared" si="19"/>
        <v>21711</v>
      </c>
      <c r="G98" s="168">
        <f t="shared" si="13"/>
        <v>0.12881399999605492</v>
      </c>
      <c r="J98" s="168">
        <f>G98</f>
        <v>0.12881399999605492</v>
      </c>
      <c r="K98" s="125"/>
      <c r="P98" s="125">
        <f t="shared" si="20"/>
        <v>0.12820551122148827</v>
      </c>
      <c r="Q98" s="196">
        <f t="shared" si="21"/>
        <v>36147.9424</v>
      </c>
      <c r="R98" s="125">
        <f t="shared" si="14"/>
        <v>3.7025858877362483E-7</v>
      </c>
      <c r="S98" s="168">
        <v>1</v>
      </c>
      <c r="T98" s="125">
        <f t="shared" si="15"/>
        <v>3.7025858877362483E-7</v>
      </c>
    </row>
    <row r="99" spans="1:20" s="168" customFormat="1" ht="12.95" customHeight="1" x14ac:dyDescent="0.2">
      <c r="A99" s="170" t="s">
        <v>74</v>
      </c>
      <c r="B99" s="167" t="s">
        <v>50</v>
      </c>
      <c r="C99" s="41">
        <v>51906.808700000001</v>
      </c>
      <c r="D99" s="40">
        <v>2.0000000000000001E-4</v>
      </c>
      <c r="E99" s="168">
        <f t="shared" si="18"/>
        <v>22626.178988192198</v>
      </c>
      <c r="F99" s="168">
        <f t="shared" si="19"/>
        <v>22626</v>
      </c>
      <c r="G99" s="168">
        <f t="shared" ref="G99:G130" si="22">+C99-(C$7+F99*C$8)</f>
        <v>0.14482399999542395</v>
      </c>
      <c r="K99" s="168">
        <f>G99</f>
        <v>0.14482399999542395</v>
      </c>
      <c r="P99" s="125">
        <f t="shared" si="20"/>
        <v>0.14317666807724228</v>
      </c>
      <c r="Q99" s="196">
        <f t="shared" si="21"/>
        <v>36888.308700000001</v>
      </c>
      <c r="R99" s="125">
        <f t="shared" ref="R99:R130" si="23">+(P99-G99)^2</f>
        <v>2.713702448660105E-6</v>
      </c>
      <c r="S99" s="168">
        <v>1</v>
      </c>
      <c r="T99" s="125">
        <f t="shared" ref="T99:T130" si="24">S99*R99</f>
        <v>2.713702448660105E-6</v>
      </c>
    </row>
    <row r="100" spans="1:20" s="168" customFormat="1" ht="12.95" customHeight="1" x14ac:dyDescent="0.2">
      <c r="A100" s="40" t="s">
        <v>75</v>
      </c>
      <c r="B100" s="167" t="s">
        <v>50</v>
      </c>
      <c r="C100" s="41">
        <v>51938.366300000002</v>
      </c>
      <c r="D100" s="40">
        <v>1.5E-3</v>
      </c>
      <c r="E100" s="168">
        <f t="shared" si="18"/>
        <v>22665.181071922048</v>
      </c>
      <c r="F100" s="168">
        <f t="shared" si="19"/>
        <v>22665</v>
      </c>
      <c r="G100" s="168">
        <f t="shared" si="22"/>
        <v>0.14650999999867054</v>
      </c>
      <c r="J100" s="168">
        <f>G100</f>
        <v>0.14650999999867054</v>
      </c>
      <c r="K100" s="125"/>
      <c r="P100" s="125">
        <f t="shared" si="20"/>
        <v>0.14383204965979327</v>
      </c>
      <c r="Q100" s="196">
        <f t="shared" si="21"/>
        <v>36919.866300000002</v>
      </c>
      <c r="R100" s="125">
        <f t="shared" si="23"/>
        <v>7.1714180174928953E-6</v>
      </c>
      <c r="S100" s="168">
        <v>1</v>
      </c>
      <c r="T100" s="125">
        <f t="shared" si="24"/>
        <v>7.1714180174928953E-6</v>
      </c>
    </row>
    <row r="101" spans="1:20" s="168" customFormat="1" ht="12.95" customHeight="1" x14ac:dyDescent="0.2">
      <c r="A101" s="40" t="s">
        <v>75</v>
      </c>
      <c r="B101" s="167" t="s">
        <v>50</v>
      </c>
      <c r="C101" s="41">
        <v>51955.358099999998</v>
      </c>
      <c r="D101" s="40">
        <v>5.9999999999999995E-4</v>
      </c>
      <c r="E101" s="168">
        <f t="shared" si="18"/>
        <v>22686.18126225087</v>
      </c>
      <c r="F101" s="168">
        <f t="shared" si="19"/>
        <v>22686</v>
      </c>
      <c r="G101" s="168">
        <f t="shared" si="22"/>
        <v>0.14666399999987334</v>
      </c>
      <c r="J101" s="168">
        <f>G101</f>
        <v>0.14666399999987334</v>
      </c>
      <c r="K101" s="125"/>
      <c r="P101" s="125">
        <f t="shared" si="20"/>
        <v>0.14418553218054386</v>
      </c>
      <c r="Q101" s="196">
        <f t="shared" si="21"/>
        <v>36936.858099999998</v>
      </c>
      <c r="R101" s="125">
        <f t="shared" si="23"/>
        <v>6.1428027314518147E-6</v>
      </c>
      <c r="S101" s="168">
        <v>1</v>
      </c>
      <c r="T101" s="125">
        <f t="shared" si="24"/>
        <v>6.1428027314518147E-6</v>
      </c>
    </row>
    <row r="102" spans="1:20" s="168" customFormat="1" ht="12.95" customHeight="1" x14ac:dyDescent="0.2">
      <c r="A102" s="161" t="s">
        <v>76</v>
      </c>
      <c r="B102" s="167" t="s">
        <v>50</v>
      </c>
      <c r="C102" s="41">
        <v>52655.268900000003</v>
      </c>
      <c r="D102" s="40">
        <v>5.0000000000000001E-4</v>
      </c>
      <c r="E102" s="168">
        <f t="shared" si="18"/>
        <v>23551.202037754319</v>
      </c>
      <c r="F102" s="168">
        <f t="shared" si="19"/>
        <v>23551</v>
      </c>
      <c r="G102" s="168">
        <f t="shared" si="22"/>
        <v>0.16347400000086054</v>
      </c>
      <c r="K102" s="168">
        <f t="shared" ref="K102:K107" si="25">G102</f>
        <v>0.16347400000086054</v>
      </c>
      <c r="P102" s="125">
        <f t="shared" si="20"/>
        <v>0.15910131468397806</v>
      </c>
      <c r="Q102" s="196">
        <f t="shared" si="21"/>
        <v>37636.768900000003</v>
      </c>
      <c r="R102" s="125">
        <f t="shared" si="23"/>
        <v>1.9120376880479631E-5</v>
      </c>
      <c r="S102" s="168">
        <v>1</v>
      </c>
      <c r="T102" s="125">
        <f t="shared" si="24"/>
        <v>1.9120376880479631E-5</v>
      </c>
    </row>
    <row r="103" spans="1:20" s="168" customFormat="1" ht="12.95" customHeight="1" x14ac:dyDescent="0.2">
      <c r="A103" s="43" t="s">
        <v>77</v>
      </c>
      <c r="B103" s="167" t="s">
        <v>50</v>
      </c>
      <c r="C103" s="44">
        <v>52683.587500000001</v>
      </c>
      <c r="D103" s="43">
        <v>4.0000000000000002E-4</v>
      </c>
      <c r="E103" s="168">
        <f t="shared" si="18"/>
        <v>23586.201036674142</v>
      </c>
      <c r="F103" s="168">
        <f t="shared" si="19"/>
        <v>23586</v>
      </c>
      <c r="G103" s="168">
        <f t="shared" si="22"/>
        <v>0.16266399999585701</v>
      </c>
      <c r="K103" s="168">
        <f t="shared" si="25"/>
        <v>0.16266399999585701</v>
      </c>
      <c r="P103" s="125">
        <f t="shared" si="20"/>
        <v>0.15971946209406396</v>
      </c>
      <c r="Q103" s="196">
        <f t="shared" si="21"/>
        <v>37665.087500000001</v>
      </c>
      <c r="R103" s="125">
        <f t="shared" si="23"/>
        <v>8.6703034550958411E-6</v>
      </c>
      <c r="S103" s="168">
        <v>1</v>
      </c>
      <c r="T103" s="125">
        <f t="shared" si="24"/>
        <v>8.6703034550958411E-6</v>
      </c>
    </row>
    <row r="104" spans="1:20" s="168" customFormat="1" ht="12.95" customHeight="1" x14ac:dyDescent="0.2">
      <c r="A104" s="43" t="s">
        <v>78</v>
      </c>
      <c r="B104" s="167" t="s">
        <v>50</v>
      </c>
      <c r="C104" s="44">
        <v>52690.061900000001</v>
      </c>
      <c r="D104" s="45">
        <v>4.0000000000000002E-4</v>
      </c>
      <c r="E104" s="168">
        <f t="shared" si="18"/>
        <v>23594.202757048963</v>
      </c>
      <c r="F104" s="168">
        <f t="shared" si="19"/>
        <v>23594</v>
      </c>
      <c r="G104" s="168">
        <f t="shared" si="22"/>
        <v>0.16405599999416154</v>
      </c>
      <c r="K104" s="168">
        <f t="shared" si="25"/>
        <v>0.16405599999416154</v>
      </c>
      <c r="P104" s="125">
        <f t="shared" si="20"/>
        <v>0.15986091257546664</v>
      </c>
      <c r="Q104" s="196">
        <f t="shared" si="21"/>
        <v>37671.561900000001</v>
      </c>
      <c r="R104" s="125">
        <f t="shared" si="23"/>
        <v>1.7598758450492227E-5</v>
      </c>
      <c r="S104" s="168">
        <v>1</v>
      </c>
      <c r="T104" s="125">
        <f t="shared" si="24"/>
        <v>1.7598758450492227E-5</v>
      </c>
    </row>
    <row r="105" spans="1:20" s="168" customFormat="1" ht="12.95" customHeight="1" x14ac:dyDescent="0.2">
      <c r="A105" s="45" t="s">
        <v>79</v>
      </c>
      <c r="B105" s="167" t="s">
        <v>50</v>
      </c>
      <c r="C105" s="44">
        <v>53010.4804</v>
      </c>
      <c r="D105" s="45">
        <v>2.0000000000000001E-4</v>
      </c>
      <c r="E105" s="168">
        <f t="shared" si="18"/>
        <v>23990.208447139259</v>
      </c>
      <c r="F105" s="168">
        <f t="shared" si="19"/>
        <v>23990</v>
      </c>
      <c r="G105" s="168">
        <f t="shared" si="22"/>
        <v>0.16865999999572523</v>
      </c>
      <c r="K105" s="168">
        <f t="shared" si="25"/>
        <v>0.16865999999572523</v>
      </c>
      <c r="P105" s="125">
        <f t="shared" si="20"/>
        <v>0.16693695738029868</v>
      </c>
      <c r="Q105" s="196">
        <f t="shared" si="21"/>
        <v>37991.9804</v>
      </c>
      <c r="R105" s="125">
        <f t="shared" si="23"/>
        <v>2.9688758545759692E-6</v>
      </c>
      <c r="S105" s="168">
        <v>1</v>
      </c>
      <c r="T105" s="125">
        <f t="shared" si="24"/>
        <v>2.9688758545759692E-6</v>
      </c>
    </row>
    <row r="106" spans="1:20" s="168" customFormat="1" ht="12.95" customHeight="1" x14ac:dyDescent="0.2">
      <c r="A106" s="43" t="s">
        <v>80</v>
      </c>
      <c r="B106" s="167" t="s">
        <v>50</v>
      </c>
      <c r="C106" s="44">
        <v>53050.130499999999</v>
      </c>
      <c r="D106" s="45">
        <v>4.0000000000000002E-4</v>
      </c>
      <c r="E106" s="168">
        <f t="shared" si="18"/>
        <v>24039.212063386913</v>
      </c>
      <c r="F106" s="168">
        <f t="shared" si="19"/>
        <v>24039</v>
      </c>
      <c r="G106" s="168">
        <f t="shared" si="22"/>
        <v>0.17158599999675062</v>
      </c>
      <c r="K106" s="168">
        <f t="shared" si="25"/>
        <v>0.17158599999675062</v>
      </c>
      <c r="P106" s="125">
        <f t="shared" si="20"/>
        <v>0.16782264792716611</v>
      </c>
      <c r="Q106" s="196">
        <f t="shared" si="21"/>
        <v>38031.630499999999</v>
      </c>
      <c r="R106" s="125">
        <f t="shared" si="23"/>
        <v>1.4162818799645957E-5</v>
      </c>
      <c r="S106" s="168">
        <v>1</v>
      </c>
      <c r="T106" s="125">
        <f t="shared" si="24"/>
        <v>1.4162818799645957E-5</v>
      </c>
    </row>
    <row r="107" spans="1:20" s="168" customFormat="1" ht="12.95" customHeight="1" x14ac:dyDescent="0.2">
      <c r="A107" s="140" t="s">
        <v>81</v>
      </c>
      <c r="B107" s="167" t="s">
        <v>50</v>
      </c>
      <c r="C107" s="44">
        <v>53329.284599999999</v>
      </c>
      <c r="D107" s="45" t="s">
        <v>37</v>
      </c>
      <c r="E107" s="168">
        <f t="shared" si="18"/>
        <v>24384.219021512097</v>
      </c>
      <c r="F107" s="168">
        <f t="shared" si="19"/>
        <v>24384</v>
      </c>
      <c r="G107" s="168">
        <f t="shared" si="22"/>
        <v>0.17721599999640603</v>
      </c>
      <c r="I107" s="125"/>
      <c r="K107" s="168">
        <f t="shared" si="25"/>
        <v>0.17721599999640603</v>
      </c>
      <c r="N107" s="125"/>
      <c r="P107" s="125">
        <f t="shared" si="20"/>
        <v>0.17412171529457093</v>
      </c>
      <c r="Q107" s="196">
        <f t="shared" si="21"/>
        <v>38310.784599999999</v>
      </c>
      <c r="R107" s="125">
        <f t="shared" si="23"/>
        <v>9.574597816010689E-6</v>
      </c>
      <c r="S107" s="168">
        <v>1</v>
      </c>
      <c r="T107" s="125">
        <f t="shared" si="24"/>
        <v>9.574597816010689E-6</v>
      </c>
    </row>
    <row r="108" spans="1:20" s="168" customFormat="1" ht="12.95" customHeight="1" x14ac:dyDescent="0.2">
      <c r="A108" s="168" t="s">
        <v>82</v>
      </c>
      <c r="B108" s="52" t="s">
        <v>48</v>
      </c>
      <c r="C108" s="122">
        <v>53407.361400000002</v>
      </c>
      <c r="D108" s="43">
        <v>8.9999999999999998E-4</v>
      </c>
      <c r="E108" s="168">
        <f t="shared" si="18"/>
        <v>24480.714252168389</v>
      </c>
      <c r="F108" s="168">
        <f t="shared" si="19"/>
        <v>24480.5</v>
      </c>
      <c r="G108" s="168">
        <f t="shared" si="22"/>
        <v>0.17335699999966891</v>
      </c>
      <c r="J108" s="168">
        <f>G108</f>
        <v>0.17335699999966891</v>
      </c>
      <c r="K108" s="125"/>
      <c r="P108" s="125">
        <f t="shared" si="20"/>
        <v>0.17590340051316095</v>
      </c>
      <c r="Q108" s="196">
        <f t="shared" si="21"/>
        <v>38388.861400000002</v>
      </c>
      <c r="R108" s="125">
        <f t="shared" si="23"/>
        <v>6.4841555751124783E-6</v>
      </c>
      <c r="S108" s="168">
        <v>1</v>
      </c>
      <c r="T108" s="125">
        <f t="shared" si="24"/>
        <v>6.4841555751124783E-6</v>
      </c>
    </row>
    <row r="109" spans="1:20" s="168" customFormat="1" ht="12.95" customHeight="1" x14ac:dyDescent="0.2">
      <c r="A109" s="168" t="s">
        <v>83</v>
      </c>
      <c r="B109" s="52" t="s">
        <v>50</v>
      </c>
      <c r="C109" s="122">
        <v>53707.151700000002</v>
      </c>
      <c r="D109" s="43" t="s">
        <v>36</v>
      </c>
      <c r="E109" s="168">
        <f t="shared" si="18"/>
        <v>24851.225519881948</v>
      </c>
      <c r="F109" s="168">
        <f t="shared" si="19"/>
        <v>24851</v>
      </c>
      <c r="G109" s="168">
        <f t="shared" si="22"/>
        <v>0.18247400000109337</v>
      </c>
      <c r="K109" s="168">
        <f>G109</f>
        <v>0.18247400000109337</v>
      </c>
      <c r="O109" s="168">
        <f t="shared" ref="O109:O142" ca="1" si="26">+C$11+C$12*$F109</f>
        <v>0.18078323817463671</v>
      </c>
      <c r="P109" s="125">
        <f t="shared" si="20"/>
        <v>0.18282426136450933</v>
      </c>
      <c r="Q109" s="196">
        <f t="shared" si="21"/>
        <v>38688.651700000002</v>
      </c>
      <c r="R109" s="125">
        <f t="shared" si="23"/>
        <v>1.2268302270200342E-7</v>
      </c>
      <c r="S109" s="168">
        <v>1</v>
      </c>
      <c r="T109" s="125">
        <f t="shared" si="24"/>
        <v>1.2268302270200342E-7</v>
      </c>
    </row>
    <row r="110" spans="1:20" s="168" customFormat="1" ht="12.95" customHeight="1" x14ac:dyDescent="0.2">
      <c r="A110" s="43" t="s">
        <v>84</v>
      </c>
      <c r="B110" s="52" t="s">
        <v>50</v>
      </c>
      <c r="C110" s="122">
        <v>53744.374000000003</v>
      </c>
      <c r="D110" s="43">
        <v>4.0000000000000002E-4</v>
      </c>
      <c r="E110" s="168">
        <f t="shared" si="18"/>
        <v>24897.228614579191</v>
      </c>
      <c r="F110" s="168">
        <f t="shared" si="19"/>
        <v>24897</v>
      </c>
      <c r="G110" s="168">
        <f t="shared" si="22"/>
        <v>0.18497799999749986</v>
      </c>
      <c r="J110" s="168">
        <f>G110</f>
        <v>0.18497799999749986</v>
      </c>
      <c r="K110" s="125"/>
      <c r="O110" s="168">
        <f t="shared" ca="1" si="26"/>
        <v>0.18178529521505871</v>
      </c>
      <c r="P110" s="125">
        <f t="shared" si="20"/>
        <v>0.18369242291834104</v>
      </c>
      <c r="Q110" s="196">
        <f t="shared" si="21"/>
        <v>38725.874000000003</v>
      </c>
      <c r="R110" s="125">
        <f t="shared" si="23"/>
        <v>1.6527084264585444E-6</v>
      </c>
      <c r="S110" s="168">
        <v>1</v>
      </c>
      <c r="T110" s="125">
        <f t="shared" si="24"/>
        <v>1.6527084264585444E-6</v>
      </c>
    </row>
    <row r="111" spans="1:20" s="168" customFormat="1" ht="12.95" customHeight="1" x14ac:dyDescent="0.2">
      <c r="A111" s="43" t="s">
        <v>85</v>
      </c>
      <c r="B111" s="98" t="s">
        <v>50</v>
      </c>
      <c r="C111" s="122">
        <v>54091.497799999997</v>
      </c>
      <c r="D111" s="43">
        <v>8.0000000000000004E-4</v>
      </c>
      <c r="E111" s="168">
        <f t="shared" si="18"/>
        <v>25326.239423773302</v>
      </c>
      <c r="F111" s="168">
        <f t="shared" si="19"/>
        <v>25326</v>
      </c>
      <c r="G111" s="168">
        <f t="shared" si="22"/>
        <v>0.19372399999701884</v>
      </c>
      <c r="J111" s="168">
        <f>G111</f>
        <v>0.19372399999701884</v>
      </c>
      <c r="K111" s="125"/>
      <c r="O111" s="168">
        <f t="shared" ca="1" si="26"/>
        <v>0.19113056630942926</v>
      </c>
      <c r="P111" s="125">
        <f t="shared" si="20"/>
        <v>0.19188354172878352</v>
      </c>
      <c r="Q111" s="196">
        <f t="shared" si="21"/>
        <v>39072.997799999997</v>
      </c>
      <c r="R111" s="125">
        <f t="shared" si="23"/>
        <v>3.387286637115724E-6</v>
      </c>
      <c r="S111" s="168">
        <v>1</v>
      </c>
      <c r="T111" s="125">
        <f t="shared" si="24"/>
        <v>3.387286637115724E-6</v>
      </c>
    </row>
    <row r="112" spans="1:20" s="168" customFormat="1" ht="12.95" customHeight="1" x14ac:dyDescent="0.2">
      <c r="A112" s="43" t="s">
        <v>84</v>
      </c>
      <c r="B112" s="52" t="s">
        <v>50</v>
      </c>
      <c r="C112" s="122">
        <v>54096.353499999997</v>
      </c>
      <c r="D112" s="43">
        <v>8.0000000000000004E-4</v>
      </c>
      <c r="E112" s="168">
        <f t="shared" si="18"/>
        <v>25332.240590464273</v>
      </c>
      <c r="F112" s="168">
        <f t="shared" si="19"/>
        <v>25332</v>
      </c>
      <c r="G112" s="168">
        <f t="shared" si="22"/>
        <v>0.19466799999645445</v>
      </c>
      <c r="J112" s="168">
        <f>G112</f>
        <v>0.19466799999645445</v>
      </c>
      <c r="K112" s="125"/>
      <c r="O112" s="168">
        <f t="shared" ca="1" si="26"/>
        <v>0.19126126940165822</v>
      </c>
      <c r="P112" s="125">
        <f t="shared" si="20"/>
        <v>0.19199931408962706</v>
      </c>
      <c r="Q112" s="196">
        <f t="shared" si="21"/>
        <v>39077.853499999997</v>
      </c>
      <c r="R112" s="125">
        <f t="shared" si="23"/>
        <v>7.1218844692991549E-6</v>
      </c>
      <c r="S112" s="168">
        <v>1</v>
      </c>
      <c r="T112" s="125">
        <f t="shared" si="24"/>
        <v>7.1218844692991549E-6</v>
      </c>
    </row>
    <row r="113" spans="1:25" s="168" customFormat="1" ht="12.95" customHeight="1" x14ac:dyDescent="0.2">
      <c r="A113" s="171" t="s">
        <v>86</v>
      </c>
      <c r="B113" s="52" t="s">
        <v>48</v>
      </c>
      <c r="C113" s="122">
        <v>54096.756000000001</v>
      </c>
      <c r="D113" s="43">
        <v>1E-3</v>
      </c>
      <c r="E113" s="168">
        <f t="shared" si="18"/>
        <v>25332.738040799581</v>
      </c>
      <c r="F113" s="168">
        <f t="shared" si="19"/>
        <v>25332.5</v>
      </c>
      <c r="G113" s="168">
        <f t="shared" si="22"/>
        <v>0.19260499999654712</v>
      </c>
      <c r="K113" s="168">
        <f t="shared" ref="K113:K142" si="27">G113</f>
        <v>0.19260499999654712</v>
      </c>
      <c r="O113" s="168">
        <f t="shared" ca="1" si="26"/>
        <v>0.19127216132601066</v>
      </c>
      <c r="P113" s="125">
        <f t="shared" si="20"/>
        <v>0.19200896329463624</v>
      </c>
      <c r="Q113" s="196">
        <f t="shared" si="21"/>
        <v>39078.256000000001</v>
      </c>
      <c r="R113" s="125">
        <f t="shared" si="23"/>
        <v>3.552597500248049E-7</v>
      </c>
      <c r="S113" s="168">
        <v>1</v>
      </c>
      <c r="T113" s="125">
        <f t="shared" si="24"/>
        <v>3.552597500248049E-7</v>
      </c>
    </row>
    <row r="114" spans="1:25" ht="12.95" customHeight="1" x14ac:dyDescent="0.2">
      <c r="A114" s="168" t="s">
        <v>83</v>
      </c>
      <c r="B114" s="135" t="s">
        <v>48</v>
      </c>
      <c r="C114" s="172">
        <v>54433.361400000002</v>
      </c>
      <c r="D114" s="142" t="s">
        <v>37</v>
      </c>
      <c r="E114" s="168">
        <f t="shared" si="18"/>
        <v>25748.749144138244</v>
      </c>
      <c r="F114" s="168">
        <f t="shared" si="19"/>
        <v>25748.5</v>
      </c>
      <c r="G114" s="168">
        <f t="shared" si="22"/>
        <v>0.20158899999660207</v>
      </c>
      <c r="K114" s="168">
        <f t="shared" si="27"/>
        <v>0.20158899999660207</v>
      </c>
      <c r="N114" s="168"/>
      <c r="O114" s="168">
        <f t="shared" ca="1" si="26"/>
        <v>0.20033424238721831</v>
      </c>
      <c r="P114" s="125">
        <f t="shared" si="20"/>
        <v>0.20011751086992105</v>
      </c>
      <c r="Q114" s="196">
        <f t="shared" si="21"/>
        <v>39414.861400000002</v>
      </c>
      <c r="R114" s="125">
        <f t="shared" si="23"/>
        <v>2.1652802499404688E-6</v>
      </c>
      <c r="S114" s="168">
        <v>1</v>
      </c>
      <c r="T114" s="125">
        <f t="shared" si="24"/>
        <v>2.1652802499404688E-6</v>
      </c>
      <c r="V114" s="168"/>
      <c r="W114" s="168"/>
      <c r="X114" s="168"/>
      <c r="Y114" s="168"/>
    </row>
    <row r="115" spans="1:25" ht="12.95" customHeight="1" x14ac:dyDescent="0.2">
      <c r="A115" s="168" t="s">
        <v>87</v>
      </c>
      <c r="B115" s="135" t="s">
        <v>50</v>
      </c>
      <c r="C115" s="172">
        <v>54500.927600000003</v>
      </c>
      <c r="D115" s="142" t="s">
        <v>37</v>
      </c>
      <c r="E115" s="168">
        <f t="shared" si="18"/>
        <v>25832.254308970423</v>
      </c>
      <c r="F115" s="197">
        <f t="shared" ref="F115:F142" si="28">ROUND(2*E115,0)/2-0.5</f>
        <v>25832</v>
      </c>
      <c r="G115" s="168">
        <f t="shared" si="22"/>
        <v>0.20576799999980722</v>
      </c>
      <c r="K115" s="168">
        <f t="shared" si="27"/>
        <v>0.20576799999980722</v>
      </c>
      <c r="N115" s="168"/>
      <c r="O115" s="168">
        <f t="shared" ca="1" si="26"/>
        <v>0.20215319375407137</v>
      </c>
      <c r="P115" s="125">
        <f t="shared" si="20"/>
        <v>0.20176442401650752</v>
      </c>
      <c r="Q115" s="196">
        <f t="shared" si="21"/>
        <v>39482.427600000003</v>
      </c>
      <c r="R115" s="125">
        <f t="shared" si="23"/>
        <v>1.6028620654054165E-5</v>
      </c>
      <c r="S115" s="168">
        <v>1</v>
      </c>
      <c r="T115" s="125">
        <f t="shared" si="24"/>
        <v>1.6028620654054165E-5</v>
      </c>
      <c r="V115" s="168"/>
      <c r="W115" s="168"/>
      <c r="X115" s="168"/>
      <c r="Y115" s="168"/>
    </row>
    <row r="116" spans="1:25" ht="12.95" customHeight="1" x14ac:dyDescent="0.2">
      <c r="A116" s="168" t="s">
        <v>87</v>
      </c>
      <c r="B116" s="135" t="s">
        <v>50</v>
      </c>
      <c r="C116" s="172">
        <v>54504.972999999998</v>
      </c>
      <c r="D116" s="142" t="s">
        <v>37</v>
      </c>
      <c r="E116" s="168">
        <f t="shared" si="18"/>
        <v>25837.254024713082</v>
      </c>
      <c r="F116" s="197">
        <f t="shared" si="28"/>
        <v>25837</v>
      </c>
      <c r="G116" s="168">
        <f t="shared" si="22"/>
        <v>0.20553799999470357</v>
      </c>
      <c r="K116" s="168">
        <f t="shared" si="27"/>
        <v>0.20553799999470357</v>
      </c>
      <c r="N116" s="168"/>
      <c r="O116" s="168">
        <f t="shared" ca="1" si="26"/>
        <v>0.20226211299759544</v>
      </c>
      <c r="P116" s="125">
        <f t="shared" si="20"/>
        <v>0.2018632469272568</v>
      </c>
      <c r="Q116" s="196">
        <f t="shared" si="21"/>
        <v>39486.472999999998</v>
      </c>
      <c r="R116" s="125">
        <f t="shared" si="23"/>
        <v>1.3503810106709468E-5</v>
      </c>
      <c r="S116" s="168">
        <v>1</v>
      </c>
      <c r="T116" s="125">
        <f t="shared" si="24"/>
        <v>1.3503810106709468E-5</v>
      </c>
      <c r="V116" s="168"/>
      <c r="W116" s="168"/>
      <c r="X116" s="168"/>
      <c r="Y116" s="168"/>
    </row>
    <row r="117" spans="1:25" ht="12.95" customHeight="1" x14ac:dyDescent="0.2">
      <c r="A117" s="168" t="s">
        <v>87</v>
      </c>
      <c r="B117" s="135" t="s">
        <v>48</v>
      </c>
      <c r="C117" s="172">
        <v>54506.992899999997</v>
      </c>
      <c r="D117" s="142" t="s">
        <v>37</v>
      </c>
      <c r="E117" s="168">
        <f t="shared" ref="E117:E142" si="29">+(C117-C$7)/C$8</f>
        <v>25839.75042206034</v>
      </c>
      <c r="F117" s="197">
        <f t="shared" si="28"/>
        <v>25839.5</v>
      </c>
      <c r="G117" s="168">
        <f t="shared" si="22"/>
        <v>0.20262299999740208</v>
      </c>
      <c r="K117" s="168">
        <f t="shared" si="27"/>
        <v>0.20262299999740208</v>
      </c>
      <c r="N117" s="168"/>
      <c r="O117" s="168">
        <f t="shared" ca="1" si="26"/>
        <v>0.20231657261935754</v>
      </c>
      <c r="P117" s="125">
        <f t="shared" ref="P117:P142" si="30">+D$11+D$12*F117+D$13*F117^2</f>
        <v>0.20191266708420175</v>
      </c>
      <c r="Q117" s="196">
        <f t="shared" ref="Q117:Q142" si="31">+C117-15018.5</f>
        <v>39488.492899999997</v>
      </c>
      <c r="R117" s="125">
        <f t="shared" si="23"/>
        <v>5.0457284757566591E-7</v>
      </c>
      <c r="S117" s="168">
        <v>1</v>
      </c>
      <c r="T117" s="125">
        <f t="shared" si="24"/>
        <v>5.0457284757566591E-7</v>
      </c>
      <c r="V117" s="168"/>
      <c r="W117" s="168"/>
      <c r="X117" s="168"/>
      <c r="Y117" s="168"/>
    </row>
    <row r="118" spans="1:25" ht="12.95" customHeight="1" x14ac:dyDescent="0.2">
      <c r="A118" s="168" t="s">
        <v>87</v>
      </c>
      <c r="B118" s="135" t="s">
        <v>50</v>
      </c>
      <c r="C118" s="172">
        <v>54521.963499999998</v>
      </c>
      <c r="D118" s="142" t="s">
        <v>37</v>
      </c>
      <c r="E118" s="168">
        <f t="shared" si="29"/>
        <v>25858.252608370014</v>
      </c>
      <c r="F118" s="197">
        <f t="shared" si="28"/>
        <v>25858</v>
      </c>
      <c r="G118" s="168">
        <f t="shared" si="22"/>
        <v>0.2043919999996433</v>
      </c>
      <c r="K118" s="168">
        <f t="shared" si="27"/>
        <v>0.2043919999996433</v>
      </c>
      <c r="N118" s="168"/>
      <c r="O118" s="168">
        <f t="shared" ca="1" si="26"/>
        <v>0.20271957382039685</v>
      </c>
      <c r="P118" s="125">
        <f t="shared" si="30"/>
        <v>0.20227855654213356</v>
      </c>
      <c r="Q118" s="196">
        <f t="shared" si="31"/>
        <v>39503.463499999998</v>
      </c>
      <c r="R118" s="125">
        <f t="shared" si="23"/>
        <v>4.4666432480907451E-6</v>
      </c>
      <c r="S118" s="168">
        <v>1</v>
      </c>
      <c r="T118" s="125">
        <f t="shared" si="24"/>
        <v>4.4666432480907451E-6</v>
      </c>
      <c r="V118" s="168"/>
      <c r="W118" s="168"/>
      <c r="X118" s="168"/>
      <c r="Y118" s="168"/>
    </row>
    <row r="119" spans="1:25" ht="12.95" customHeight="1" x14ac:dyDescent="0.2">
      <c r="A119" s="168" t="s">
        <v>83</v>
      </c>
      <c r="B119" s="135" t="s">
        <v>48</v>
      </c>
      <c r="C119" s="172">
        <v>54751.356</v>
      </c>
      <c r="D119" s="142" t="s">
        <v>37</v>
      </c>
      <c r="E119" s="168">
        <f t="shared" si="29"/>
        <v>26141.759132693795</v>
      </c>
      <c r="F119" s="197">
        <f t="shared" si="28"/>
        <v>26141.5</v>
      </c>
      <c r="G119" s="168">
        <f t="shared" si="22"/>
        <v>0.20967099999688799</v>
      </c>
      <c r="K119" s="168">
        <f t="shared" si="27"/>
        <v>0.20967099999688799</v>
      </c>
      <c r="N119" s="168"/>
      <c r="O119" s="168">
        <f t="shared" ca="1" si="26"/>
        <v>0.20889529492821513</v>
      </c>
      <c r="P119" s="125">
        <f t="shared" si="30"/>
        <v>0.20792529872115137</v>
      </c>
      <c r="Q119" s="196">
        <f t="shared" si="31"/>
        <v>39732.856</v>
      </c>
      <c r="R119" s="125">
        <f t="shared" si="23"/>
        <v>3.04747294410845E-6</v>
      </c>
      <c r="S119" s="168">
        <v>1</v>
      </c>
      <c r="T119" s="125">
        <f t="shared" si="24"/>
        <v>3.04747294410845E-6</v>
      </c>
      <c r="V119" s="168"/>
      <c r="W119" s="168"/>
      <c r="X119" s="168"/>
      <c r="Y119" s="168"/>
    </row>
    <row r="120" spans="1:25" ht="12.95" customHeight="1" x14ac:dyDescent="0.2">
      <c r="A120" s="168" t="s">
        <v>83</v>
      </c>
      <c r="B120" s="135" t="s">
        <v>50</v>
      </c>
      <c r="C120" s="172">
        <v>54753.379699999998</v>
      </c>
      <c r="D120" s="142" t="s">
        <v>37</v>
      </c>
      <c r="E120" s="168">
        <f t="shared" si="29"/>
        <v>26144.260226466577</v>
      </c>
      <c r="F120" s="197">
        <f t="shared" si="28"/>
        <v>26144</v>
      </c>
      <c r="G120" s="168">
        <f t="shared" si="22"/>
        <v>0.21055599999817787</v>
      </c>
      <c r="K120" s="168">
        <f t="shared" si="27"/>
        <v>0.21055599999817787</v>
      </c>
      <c r="N120" s="168"/>
      <c r="O120" s="168">
        <f t="shared" ca="1" si="26"/>
        <v>0.20894975454997711</v>
      </c>
      <c r="P120" s="125">
        <f t="shared" si="30"/>
        <v>0.20797542544561276</v>
      </c>
      <c r="Q120" s="196">
        <f t="shared" si="31"/>
        <v>39734.879699999998</v>
      </c>
      <c r="R120" s="125">
        <f t="shared" si="23"/>
        <v>6.6593650213466019E-6</v>
      </c>
      <c r="S120" s="168">
        <v>1</v>
      </c>
      <c r="T120" s="125">
        <f t="shared" si="24"/>
        <v>6.6593650213466019E-6</v>
      </c>
      <c r="V120" s="168"/>
      <c r="W120" s="168"/>
      <c r="X120" s="168"/>
      <c r="Y120" s="168"/>
    </row>
    <row r="121" spans="1:25" s="168" customFormat="1" ht="12.95" customHeight="1" x14ac:dyDescent="0.2">
      <c r="A121" s="43" t="s">
        <v>88</v>
      </c>
      <c r="B121" s="52" t="s">
        <v>50</v>
      </c>
      <c r="C121" s="43">
        <v>55153.904399999999</v>
      </c>
      <c r="D121" s="43">
        <v>2.0000000000000001E-4</v>
      </c>
      <c r="E121" s="168">
        <f t="shared" si="29"/>
        <v>26639.269285624239</v>
      </c>
      <c r="F121" s="197">
        <f t="shared" si="28"/>
        <v>26639</v>
      </c>
      <c r="G121" s="168">
        <f t="shared" si="22"/>
        <v>0.21788599999854341</v>
      </c>
      <c r="K121" s="168">
        <f t="shared" si="27"/>
        <v>0.21788599999854341</v>
      </c>
      <c r="O121" s="168">
        <f t="shared" ca="1" si="26"/>
        <v>0.21973275965886618</v>
      </c>
      <c r="P121" s="125">
        <f t="shared" si="30"/>
        <v>0.21801480331460005</v>
      </c>
      <c r="Q121" s="196">
        <f t="shared" si="31"/>
        <v>40135.404399999999</v>
      </c>
      <c r="R121" s="125">
        <f t="shared" si="23"/>
        <v>1.6590294227185658E-8</v>
      </c>
      <c r="S121" s="168">
        <v>1</v>
      </c>
      <c r="T121" s="125">
        <f t="shared" si="24"/>
        <v>1.6590294227185658E-8</v>
      </c>
    </row>
    <row r="122" spans="1:25" s="168" customFormat="1" ht="12.95" customHeight="1" x14ac:dyDescent="0.2">
      <c r="A122" s="140" t="s">
        <v>89</v>
      </c>
      <c r="B122" s="147" t="s">
        <v>50</v>
      </c>
      <c r="C122" s="140">
        <v>55212.164100000002</v>
      </c>
      <c r="D122" s="140" t="s">
        <v>35</v>
      </c>
      <c r="E122" s="168">
        <f t="shared" si="29"/>
        <v>26711.272533573265</v>
      </c>
      <c r="F122" s="197">
        <f t="shared" si="28"/>
        <v>26711</v>
      </c>
      <c r="G122" s="168">
        <f t="shared" si="22"/>
        <v>0.22051400000054855</v>
      </c>
      <c r="K122" s="168">
        <f t="shared" si="27"/>
        <v>0.22051400000054855</v>
      </c>
      <c r="O122" s="168">
        <f t="shared" ca="1" si="26"/>
        <v>0.22130119676561366</v>
      </c>
      <c r="P122" s="125">
        <f t="shared" si="30"/>
        <v>0.21949402221437886</v>
      </c>
      <c r="Q122" s="196">
        <f t="shared" si="31"/>
        <v>40193.664100000002</v>
      </c>
      <c r="R122" s="125">
        <f t="shared" si="23"/>
        <v>1.0403546842796221E-6</v>
      </c>
      <c r="S122" s="168">
        <v>1</v>
      </c>
      <c r="T122" s="125">
        <f t="shared" si="24"/>
        <v>1.0403546842796221E-6</v>
      </c>
      <c r="U122" s="125"/>
    </row>
    <row r="123" spans="1:25" s="168" customFormat="1" ht="12.95" customHeight="1" x14ac:dyDescent="0.2">
      <c r="A123" s="140" t="s">
        <v>90</v>
      </c>
      <c r="B123" s="147" t="s">
        <v>50</v>
      </c>
      <c r="C123" s="140">
        <v>55279.322500000002</v>
      </c>
      <c r="D123" s="140" t="s">
        <v>35</v>
      </c>
      <c r="E123" s="168">
        <f t="shared" si="29"/>
        <v>26794.273697792432</v>
      </c>
      <c r="F123" s="197">
        <f t="shared" si="28"/>
        <v>26794</v>
      </c>
      <c r="G123" s="168">
        <f t="shared" si="22"/>
        <v>0.2214559999993071</v>
      </c>
      <c r="K123" s="168">
        <f t="shared" si="27"/>
        <v>0.2214559999993071</v>
      </c>
      <c r="O123" s="168">
        <f t="shared" ca="1" si="26"/>
        <v>0.22310925620811428</v>
      </c>
      <c r="P123" s="125">
        <f t="shared" si="30"/>
        <v>0.22120520332801596</v>
      </c>
      <c r="Q123" s="196">
        <f t="shared" si="31"/>
        <v>40260.822500000002</v>
      </c>
      <c r="R123" s="125">
        <f t="shared" si="23"/>
        <v>6.2898970330711795E-8</v>
      </c>
      <c r="S123" s="168">
        <v>1</v>
      </c>
      <c r="T123" s="125">
        <f t="shared" si="24"/>
        <v>6.2898970330711795E-8</v>
      </c>
      <c r="U123" s="125"/>
    </row>
    <row r="124" spans="1:25" s="168" customFormat="1" ht="12.95" customHeight="1" x14ac:dyDescent="0.2">
      <c r="A124" s="168" t="s">
        <v>91</v>
      </c>
      <c r="B124" s="52" t="s">
        <v>50</v>
      </c>
      <c r="C124" s="43">
        <v>55279.32258</v>
      </c>
      <c r="D124" s="43">
        <v>8.9999999999999998E-4</v>
      </c>
      <c r="E124" s="168">
        <f t="shared" si="29"/>
        <v>26794.273796664547</v>
      </c>
      <c r="F124" s="197">
        <f t="shared" si="28"/>
        <v>26794</v>
      </c>
      <c r="G124" s="168">
        <f t="shared" si="22"/>
        <v>0.22153599999728613</v>
      </c>
      <c r="K124" s="168">
        <f t="shared" si="27"/>
        <v>0.22153599999728613</v>
      </c>
      <c r="O124" s="168">
        <f t="shared" ca="1" si="26"/>
        <v>0.22310925620811428</v>
      </c>
      <c r="P124" s="125">
        <f t="shared" si="30"/>
        <v>0.22120520332801596</v>
      </c>
      <c r="Q124" s="196">
        <f t="shared" si="31"/>
        <v>40260.82258</v>
      </c>
      <c r="R124" s="125">
        <f t="shared" si="23"/>
        <v>1.0942643640023253E-7</v>
      </c>
      <c r="S124" s="168">
        <v>1</v>
      </c>
      <c r="T124" s="125">
        <f t="shared" si="24"/>
        <v>1.0942643640023253E-7</v>
      </c>
    </row>
    <row r="125" spans="1:25" ht="12.95" customHeight="1" x14ac:dyDescent="0.2">
      <c r="A125" s="137" t="s">
        <v>90</v>
      </c>
      <c r="B125" s="147" t="s">
        <v>50</v>
      </c>
      <c r="C125" s="140">
        <v>55279.323700000001</v>
      </c>
      <c r="D125" s="140" t="s">
        <v>35</v>
      </c>
      <c r="E125" s="168">
        <f t="shared" si="29"/>
        <v>26794.275180874178</v>
      </c>
      <c r="F125" s="197">
        <f t="shared" si="28"/>
        <v>26794</v>
      </c>
      <c r="G125" s="168">
        <f t="shared" si="22"/>
        <v>0.22265599999809638</v>
      </c>
      <c r="H125" s="168"/>
      <c r="I125" s="168"/>
      <c r="J125" s="168"/>
      <c r="K125" s="168">
        <f t="shared" si="27"/>
        <v>0.22265599999809638</v>
      </c>
      <c r="L125" s="168"/>
      <c r="M125" s="168"/>
      <c r="N125" s="168"/>
      <c r="O125" s="168">
        <f t="shared" ca="1" si="26"/>
        <v>0.22310925620811428</v>
      </c>
      <c r="P125" s="125">
        <f t="shared" si="30"/>
        <v>0.22120520332801596</v>
      </c>
      <c r="Q125" s="196">
        <f t="shared" si="31"/>
        <v>40260.823700000001</v>
      </c>
      <c r="R125" s="125">
        <f t="shared" si="23"/>
        <v>2.1048109779164118E-6</v>
      </c>
      <c r="S125" s="168">
        <v>1</v>
      </c>
      <c r="T125" s="125">
        <f t="shared" si="24"/>
        <v>2.1048109779164118E-6</v>
      </c>
    </row>
    <row r="126" spans="1:25" ht="12.95" customHeight="1" x14ac:dyDescent="0.2">
      <c r="A126" s="168" t="s">
        <v>91</v>
      </c>
      <c r="B126" s="52" t="s">
        <v>50</v>
      </c>
      <c r="C126" s="43">
        <v>55279.323779999999</v>
      </c>
      <c r="D126" s="43">
        <v>6.9999999999999999E-4</v>
      </c>
      <c r="E126" s="168">
        <f t="shared" si="29"/>
        <v>26794.275279746293</v>
      </c>
      <c r="F126" s="197">
        <f t="shared" si="28"/>
        <v>26794</v>
      </c>
      <c r="G126" s="168">
        <f t="shared" si="22"/>
        <v>0.22273599999607541</v>
      </c>
      <c r="H126" s="168"/>
      <c r="I126" s="168"/>
      <c r="J126" s="168"/>
      <c r="K126" s="168">
        <f t="shared" si="27"/>
        <v>0.22273599999607541</v>
      </c>
      <c r="L126" s="168"/>
      <c r="M126" s="168"/>
      <c r="N126" s="168"/>
      <c r="O126" s="168">
        <f t="shared" ca="1" si="26"/>
        <v>0.22310925620811428</v>
      </c>
      <c r="P126" s="125">
        <f t="shared" si="30"/>
        <v>0.22120520332801596</v>
      </c>
      <c r="Q126" s="196">
        <f t="shared" si="31"/>
        <v>40260.823779999999</v>
      </c>
      <c r="R126" s="125">
        <f t="shared" si="23"/>
        <v>2.3433384389418896E-6</v>
      </c>
      <c r="S126" s="168">
        <v>1</v>
      </c>
      <c r="T126" s="125">
        <f t="shared" si="24"/>
        <v>2.3433384389418896E-6</v>
      </c>
      <c r="U126" s="168"/>
    </row>
    <row r="127" spans="1:25" ht="12.95" customHeight="1" x14ac:dyDescent="0.2">
      <c r="A127" s="137" t="s">
        <v>89</v>
      </c>
      <c r="B127" s="147" t="s">
        <v>48</v>
      </c>
      <c r="C127" s="140">
        <v>55562.126100000001</v>
      </c>
      <c r="D127" s="140" t="s">
        <v>35</v>
      </c>
      <c r="E127" s="168">
        <f t="shared" si="29"/>
        <v>27143.791078274582</v>
      </c>
      <c r="F127" s="197">
        <f t="shared" si="28"/>
        <v>27143.5</v>
      </c>
      <c r="G127" s="168">
        <f t="shared" si="22"/>
        <v>0.23551900000165915</v>
      </c>
      <c r="H127" s="168"/>
      <c r="I127" s="168"/>
      <c r="J127" s="168"/>
      <c r="K127" s="168">
        <f t="shared" si="27"/>
        <v>0.23551900000165915</v>
      </c>
      <c r="L127" s="168"/>
      <c r="M127" s="168"/>
      <c r="N127" s="168"/>
      <c r="O127" s="168">
        <f t="shared" ca="1" si="26"/>
        <v>0.23072271133045108</v>
      </c>
      <c r="P127" s="125">
        <f t="shared" si="30"/>
        <v>0.22848086930146747</v>
      </c>
      <c r="Q127" s="196">
        <f t="shared" si="31"/>
        <v>40543.626100000001</v>
      </c>
      <c r="R127" s="125">
        <f t="shared" si="23"/>
        <v>4.9535283752980713E-5</v>
      </c>
      <c r="S127" s="168">
        <v>1</v>
      </c>
      <c r="T127" s="125">
        <f t="shared" si="24"/>
        <v>4.9535283752980713E-5</v>
      </c>
    </row>
    <row r="128" spans="1:25" ht="12.95" customHeight="1" x14ac:dyDescent="0.2">
      <c r="A128" s="43" t="s">
        <v>92</v>
      </c>
      <c r="B128" s="52" t="s">
        <v>50</v>
      </c>
      <c r="C128" s="43">
        <v>55591.652800000003</v>
      </c>
      <c r="D128" s="43">
        <v>4.0000000000000002E-4</v>
      </c>
      <c r="E128" s="168">
        <f t="shared" si="29"/>
        <v>27180.283169741182</v>
      </c>
      <c r="F128" s="197">
        <f t="shared" si="28"/>
        <v>27180</v>
      </c>
      <c r="G128" s="168">
        <f t="shared" si="22"/>
        <v>0.22912000000360422</v>
      </c>
      <c r="H128" s="168"/>
      <c r="I128" s="168"/>
      <c r="J128" s="168"/>
      <c r="K128" s="168">
        <f t="shared" si="27"/>
        <v>0.22912000000360422</v>
      </c>
      <c r="L128" s="168"/>
      <c r="M128" s="168"/>
      <c r="N128" s="168"/>
      <c r="O128" s="168">
        <f t="shared" ca="1" si="26"/>
        <v>0.23151782180817726</v>
      </c>
      <c r="P128" s="125">
        <f t="shared" si="30"/>
        <v>0.22924724127685969</v>
      </c>
      <c r="Q128" s="196">
        <f t="shared" si="31"/>
        <v>40573.152800000003</v>
      </c>
      <c r="R128" s="125">
        <f t="shared" si="23"/>
        <v>1.6190341619674194E-8</v>
      </c>
      <c r="S128" s="168">
        <v>1</v>
      </c>
      <c r="T128" s="125">
        <f t="shared" si="24"/>
        <v>1.6190341619674194E-8</v>
      </c>
      <c r="U128" s="168"/>
    </row>
    <row r="129" spans="1:20" ht="12.95" customHeight="1" x14ac:dyDescent="0.2">
      <c r="A129" s="168" t="s">
        <v>93</v>
      </c>
      <c r="B129" s="52" t="s">
        <v>48</v>
      </c>
      <c r="C129" s="43">
        <v>55895.488319999997</v>
      </c>
      <c r="D129" s="43">
        <v>2.0000000000000001E-4</v>
      </c>
      <c r="E129" s="168">
        <f t="shared" si="29"/>
        <v>27555.793930735133</v>
      </c>
      <c r="F129" s="197">
        <f t="shared" si="28"/>
        <v>27555.5</v>
      </c>
      <c r="G129" s="168">
        <f t="shared" si="22"/>
        <v>0.23782699999719625</v>
      </c>
      <c r="H129" s="168"/>
      <c r="I129" s="168"/>
      <c r="J129" s="168"/>
      <c r="K129" s="168">
        <f t="shared" si="27"/>
        <v>0.23782699999719625</v>
      </c>
      <c r="L129" s="168"/>
      <c r="M129" s="168"/>
      <c r="N129" s="168"/>
      <c r="O129" s="168">
        <f t="shared" ca="1" si="26"/>
        <v>0.23969765699683954</v>
      </c>
      <c r="P129" s="125">
        <f t="shared" si="30"/>
        <v>0.2372032207431285</v>
      </c>
      <c r="Q129" s="196">
        <f t="shared" si="31"/>
        <v>40876.988319999997</v>
      </c>
      <c r="R129" s="125">
        <f t="shared" si="23"/>
        <v>3.8910055780532835E-7</v>
      </c>
      <c r="S129" s="168">
        <v>1</v>
      </c>
      <c r="T129" s="125">
        <f t="shared" si="24"/>
        <v>3.8910055780532835E-7</v>
      </c>
    </row>
    <row r="130" spans="1:20" ht="12.95" customHeight="1" x14ac:dyDescent="0.2">
      <c r="A130" s="168" t="s">
        <v>93</v>
      </c>
      <c r="B130" s="52" t="s">
        <v>50</v>
      </c>
      <c r="C130" s="43">
        <v>55970.334779999997</v>
      </c>
      <c r="D130" s="43">
        <v>6.9999999999999999E-4</v>
      </c>
      <c r="E130" s="168">
        <f t="shared" si="29"/>
        <v>27648.296779487988</v>
      </c>
      <c r="F130" s="197">
        <f t="shared" si="28"/>
        <v>27648</v>
      </c>
      <c r="G130" s="168">
        <f t="shared" si="22"/>
        <v>0.24013199999899371</v>
      </c>
      <c r="H130" s="168"/>
      <c r="I130" s="168"/>
      <c r="J130" s="168"/>
      <c r="K130" s="168">
        <f t="shared" si="27"/>
        <v>0.24013199999899371</v>
      </c>
      <c r="L130" s="168"/>
      <c r="M130" s="168"/>
      <c r="N130" s="168"/>
      <c r="O130" s="168">
        <f t="shared" ca="1" si="26"/>
        <v>0.24171266300203598</v>
      </c>
      <c r="P130" s="125">
        <f t="shared" si="30"/>
        <v>0.23918317271483125</v>
      </c>
      <c r="Q130" s="196">
        <f t="shared" si="31"/>
        <v>40951.834779999997</v>
      </c>
      <c r="R130" s="125">
        <f t="shared" si="23"/>
        <v>9.0027321517110342E-7</v>
      </c>
      <c r="S130" s="168">
        <v>1</v>
      </c>
      <c r="T130" s="125">
        <f t="shared" si="24"/>
        <v>9.0027321517110342E-7</v>
      </c>
    </row>
    <row r="131" spans="1:20" ht="12.95" customHeight="1" x14ac:dyDescent="0.2">
      <c r="A131" s="137" t="s">
        <v>94</v>
      </c>
      <c r="B131" s="147" t="s">
        <v>50</v>
      </c>
      <c r="C131" s="140">
        <v>56272.145199999999</v>
      </c>
      <c r="D131" s="140" t="s">
        <v>35</v>
      </c>
      <c r="E131" s="168">
        <f t="shared" si="29"/>
        <v>28021.304716447128</v>
      </c>
      <c r="F131" s="197">
        <f t="shared" si="28"/>
        <v>28021</v>
      </c>
      <c r="G131" s="168">
        <f t="shared" ref="G131:G162" si="32">+C131-(C$7+F131*C$8)</f>
        <v>0.246553999997559</v>
      </c>
      <c r="H131" s="168"/>
      <c r="I131" s="168"/>
      <c r="J131" s="168"/>
      <c r="K131" s="168">
        <f t="shared" si="27"/>
        <v>0.246553999997559</v>
      </c>
      <c r="L131" s="168"/>
      <c r="M131" s="168"/>
      <c r="N131" s="168"/>
      <c r="O131" s="168">
        <f t="shared" ca="1" si="26"/>
        <v>0.24983803856893616</v>
      </c>
      <c r="P131" s="125">
        <f t="shared" si="30"/>
        <v>0.24724777481862525</v>
      </c>
      <c r="Q131" s="196">
        <f t="shared" si="31"/>
        <v>41253.645199999999</v>
      </c>
      <c r="R131" s="125">
        <f t="shared" ref="R131:R142" si="33">+(P131-G131)^2</f>
        <v>4.8132350234550841E-7</v>
      </c>
      <c r="S131" s="168">
        <v>1</v>
      </c>
      <c r="T131" s="125">
        <f t="shared" ref="T131:T162" si="34">S131*R131</f>
        <v>4.8132350234550841E-7</v>
      </c>
    </row>
    <row r="132" spans="1:20" ht="12.95" customHeight="1" x14ac:dyDescent="0.2">
      <c r="A132" s="137" t="s">
        <v>95</v>
      </c>
      <c r="B132" s="147" t="s">
        <v>48</v>
      </c>
      <c r="C132" s="140">
        <v>56312.197399999997</v>
      </c>
      <c r="D132" s="140" t="s">
        <v>35</v>
      </c>
      <c r="E132" s="168">
        <f t="shared" si="29"/>
        <v>28070.805288669497</v>
      </c>
      <c r="F132" s="197">
        <f t="shared" si="28"/>
        <v>28070.5</v>
      </c>
      <c r="G132" s="168">
        <f t="shared" si="32"/>
        <v>0.24701699999422999</v>
      </c>
      <c r="H132" s="168"/>
      <c r="I132" s="168"/>
      <c r="J132" s="168"/>
      <c r="K132" s="168">
        <f t="shared" si="27"/>
        <v>0.24701699999422999</v>
      </c>
      <c r="L132" s="168"/>
      <c r="M132" s="168"/>
      <c r="N132" s="168"/>
      <c r="O132" s="168">
        <f t="shared" ca="1" si="26"/>
        <v>0.25091633907982502</v>
      </c>
      <c r="P132" s="125">
        <f t="shared" si="30"/>
        <v>0.24832771595008177</v>
      </c>
      <c r="Q132" s="196">
        <f t="shared" si="31"/>
        <v>41293.697399999997</v>
      </c>
      <c r="R132" s="125">
        <f t="shared" si="33"/>
        <v>1.7179763169244367E-6</v>
      </c>
      <c r="S132" s="168">
        <v>1</v>
      </c>
      <c r="T132" s="125">
        <f t="shared" si="34"/>
        <v>1.7179763169244367E-6</v>
      </c>
    </row>
    <row r="133" spans="1:20" ht="12.95" customHeight="1" x14ac:dyDescent="0.2">
      <c r="A133" s="53" t="s">
        <v>96</v>
      </c>
      <c r="B133" s="54" t="s">
        <v>50</v>
      </c>
      <c r="C133" s="53">
        <v>57422.751199999999</v>
      </c>
      <c r="D133" s="53">
        <v>1E-4</v>
      </c>
      <c r="E133" s="168">
        <f t="shared" si="29"/>
        <v>29443.340345014247</v>
      </c>
      <c r="F133" s="197">
        <f t="shared" si="28"/>
        <v>29443</v>
      </c>
      <c r="G133" s="168">
        <f t="shared" si="32"/>
        <v>0.27538199999253266</v>
      </c>
      <c r="H133" s="168"/>
      <c r="I133" s="168"/>
      <c r="J133" s="168"/>
      <c r="K133" s="168">
        <f t="shared" si="27"/>
        <v>0.27538199999253266</v>
      </c>
      <c r="L133" s="168"/>
      <c r="M133" s="168"/>
      <c r="N133" s="168"/>
      <c r="O133" s="168">
        <f t="shared" ca="1" si="26"/>
        <v>0.28081467142719918</v>
      </c>
      <c r="P133" s="125">
        <f t="shared" si="30"/>
        <v>0.27917728817486054</v>
      </c>
      <c r="Q133" s="196">
        <f t="shared" si="31"/>
        <v>42404.251199999999</v>
      </c>
      <c r="R133" s="125">
        <f t="shared" si="33"/>
        <v>1.4404212386917684E-5</v>
      </c>
      <c r="S133" s="168">
        <v>1</v>
      </c>
      <c r="T133" s="125">
        <f t="shared" si="34"/>
        <v>1.4404212386917684E-5</v>
      </c>
    </row>
    <row r="134" spans="1:20" ht="12.95" customHeight="1" x14ac:dyDescent="0.2">
      <c r="A134" s="173" t="s">
        <v>97</v>
      </c>
      <c r="B134" s="174" t="s">
        <v>50</v>
      </c>
      <c r="C134" s="175">
        <v>57707.571609999999</v>
      </c>
      <c r="D134" s="175">
        <v>2E-3</v>
      </c>
      <c r="E134" s="168">
        <f t="shared" si="29"/>
        <v>29795.350303908166</v>
      </c>
      <c r="F134" s="197">
        <f t="shared" si="28"/>
        <v>29795</v>
      </c>
      <c r="G134" s="168">
        <f t="shared" si="32"/>
        <v>0.28343999999924563</v>
      </c>
      <c r="H134" s="168"/>
      <c r="I134" s="168"/>
      <c r="J134" s="168"/>
      <c r="K134" s="168">
        <f t="shared" si="27"/>
        <v>0.28343999999924563</v>
      </c>
      <c r="L134" s="168"/>
      <c r="M134" s="168"/>
      <c r="N134" s="168"/>
      <c r="O134" s="168">
        <f t="shared" ca="1" si="26"/>
        <v>0.28848258617129796</v>
      </c>
      <c r="P134" s="125">
        <f t="shared" si="30"/>
        <v>0.28737087387005006</v>
      </c>
      <c r="Q134" s="196">
        <f t="shared" si="31"/>
        <v>42689.071609999999</v>
      </c>
      <c r="R134" s="125">
        <f t="shared" si="33"/>
        <v>1.5451769388173003E-5</v>
      </c>
      <c r="S134" s="168">
        <v>1</v>
      </c>
      <c r="T134" s="125">
        <f t="shared" si="34"/>
        <v>1.5451769388173003E-5</v>
      </c>
    </row>
    <row r="135" spans="1:20" ht="12.95" customHeight="1" x14ac:dyDescent="0.2">
      <c r="A135" s="176" t="s">
        <v>98</v>
      </c>
      <c r="B135" s="177" t="s">
        <v>48</v>
      </c>
      <c r="C135" s="176">
        <v>57729.011100000003</v>
      </c>
      <c r="D135" s="176" t="s">
        <v>99</v>
      </c>
      <c r="E135" s="168">
        <f t="shared" si="29"/>
        <v>29821.847400775656</v>
      </c>
      <c r="F135" s="197">
        <f t="shared" si="28"/>
        <v>29821.5</v>
      </c>
      <c r="G135" s="168">
        <f t="shared" si="32"/>
        <v>0.28109099999710452</v>
      </c>
      <c r="H135" s="168"/>
      <c r="I135" s="168"/>
      <c r="J135" s="168"/>
      <c r="K135" s="168">
        <f t="shared" si="27"/>
        <v>0.28109099999710452</v>
      </c>
      <c r="L135" s="168"/>
      <c r="M135" s="168"/>
      <c r="N135" s="168"/>
      <c r="O135" s="168">
        <f t="shared" ca="1" si="26"/>
        <v>0.28905985816197588</v>
      </c>
      <c r="P135" s="125">
        <f t="shared" si="30"/>
        <v>0.28799237539647793</v>
      </c>
      <c r="Q135" s="196">
        <f t="shared" si="31"/>
        <v>42710.511100000003</v>
      </c>
      <c r="R135" s="125">
        <f t="shared" si="33"/>
        <v>4.7628982403076503E-5</v>
      </c>
      <c r="S135" s="168">
        <v>1</v>
      </c>
      <c r="T135" s="125">
        <f t="shared" si="34"/>
        <v>4.7628982403076503E-5</v>
      </c>
    </row>
    <row r="136" spans="1:20" ht="12.95" customHeight="1" x14ac:dyDescent="0.2">
      <c r="A136" s="173" t="s">
        <v>100</v>
      </c>
      <c r="B136" s="178" t="s">
        <v>50</v>
      </c>
      <c r="C136" s="179">
        <v>57776.3485</v>
      </c>
      <c r="D136" s="179">
        <v>2.0000000000000001E-4</v>
      </c>
      <c r="E136" s="168">
        <f t="shared" si="29"/>
        <v>29880.351762271883</v>
      </c>
      <c r="F136" s="197">
        <f t="shared" si="28"/>
        <v>29880</v>
      </c>
      <c r="G136" s="168">
        <f t="shared" si="32"/>
        <v>0.28461999999854015</v>
      </c>
      <c r="H136" s="168"/>
      <c r="I136" s="168"/>
      <c r="J136" s="168"/>
      <c r="K136" s="168">
        <f t="shared" si="27"/>
        <v>0.28461999999854015</v>
      </c>
      <c r="L136" s="168"/>
      <c r="M136" s="168"/>
      <c r="N136" s="168"/>
      <c r="O136" s="168">
        <f t="shared" ca="1" si="26"/>
        <v>0.29033421331120823</v>
      </c>
      <c r="P136" s="125">
        <f t="shared" si="30"/>
        <v>0.28936667698864715</v>
      </c>
      <c r="Q136" s="196">
        <f t="shared" si="31"/>
        <v>42757.8485</v>
      </c>
      <c r="R136" s="125">
        <f t="shared" si="33"/>
        <v>2.2530942448411263E-5</v>
      </c>
      <c r="S136" s="168">
        <v>1</v>
      </c>
      <c r="T136" s="125">
        <f t="shared" si="34"/>
        <v>2.2530942448411263E-5</v>
      </c>
    </row>
    <row r="137" spans="1:20" ht="12.95" customHeight="1" x14ac:dyDescent="0.2">
      <c r="A137" s="186" t="s">
        <v>102</v>
      </c>
      <c r="B137" s="187" t="s">
        <v>50</v>
      </c>
      <c r="C137" s="188">
        <v>57776.348720000125</v>
      </c>
      <c r="D137" s="188">
        <v>4.0000000000000002E-4</v>
      </c>
      <c r="E137" s="168">
        <f t="shared" si="29"/>
        <v>29880.352034170359</v>
      </c>
      <c r="F137" s="197">
        <f t="shared" si="28"/>
        <v>29880</v>
      </c>
      <c r="G137" s="168">
        <f t="shared" si="32"/>
        <v>0.28484000012394972</v>
      </c>
      <c r="H137" s="168"/>
      <c r="I137" s="168"/>
      <c r="J137" s="168"/>
      <c r="K137" s="168">
        <f t="shared" si="27"/>
        <v>0.28484000012394972</v>
      </c>
      <c r="L137" s="168"/>
      <c r="M137" s="168"/>
      <c r="N137" s="168"/>
      <c r="O137" s="168">
        <f t="shared" ca="1" si="26"/>
        <v>0.29033421331120823</v>
      </c>
      <c r="P137" s="125">
        <f t="shared" si="30"/>
        <v>0.28936667698864715</v>
      </c>
      <c r="Q137" s="196">
        <f t="shared" si="31"/>
        <v>42757.848720000125</v>
      </c>
      <c r="R137" s="125">
        <f t="shared" si="33"/>
        <v>2.0490803437386972E-5</v>
      </c>
      <c r="S137" s="168">
        <v>1</v>
      </c>
      <c r="T137" s="125">
        <f t="shared" si="34"/>
        <v>2.0490803437386972E-5</v>
      </c>
    </row>
    <row r="138" spans="1:20" ht="12.95" customHeight="1" x14ac:dyDescent="0.2">
      <c r="A138" s="186" t="s">
        <v>102</v>
      </c>
      <c r="B138" s="187" t="s">
        <v>50</v>
      </c>
      <c r="C138" s="188">
        <v>57776.348739999812</v>
      </c>
      <c r="D138" s="188">
        <v>2.9999999999999997E-4</v>
      </c>
      <c r="E138" s="168">
        <f t="shared" si="29"/>
        <v>29880.352058887998</v>
      </c>
      <c r="F138" s="197">
        <f t="shared" si="28"/>
        <v>29880</v>
      </c>
      <c r="G138" s="168">
        <f t="shared" si="32"/>
        <v>0.2848599998105783</v>
      </c>
      <c r="H138" s="168"/>
      <c r="I138" s="168"/>
      <c r="J138" s="168"/>
      <c r="K138" s="168">
        <f t="shared" si="27"/>
        <v>0.2848599998105783</v>
      </c>
      <c r="L138" s="168"/>
      <c r="M138" s="168"/>
      <c r="N138" s="168"/>
      <c r="O138" s="168">
        <f t="shared" ca="1" si="26"/>
        <v>0.29033421331120823</v>
      </c>
      <c r="P138" s="125">
        <f t="shared" si="30"/>
        <v>0.28936667698864715</v>
      </c>
      <c r="Q138" s="196">
        <f t="shared" si="31"/>
        <v>42757.848739999812</v>
      </c>
      <c r="R138" s="125">
        <f t="shared" si="33"/>
        <v>2.0310139187326629E-5</v>
      </c>
      <c r="S138" s="168">
        <v>1</v>
      </c>
      <c r="T138" s="125">
        <f t="shared" si="34"/>
        <v>2.0310139187326629E-5</v>
      </c>
    </row>
    <row r="139" spans="1:20" ht="12.95" customHeight="1" x14ac:dyDescent="0.2">
      <c r="A139" s="180" t="s">
        <v>101</v>
      </c>
      <c r="B139" s="181" t="s">
        <v>50</v>
      </c>
      <c r="C139" s="182">
        <v>58428.522449999997</v>
      </c>
      <c r="D139" s="182">
        <v>2.0000000000000001E-4</v>
      </c>
      <c r="E139" s="168">
        <f t="shared" si="29"/>
        <v>30686.374495443226</v>
      </c>
      <c r="F139" s="197">
        <f t="shared" si="28"/>
        <v>30686</v>
      </c>
      <c r="G139" s="168">
        <f t="shared" si="32"/>
        <v>0.30301399999734713</v>
      </c>
      <c r="H139" s="168"/>
      <c r="I139" s="168"/>
      <c r="J139" s="168"/>
      <c r="K139" s="168">
        <f t="shared" si="27"/>
        <v>0.30301399999734713</v>
      </c>
      <c r="L139" s="168"/>
      <c r="M139" s="168"/>
      <c r="N139" s="168"/>
      <c r="O139" s="168">
        <f t="shared" ca="1" si="26"/>
        <v>0.30789199536729828</v>
      </c>
      <c r="P139" s="125">
        <f t="shared" si="30"/>
        <v>0.30862486645233489</v>
      </c>
      <c r="Q139" s="196">
        <f t="shared" si="31"/>
        <v>43410.022449999997</v>
      </c>
      <c r="R139" s="125">
        <f t="shared" si="33"/>
        <v>3.1481822375706933E-5</v>
      </c>
      <c r="S139" s="168">
        <v>1</v>
      </c>
      <c r="T139" s="125">
        <f t="shared" si="34"/>
        <v>3.1481822375706933E-5</v>
      </c>
    </row>
    <row r="140" spans="1:20" ht="12.95" customHeight="1" x14ac:dyDescent="0.2">
      <c r="A140" s="183" t="s">
        <v>101</v>
      </c>
      <c r="B140" s="184" t="s">
        <v>50</v>
      </c>
      <c r="C140" s="185">
        <v>58428.522449999997</v>
      </c>
      <c r="D140" s="185">
        <v>2.0000000000000001E-4</v>
      </c>
      <c r="E140" s="168">
        <f t="shared" si="29"/>
        <v>30686.374495443226</v>
      </c>
      <c r="F140" s="197">
        <f t="shared" si="28"/>
        <v>30686</v>
      </c>
      <c r="G140" s="168">
        <f t="shared" si="32"/>
        <v>0.30301399999734713</v>
      </c>
      <c r="H140" s="168"/>
      <c r="I140" s="168"/>
      <c r="J140" s="168"/>
      <c r="K140" s="168">
        <f t="shared" si="27"/>
        <v>0.30301399999734713</v>
      </c>
      <c r="L140" s="168"/>
      <c r="M140" s="168"/>
      <c r="N140" s="168"/>
      <c r="O140" s="168">
        <f t="shared" ca="1" si="26"/>
        <v>0.30789199536729828</v>
      </c>
      <c r="P140" s="125">
        <f t="shared" si="30"/>
        <v>0.30862486645233489</v>
      </c>
      <c r="Q140" s="196">
        <f t="shared" si="31"/>
        <v>43410.022449999997</v>
      </c>
      <c r="R140" s="125">
        <f t="shared" si="33"/>
        <v>3.1481822375706933E-5</v>
      </c>
      <c r="S140" s="168">
        <v>1</v>
      </c>
      <c r="T140" s="125">
        <f t="shared" si="34"/>
        <v>3.1481822375706933E-5</v>
      </c>
    </row>
    <row r="141" spans="1:20" ht="12.95" customHeight="1" x14ac:dyDescent="0.2">
      <c r="A141" s="123" t="s">
        <v>589</v>
      </c>
      <c r="B141" s="190" t="s">
        <v>48</v>
      </c>
      <c r="C141" s="191">
        <v>59550.852099999996</v>
      </c>
      <c r="D141" s="192">
        <v>2.0000000000000001E-4</v>
      </c>
      <c r="E141" s="168">
        <f t="shared" si="29"/>
        <v>32073.463341926963</v>
      </c>
      <c r="F141" s="138">
        <f t="shared" si="28"/>
        <v>32073</v>
      </c>
      <c r="G141" s="168">
        <f t="shared" si="32"/>
        <v>0.37490199999592733</v>
      </c>
      <c r="H141" s="168"/>
      <c r="I141" s="168"/>
      <c r="J141" s="168"/>
      <c r="K141" s="168">
        <f t="shared" si="27"/>
        <v>0.37490199999592733</v>
      </c>
      <c r="L141" s="168"/>
      <c r="M141" s="168"/>
      <c r="N141" s="168"/>
      <c r="O141" s="168">
        <f t="shared" ca="1" si="26"/>
        <v>0.33810619352089233</v>
      </c>
      <c r="P141" s="125">
        <f t="shared" si="30"/>
        <v>0.34317679931358219</v>
      </c>
      <c r="Q141" s="196">
        <f t="shared" si="31"/>
        <v>44532.352099999996</v>
      </c>
      <c r="R141" s="125">
        <f t="shared" si="33"/>
        <v>1.0064883583350722E-3</v>
      </c>
      <c r="S141" s="168">
        <v>1</v>
      </c>
      <c r="T141" s="125">
        <f t="shared" si="34"/>
        <v>1.0064883583350722E-3</v>
      </c>
    </row>
    <row r="142" spans="1:20" ht="12.95" customHeight="1" x14ac:dyDescent="0.2">
      <c r="A142" s="189" t="s">
        <v>588</v>
      </c>
      <c r="C142" s="122">
        <v>59556.8822</v>
      </c>
      <c r="D142" s="43">
        <v>4.0000000000000002E-4</v>
      </c>
      <c r="E142" s="168">
        <f t="shared" si="29"/>
        <v>32080.915951285708</v>
      </c>
      <c r="F142" s="197">
        <f t="shared" si="28"/>
        <v>32080.5</v>
      </c>
      <c r="G142" s="168">
        <f t="shared" si="32"/>
        <v>0.33655699999508215</v>
      </c>
      <c r="H142" s="168"/>
      <c r="I142" s="168"/>
      <c r="J142" s="168"/>
      <c r="K142" s="168">
        <f t="shared" si="27"/>
        <v>0.33655699999508215</v>
      </c>
      <c r="L142" s="168"/>
      <c r="M142" s="168"/>
      <c r="N142" s="168"/>
      <c r="O142" s="168">
        <f t="shared" ca="1" si="26"/>
        <v>0.3382695723861785</v>
      </c>
      <c r="P142" s="125">
        <f t="shared" si="30"/>
        <v>0.3433684875819657</v>
      </c>
      <c r="Q142" s="196">
        <f t="shared" si="31"/>
        <v>44538.3822</v>
      </c>
      <c r="R142" s="125">
        <f t="shared" si="33"/>
        <v>4.6396363146268645E-5</v>
      </c>
      <c r="S142" s="168">
        <v>1</v>
      </c>
      <c r="T142" s="125">
        <f t="shared" si="34"/>
        <v>4.6396363146268645E-5</v>
      </c>
    </row>
  </sheetData>
  <sheetProtection selectLockedCells="1" selectUnlockedCells="1"/>
  <sortState xmlns:xlrd2="http://schemas.microsoft.com/office/spreadsheetml/2017/richdata2" ref="A21:U142">
    <sortCondition ref="C21:C142"/>
  </sortState>
  <phoneticPr fontId="21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W469"/>
  <sheetViews>
    <sheetView workbookViewId="0">
      <pane xSplit="12" ySplit="22" topLeftCell="M123" activePane="bottomRight" state="frozen"/>
      <selection pane="topRight" activeCell="M1" sqref="M1"/>
      <selection pane="bottomLeft" activeCell="A23" sqref="A23"/>
      <selection pane="bottomRight" activeCell="T139" sqref="T139"/>
    </sheetView>
  </sheetViews>
  <sheetFormatPr defaultColWidth="10.28515625" defaultRowHeight="12.75" x14ac:dyDescent="0.2"/>
  <cols>
    <col min="1" max="1" width="25.140625" style="1" customWidth="1"/>
    <col min="2" max="2" width="5.140625" style="2" customWidth="1"/>
    <col min="3" max="3" width="11.85546875" style="1" customWidth="1"/>
    <col min="4" max="4" width="9.42578125" style="1" customWidth="1"/>
    <col min="5" max="5" width="15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9.42578125" style="1" customWidth="1"/>
    <col min="17" max="17" width="9.85546875" style="124" customWidth="1"/>
    <col min="18" max="16384" width="10.28515625" style="1"/>
  </cols>
  <sheetData>
    <row r="1" spans="1:23" ht="20.25" x14ac:dyDescent="0.2">
      <c r="A1" s="3" t="s">
        <v>0</v>
      </c>
      <c r="B1" s="4"/>
      <c r="C1" s="5"/>
      <c r="D1" s="5"/>
      <c r="Q1" s="1"/>
      <c r="R1" s="6"/>
      <c r="V1" s="7" t="s">
        <v>1</v>
      </c>
      <c r="W1" s="7" t="s">
        <v>2</v>
      </c>
    </row>
    <row r="2" spans="1:23" s="125" customFormat="1" ht="12.95" customHeight="1" x14ac:dyDescent="0.2">
      <c r="A2" s="125" t="s">
        <v>3</v>
      </c>
      <c r="B2" s="126" t="s">
        <v>4</v>
      </c>
      <c r="C2" s="127"/>
      <c r="D2" s="127"/>
      <c r="V2" s="125">
        <v>-10000</v>
      </c>
      <c r="W2" s="125">
        <f t="shared" ref="W2:W21" si="0">+D$11+D$12*V2+D$13*V2^2</f>
        <v>0.13508313281217255</v>
      </c>
    </row>
    <row r="3" spans="1:23" s="125" customFormat="1" ht="12.95" customHeight="1" x14ac:dyDescent="0.2">
      <c r="A3" s="128" t="s">
        <v>191</v>
      </c>
      <c r="B3" s="126"/>
      <c r="C3" s="129"/>
      <c r="D3" s="129"/>
      <c r="V3" s="125">
        <v>-8000</v>
      </c>
      <c r="W3" s="125">
        <f t="shared" si="0"/>
        <v>0.10171975298059946</v>
      </c>
    </row>
    <row r="4" spans="1:23" s="125" customFormat="1" ht="12.95" customHeight="1" x14ac:dyDescent="0.2">
      <c r="A4" s="130" t="s">
        <v>5</v>
      </c>
      <c r="B4" s="131"/>
      <c r="C4" s="132">
        <v>33599.379000000001</v>
      </c>
      <c r="D4" s="133">
        <v>0.80912600000000001</v>
      </c>
      <c r="V4" s="125">
        <v>-6000</v>
      </c>
      <c r="W4" s="125">
        <f t="shared" si="0"/>
        <v>7.1949237777856306E-2</v>
      </c>
    </row>
    <row r="5" spans="1:23" s="125" customFormat="1" ht="12.95" customHeight="1" x14ac:dyDescent="0.2">
      <c r="A5" s="134" t="s">
        <v>6</v>
      </c>
      <c r="B5" s="135"/>
      <c r="C5" s="136">
        <v>-9.5</v>
      </c>
      <c r="D5" s="125" t="s">
        <v>7</v>
      </c>
      <c r="V5" s="125">
        <v>-4000</v>
      </c>
      <c r="W5" s="125">
        <f t="shared" si="0"/>
        <v>4.5771587203943115E-2</v>
      </c>
    </row>
    <row r="6" spans="1:23" s="125" customFormat="1" ht="12.95" customHeight="1" x14ac:dyDescent="0.2">
      <c r="A6" s="130" t="s">
        <v>8</v>
      </c>
      <c r="B6" s="135"/>
      <c r="V6" s="125">
        <v>-2000</v>
      </c>
      <c r="W6" s="125">
        <f t="shared" si="0"/>
        <v>2.3186801258859864E-2</v>
      </c>
    </row>
    <row r="7" spans="1:23" s="125" customFormat="1" ht="12.95" customHeight="1" x14ac:dyDescent="0.2">
      <c r="A7" s="125" t="s">
        <v>9</v>
      </c>
      <c r="B7" s="135"/>
      <c r="C7" s="125">
        <v>33599.374499999998</v>
      </c>
      <c r="D7" s="137" t="s">
        <v>192</v>
      </c>
      <c r="E7" s="125">
        <v>33599.379000000001</v>
      </c>
      <c r="V7" s="125">
        <v>0</v>
      </c>
      <c r="W7" s="125">
        <f t="shared" si="0"/>
        <v>4.1948799426065556E-3</v>
      </c>
    </row>
    <row r="8" spans="1:23" s="125" customFormat="1" ht="12.95" customHeight="1" x14ac:dyDescent="0.2">
      <c r="A8" s="125" t="s">
        <v>10</v>
      </c>
      <c r="B8" s="135"/>
      <c r="C8" s="125">
        <v>0.80913082999999997</v>
      </c>
      <c r="D8" s="137" t="s">
        <v>192</v>
      </c>
      <c r="E8" s="125">
        <v>0.80912600000000001</v>
      </c>
      <c r="V8" s="125">
        <v>2000</v>
      </c>
      <c r="W8" s="125">
        <f t="shared" si="0"/>
        <v>-1.1204176744816809E-2</v>
      </c>
    </row>
    <row r="9" spans="1:23" s="125" customFormat="1" ht="12.95" customHeight="1" x14ac:dyDescent="0.2">
      <c r="A9" s="138" t="s">
        <v>11</v>
      </c>
      <c r="B9" s="135"/>
      <c r="C9" s="139">
        <v>91</v>
      </c>
      <c r="D9" s="140" t="str">
        <f>"F"&amp;C9</f>
        <v>F91</v>
      </c>
      <c r="E9" s="137" t="str">
        <f>"G"&amp;C9</f>
        <v>G91</v>
      </c>
      <c r="V9" s="125">
        <v>4000</v>
      </c>
      <c r="W9" s="125">
        <f t="shared" si="0"/>
        <v>-2.301036880341023E-2</v>
      </c>
    </row>
    <row r="10" spans="1:23" s="125" customFormat="1" ht="12.95" customHeight="1" x14ac:dyDescent="0.2">
      <c r="B10" s="135"/>
      <c r="C10" s="141" t="s">
        <v>12</v>
      </c>
      <c r="D10" s="141" t="s">
        <v>13</v>
      </c>
      <c r="V10" s="125">
        <v>6000</v>
      </c>
      <c r="W10" s="125">
        <f t="shared" si="0"/>
        <v>-3.1223696233173705E-2</v>
      </c>
    </row>
    <row r="11" spans="1:23" s="125" customFormat="1" ht="12.95" customHeight="1" x14ac:dyDescent="0.2">
      <c r="A11" s="125" t="s">
        <v>14</v>
      </c>
      <c r="B11" s="135"/>
      <c r="C11" s="137">
        <f ca="1">INTERCEPT(INDIRECT($E$9):G989,INDIRECT($D$9):F989)</f>
        <v>-0.3000400390737088</v>
      </c>
      <c r="D11" s="142">
        <f>E11*F11</f>
        <v>4.1948799426065556E-3</v>
      </c>
      <c r="E11" s="143">
        <v>4.1948799426065556E-3</v>
      </c>
      <c r="F11" s="144">
        <v>1</v>
      </c>
      <c r="V11" s="125">
        <v>8000</v>
      </c>
      <c r="W11" s="125">
        <f t="shared" si="0"/>
        <v>-3.5844159034107224E-2</v>
      </c>
    </row>
    <row r="12" spans="1:23" s="125" customFormat="1" ht="12.95" customHeight="1" x14ac:dyDescent="0.2">
      <c r="A12" s="125" t="s">
        <v>15</v>
      </c>
      <c r="B12" s="135"/>
      <c r="C12" s="137">
        <f ca="1">SLOPE(INDIRECT($E$9):G989,INDIRECT($D$9):F989)</f>
        <v>1.4892174914887783E-5</v>
      </c>
      <c r="D12" s="142">
        <f>E12*F12</f>
        <v>-8.5977445009191687E-6</v>
      </c>
      <c r="E12" s="145">
        <v>-8.5977445009191689E-2</v>
      </c>
      <c r="F12" s="144">
        <v>1E-4</v>
      </c>
      <c r="V12" s="125">
        <v>10000</v>
      </c>
      <c r="W12" s="125">
        <f t="shared" si="0"/>
        <v>-3.6871757206210817E-2</v>
      </c>
    </row>
    <row r="13" spans="1:23" s="125" customFormat="1" ht="12.95" customHeight="1" x14ac:dyDescent="0.2">
      <c r="A13" s="125" t="s">
        <v>16</v>
      </c>
      <c r="B13" s="135"/>
      <c r="C13" s="135" t="s">
        <v>17</v>
      </c>
      <c r="D13" s="142">
        <f>E13*F13</f>
        <v>4.4910807860374311E-10</v>
      </c>
      <c r="E13" s="146">
        <v>4.491080786037431E-2</v>
      </c>
      <c r="F13" s="144">
        <v>1E-8</v>
      </c>
      <c r="V13" s="125">
        <v>12000</v>
      </c>
      <c r="W13" s="125">
        <f t="shared" si="0"/>
        <v>-3.4306490749484456E-2</v>
      </c>
    </row>
    <row r="14" spans="1:23" s="125" customFormat="1" ht="12.95" customHeight="1" x14ac:dyDescent="0.2">
      <c r="B14" s="135"/>
      <c r="D14" s="142"/>
      <c r="E14" s="125">
        <f>SUM(R21:R997)</f>
        <v>0.15689642099990458</v>
      </c>
      <c r="V14" s="125">
        <v>14000</v>
      </c>
      <c r="W14" s="125">
        <f t="shared" si="0"/>
        <v>-2.8148359663928146E-2</v>
      </c>
    </row>
    <row r="15" spans="1:23" s="125" customFormat="1" ht="12.95" customHeight="1" x14ac:dyDescent="0.2">
      <c r="A15" s="130" t="s">
        <v>18</v>
      </c>
      <c r="B15" s="135"/>
      <c r="C15" s="147">
        <f ca="1">(C7+C11)+(C8+C12)*INT(MAX(F21:F3530))</f>
        <v>59556.469227332193</v>
      </c>
      <c r="D15" s="140">
        <f>+C7+INT(MAX(F21:F1597))*C8+D11+D12*INT(MAX(F21:F4032))+D13*INT(MAX(F21:F4059)^2)</f>
        <v>59556.482109023884</v>
      </c>
      <c r="E15" s="138" t="s">
        <v>19</v>
      </c>
      <c r="F15" s="136">
        <v>1</v>
      </c>
      <c r="V15" s="125">
        <v>16000</v>
      </c>
      <c r="W15" s="125">
        <f t="shared" si="0"/>
        <v>-1.8397363949541889E-2</v>
      </c>
    </row>
    <row r="16" spans="1:23" s="125" customFormat="1" ht="12.95" customHeight="1" x14ac:dyDescent="0.2">
      <c r="A16" s="130" t="s">
        <v>20</v>
      </c>
      <c r="B16" s="135"/>
      <c r="C16" s="147">
        <f ca="1">+C8+C12</f>
        <v>0.80914572217491487</v>
      </c>
      <c r="D16" s="140">
        <f>+C8+D12+2*D13*MAX(F21:F142)</f>
        <v>0.80915104747893041</v>
      </c>
      <c r="E16" s="138" t="s">
        <v>21</v>
      </c>
      <c r="F16" s="148">
        <f ca="1">NOW()+15018.5+$C$5/24</f>
        <v>60312.78041388889</v>
      </c>
      <c r="V16" s="125">
        <v>18000</v>
      </c>
      <c r="W16" s="125">
        <f t="shared" si="0"/>
        <v>-5.0535036063256988E-3</v>
      </c>
    </row>
    <row r="17" spans="1:23" s="125" customFormat="1" ht="12.95" customHeight="1" x14ac:dyDescent="0.2">
      <c r="A17" s="138" t="s">
        <v>22</v>
      </c>
      <c r="B17" s="135"/>
      <c r="C17" s="125">
        <f>COUNT(C21:C2188)</f>
        <v>118</v>
      </c>
      <c r="E17" s="138" t="s">
        <v>23</v>
      </c>
      <c r="F17" s="137">
        <f ca="1">ROUND(2*(F16-$C$7)/$C$8,0)/2+F15</f>
        <v>33016</v>
      </c>
      <c r="V17" s="125">
        <v>20000</v>
      </c>
      <c r="W17" s="125">
        <f t="shared" si="0"/>
        <v>1.1883221365720426E-2</v>
      </c>
    </row>
    <row r="18" spans="1:23" s="125" customFormat="1" ht="12.95" customHeight="1" x14ac:dyDescent="0.2">
      <c r="A18" s="130" t="s">
        <v>24</v>
      </c>
      <c r="B18" s="135"/>
      <c r="C18" s="149">
        <f ca="1">+C15</f>
        <v>59556.469227332193</v>
      </c>
      <c r="D18" s="150">
        <f ca="1">C16</f>
        <v>0.80914572217491487</v>
      </c>
      <c r="E18" s="138" t="s">
        <v>25</v>
      </c>
      <c r="F18" s="137">
        <f ca="1">ROUND(2*(F16-$C$15)/$C$16,0)/2+F15</f>
        <v>935.5</v>
      </c>
      <c r="V18" s="125">
        <v>22000</v>
      </c>
      <c r="W18" s="125">
        <f t="shared" si="0"/>
        <v>3.2412810966596511E-2</v>
      </c>
    </row>
    <row r="19" spans="1:23" s="125" customFormat="1" ht="12.95" customHeight="1" x14ac:dyDescent="0.2">
      <c r="A19" s="130" t="s">
        <v>26</v>
      </c>
      <c r="B19" s="135"/>
      <c r="C19" s="151">
        <f>+D15</f>
        <v>59556.482109023884</v>
      </c>
      <c r="D19" s="152">
        <f>+D16</f>
        <v>0.80915104747893041</v>
      </c>
      <c r="E19" s="138" t="s">
        <v>27</v>
      </c>
      <c r="F19" s="153">
        <f ca="1">+$C$15+$C$16*F18-15018.5-$C$5/24</f>
        <v>45295.320883760163</v>
      </c>
      <c r="V19" s="125">
        <v>24000</v>
      </c>
      <c r="W19" s="125">
        <f t="shared" si="0"/>
        <v>5.6535265196302531E-2</v>
      </c>
    </row>
    <row r="20" spans="1:23" s="125" customFormat="1" ht="12.95" customHeight="1" x14ac:dyDescent="0.2">
      <c r="A20" s="141" t="s">
        <v>28</v>
      </c>
      <c r="B20" s="141" t="s">
        <v>29</v>
      </c>
      <c r="C20" s="141" t="s">
        <v>30</v>
      </c>
      <c r="D20" s="141" t="s">
        <v>31</v>
      </c>
      <c r="E20" s="141" t="s">
        <v>32</v>
      </c>
      <c r="F20" s="141" t="s">
        <v>1</v>
      </c>
      <c r="G20" s="141" t="s">
        <v>33</v>
      </c>
      <c r="H20" s="154" t="s">
        <v>55</v>
      </c>
      <c r="I20" s="154" t="s">
        <v>193</v>
      </c>
      <c r="J20" s="154" t="s">
        <v>194</v>
      </c>
      <c r="K20" s="154" t="s">
        <v>195</v>
      </c>
      <c r="L20" s="154" t="s">
        <v>196</v>
      </c>
      <c r="M20" s="154" t="s">
        <v>39</v>
      </c>
      <c r="N20" s="154" t="s">
        <v>40</v>
      </c>
      <c r="O20" s="154" t="s">
        <v>41</v>
      </c>
      <c r="P20" s="154" t="s">
        <v>2</v>
      </c>
      <c r="Q20" s="141" t="s">
        <v>42</v>
      </c>
      <c r="R20" s="155" t="s">
        <v>43</v>
      </c>
      <c r="S20" s="141" t="s">
        <v>44</v>
      </c>
      <c r="T20" s="155" t="s">
        <v>45</v>
      </c>
      <c r="U20" s="125" t="s">
        <v>590</v>
      </c>
      <c r="V20" s="125">
        <v>26000</v>
      </c>
      <c r="W20" s="125">
        <f t="shared" si="0"/>
        <v>8.4250584054838512E-2</v>
      </c>
    </row>
    <row r="21" spans="1:23" s="125" customFormat="1" ht="12.95" customHeight="1" x14ac:dyDescent="0.2">
      <c r="A21" s="156" t="s">
        <v>47</v>
      </c>
      <c r="B21" s="157" t="s">
        <v>48</v>
      </c>
      <c r="C21" s="158">
        <v>28497.469000000001</v>
      </c>
      <c r="D21" s="159"/>
      <c r="E21" s="125">
        <f t="shared" ref="E21:E52" si="1">+(C21-C$7)/C$8</f>
        <v>-6305.4147868769223</v>
      </c>
      <c r="F21" s="125">
        <f t="shared" ref="F21:F52" si="2">ROUND(2*E21,0)/2</f>
        <v>-6305.5</v>
      </c>
      <c r="G21" s="125">
        <f t="shared" ref="G21:G52" si="3">+C21-(C$7+F21*C$8)</f>
        <v>6.8948565003665863E-2</v>
      </c>
      <c r="N21" s="125">
        <f t="shared" ref="N21:N38" si="4">G21</f>
        <v>6.8948565003665863E-2</v>
      </c>
      <c r="P21" s="125">
        <f t="shared" ref="P21:P52" si="5">+D$11+D$12*F21+D$13*F21^2</f>
        <v>7.6264194308301558E-2</v>
      </c>
      <c r="Q21" s="160">
        <f t="shared" ref="Q21:Q52" si="6">+C21-15018.5</f>
        <v>13478.969000000001</v>
      </c>
      <c r="R21" s="125">
        <f t="shared" ref="R21:R52" si="7">+(P21-G21)^2</f>
        <v>5.3518432122844551E-5</v>
      </c>
      <c r="V21" s="125">
        <v>28000</v>
      </c>
      <c r="W21" s="125">
        <f t="shared" si="0"/>
        <v>0.11555876754220445</v>
      </c>
    </row>
    <row r="22" spans="1:23" s="125" customFormat="1" ht="12.95" customHeight="1" x14ac:dyDescent="0.2">
      <c r="A22" s="161" t="s">
        <v>49</v>
      </c>
      <c r="B22" s="126" t="s">
        <v>50</v>
      </c>
      <c r="C22" s="162">
        <v>32865.529000000002</v>
      </c>
      <c r="D22" s="163"/>
      <c r="E22" s="125">
        <f t="shared" si="1"/>
        <v>-906.95530659732231</v>
      </c>
      <c r="F22" s="125">
        <f t="shared" si="2"/>
        <v>-907</v>
      </c>
      <c r="G22" s="125">
        <f t="shared" si="3"/>
        <v>3.6162810007226653E-2</v>
      </c>
      <c r="N22" s="125">
        <f t="shared" si="4"/>
        <v>3.6162810007226653E-2</v>
      </c>
      <c r="P22" s="125">
        <f t="shared" si="5"/>
        <v>1.2362492516695533E-2</v>
      </c>
      <c r="Q22" s="160">
        <f t="shared" si="6"/>
        <v>17847.029000000002</v>
      </c>
      <c r="R22" s="125">
        <f t="shared" si="7"/>
        <v>5.6645511265008153E-4</v>
      </c>
    </row>
    <row r="23" spans="1:23" s="125" customFormat="1" ht="12.95" customHeight="1" x14ac:dyDescent="0.2">
      <c r="A23" s="164" t="s">
        <v>49</v>
      </c>
      <c r="B23" s="126" t="s">
        <v>48</v>
      </c>
      <c r="C23" s="158">
        <v>32879.627999999997</v>
      </c>
      <c r="D23" s="159"/>
      <c r="E23" s="125">
        <f t="shared" si="1"/>
        <v>-889.53043601119623</v>
      </c>
      <c r="F23" s="125">
        <f t="shared" si="2"/>
        <v>-889.5</v>
      </c>
      <c r="G23" s="125">
        <f t="shared" si="3"/>
        <v>-2.4626714999612886E-2</v>
      </c>
      <c r="N23" s="125">
        <f t="shared" si="4"/>
        <v>-2.4626714999612886E-2</v>
      </c>
      <c r="P23" s="125">
        <f t="shared" si="5"/>
        <v>1.2197912591323244E-2</v>
      </c>
      <c r="Q23" s="160">
        <f t="shared" si="6"/>
        <v>17861.127999999997</v>
      </c>
      <c r="R23" s="125">
        <f t="shared" si="7"/>
        <v>1.3560531972111347E-3</v>
      </c>
    </row>
    <row r="24" spans="1:23" s="125" customFormat="1" ht="12.95" customHeight="1" x14ac:dyDescent="0.2">
      <c r="A24" s="161" t="s">
        <v>49</v>
      </c>
      <c r="B24" s="157" t="s">
        <v>48</v>
      </c>
      <c r="C24" s="162">
        <v>32888.535000000003</v>
      </c>
      <c r="D24" s="163"/>
      <c r="E24" s="125">
        <f t="shared" si="1"/>
        <v>-878.5223274708178</v>
      </c>
      <c r="F24" s="125">
        <f t="shared" si="2"/>
        <v>-878.5</v>
      </c>
      <c r="G24" s="125">
        <f t="shared" si="3"/>
        <v>-1.8065844997181557E-2</v>
      </c>
      <c r="N24" s="125">
        <f t="shared" si="4"/>
        <v>-1.8065844997181557E-2</v>
      </c>
      <c r="P24" s="125">
        <f t="shared" si="5"/>
        <v>1.2094603147900446E-2</v>
      </c>
      <c r="Q24" s="160">
        <f t="shared" si="6"/>
        <v>17870.035000000003</v>
      </c>
      <c r="R24" s="125">
        <f t="shared" si="7"/>
        <v>9.0965263231218031E-4</v>
      </c>
    </row>
    <row r="25" spans="1:23" s="125" customFormat="1" ht="12.95" customHeight="1" x14ac:dyDescent="0.2">
      <c r="A25" s="161" t="s">
        <v>49</v>
      </c>
      <c r="B25" s="126" t="s">
        <v>48</v>
      </c>
      <c r="C25" s="162">
        <v>32892.597999999998</v>
      </c>
      <c r="D25" s="163"/>
      <c r="E25" s="125">
        <f t="shared" si="1"/>
        <v>-873.50088983755563</v>
      </c>
      <c r="F25" s="125">
        <f t="shared" si="2"/>
        <v>-873.5</v>
      </c>
      <c r="G25" s="125">
        <f t="shared" si="3"/>
        <v>-7.199949977803044E-4</v>
      </c>
      <c r="N25" s="125">
        <f t="shared" si="4"/>
        <v>-7.199949977803044E-4</v>
      </c>
      <c r="P25" s="125">
        <f t="shared" si="5"/>
        <v>1.2047680238627283E-2</v>
      </c>
      <c r="Q25" s="160">
        <f t="shared" si="6"/>
        <v>17874.097999999998</v>
      </c>
      <c r="R25" s="125">
        <f t="shared" si="7"/>
        <v>1.6301353094237553E-4</v>
      </c>
    </row>
    <row r="26" spans="1:23" s="125" customFormat="1" ht="12.95" customHeight="1" x14ac:dyDescent="0.2">
      <c r="A26" s="161" t="s">
        <v>49</v>
      </c>
      <c r="B26" s="126" t="s">
        <v>50</v>
      </c>
      <c r="C26" s="162">
        <v>32894.601000000002</v>
      </c>
      <c r="D26" s="163"/>
      <c r="E26" s="125">
        <f t="shared" si="1"/>
        <v>-871.02539400209946</v>
      </c>
      <c r="F26" s="125">
        <f t="shared" si="2"/>
        <v>-871</v>
      </c>
      <c r="G26" s="125">
        <f t="shared" si="3"/>
        <v>-2.0547069994790945E-2</v>
      </c>
      <c r="N26" s="125">
        <f t="shared" si="4"/>
        <v>-2.0547069994790945E-2</v>
      </c>
      <c r="P26" s="125">
        <f t="shared" si="5"/>
        <v>1.2024227204767172E-2</v>
      </c>
      <c r="Q26" s="160">
        <f t="shared" si="6"/>
        <v>17876.101000000002</v>
      </c>
      <c r="R26" s="125">
        <f t="shared" si="7"/>
        <v>1.0608894012619425E-3</v>
      </c>
    </row>
    <row r="27" spans="1:23" s="125" customFormat="1" ht="12.95" customHeight="1" x14ac:dyDescent="0.2">
      <c r="A27" s="161" t="s">
        <v>49</v>
      </c>
      <c r="B27" s="126" t="s">
        <v>50</v>
      </c>
      <c r="C27" s="162">
        <v>32899.506999999998</v>
      </c>
      <c r="D27" s="163"/>
      <c r="E27" s="125">
        <f t="shared" si="1"/>
        <v>-864.96209766225365</v>
      </c>
      <c r="F27" s="125">
        <f t="shared" si="2"/>
        <v>-865</v>
      </c>
      <c r="G27" s="125">
        <f t="shared" si="3"/>
        <v>3.0667949999042321E-2</v>
      </c>
      <c r="N27" s="125">
        <f t="shared" si="4"/>
        <v>3.0667949999042321E-2</v>
      </c>
      <c r="P27" s="125">
        <f t="shared" si="5"/>
        <v>1.1967962828014923E-2</v>
      </c>
      <c r="Q27" s="160">
        <f t="shared" si="6"/>
        <v>17881.006999999998</v>
      </c>
      <c r="R27" s="125">
        <f t="shared" si="7"/>
        <v>3.4968952019658929E-4</v>
      </c>
    </row>
    <row r="28" spans="1:23" s="125" customFormat="1" ht="12.95" customHeight="1" x14ac:dyDescent="0.2">
      <c r="A28" s="161" t="s">
        <v>49</v>
      </c>
      <c r="B28" s="126" t="s">
        <v>50</v>
      </c>
      <c r="C28" s="162">
        <v>32946.427000000003</v>
      </c>
      <c r="D28" s="163"/>
      <c r="E28" s="125">
        <f t="shared" si="1"/>
        <v>-806.97394758767848</v>
      </c>
      <c r="F28" s="125">
        <f t="shared" si="2"/>
        <v>-807</v>
      </c>
      <c r="G28" s="125">
        <f t="shared" si="3"/>
        <v>2.1079810008814093E-2</v>
      </c>
      <c r="N28" s="125">
        <f t="shared" si="4"/>
        <v>2.1079810008814093E-2</v>
      </c>
      <c r="P28" s="125">
        <f t="shared" si="5"/>
        <v>1.1425740941930934E-2</v>
      </c>
      <c r="Q28" s="160">
        <f t="shared" si="6"/>
        <v>17927.927000000003</v>
      </c>
      <c r="R28" s="125">
        <f t="shared" si="7"/>
        <v>9.3201049548150255E-5</v>
      </c>
    </row>
    <row r="29" spans="1:23" s="125" customFormat="1" ht="12.95" customHeight="1" x14ac:dyDescent="0.2">
      <c r="A29" s="161" t="s">
        <v>51</v>
      </c>
      <c r="B29" s="126" t="s">
        <v>50</v>
      </c>
      <c r="C29" s="162">
        <v>32950.46</v>
      </c>
      <c r="D29" s="163"/>
      <c r="E29" s="125">
        <f t="shared" si="1"/>
        <v>-801.98958677671317</v>
      </c>
      <c r="F29" s="125">
        <f t="shared" si="2"/>
        <v>-802</v>
      </c>
      <c r="G29" s="125">
        <f t="shared" si="3"/>
        <v>8.425660002103541E-3</v>
      </c>
      <c r="N29" s="125">
        <f t="shared" si="4"/>
        <v>8.425660002103541E-3</v>
      </c>
      <c r="P29" s="125">
        <f t="shared" si="5"/>
        <v>1.1379139144933971E-2</v>
      </c>
      <c r="Q29" s="160">
        <f t="shared" si="6"/>
        <v>17931.96</v>
      </c>
      <c r="R29" s="125">
        <f t="shared" si="7"/>
        <v>8.7230390471343708E-6</v>
      </c>
    </row>
    <row r="30" spans="1:23" s="125" customFormat="1" ht="12.95" customHeight="1" x14ac:dyDescent="0.2">
      <c r="A30" s="161" t="s">
        <v>51</v>
      </c>
      <c r="B30" s="126" t="s">
        <v>50</v>
      </c>
      <c r="C30" s="162">
        <v>32955.334000000003</v>
      </c>
      <c r="D30" s="163"/>
      <c r="E30" s="125">
        <f t="shared" si="1"/>
        <v>-795.96583904730903</v>
      </c>
      <c r="F30" s="125">
        <f t="shared" si="2"/>
        <v>-796</v>
      </c>
      <c r="G30" s="125">
        <f t="shared" si="3"/>
        <v>2.7640680003969464E-2</v>
      </c>
      <c r="N30" s="125">
        <f t="shared" si="4"/>
        <v>2.7640680003969464E-2</v>
      </c>
      <c r="P30" s="125">
        <f t="shared" si="5"/>
        <v>1.1323246629670804E-2</v>
      </c>
      <c r="Q30" s="160">
        <f t="shared" si="6"/>
        <v>17936.834000000003</v>
      </c>
      <c r="R30" s="125">
        <f t="shared" si="7"/>
        <v>2.6625863192467579E-4</v>
      </c>
    </row>
    <row r="31" spans="1:23" s="125" customFormat="1" ht="12.95" customHeight="1" x14ac:dyDescent="0.2">
      <c r="A31" s="161" t="s">
        <v>51</v>
      </c>
      <c r="B31" s="126" t="s">
        <v>50</v>
      </c>
      <c r="C31" s="162">
        <v>32976.353000000003</v>
      </c>
      <c r="D31" s="163"/>
      <c r="E31" s="125">
        <f t="shared" si="1"/>
        <v>-769.988581451031</v>
      </c>
      <c r="F31" s="125">
        <f t="shared" si="2"/>
        <v>-770</v>
      </c>
      <c r="G31" s="125">
        <f t="shared" si="3"/>
        <v>9.2391000071074814E-3</v>
      </c>
      <c r="N31" s="125">
        <f t="shared" si="4"/>
        <v>9.2391000071074814E-3</v>
      </c>
      <c r="P31" s="125">
        <f t="shared" si="5"/>
        <v>1.1081419388118475E-2</v>
      </c>
      <c r="Q31" s="160">
        <f t="shared" si="6"/>
        <v>17957.853000000003</v>
      </c>
      <c r="R31" s="125">
        <f t="shared" si="7"/>
        <v>3.3941407016487315E-6</v>
      </c>
    </row>
    <row r="32" spans="1:23" s="125" customFormat="1" ht="12.95" customHeight="1" x14ac:dyDescent="0.2">
      <c r="A32" s="161" t="s">
        <v>49</v>
      </c>
      <c r="B32" s="126" t="s">
        <v>48</v>
      </c>
      <c r="C32" s="162">
        <v>32987.303999999996</v>
      </c>
      <c r="D32" s="163"/>
      <c r="E32" s="125">
        <f t="shared" si="1"/>
        <v>-756.45430541807639</v>
      </c>
      <c r="F32" s="125">
        <f t="shared" si="2"/>
        <v>-756.5</v>
      </c>
      <c r="G32" s="125">
        <f t="shared" si="3"/>
        <v>3.6972894995415118E-2</v>
      </c>
      <c r="N32" s="125">
        <f t="shared" si="4"/>
        <v>3.6972894995415118E-2</v>
      </c>
      <c r="P32" s="125">
        <f t="shared" si="5"/>
        <v>1.095609473034922E-2</v>
      </c>
      <c r="Q32" s="160">
        <f t="shared" si="6"/>
        <v>17968.803999999996</v>
      </c>
      <c r="R32" s="125">
        <f t="shared" si="7"/>
        <v>6.76873896032333E-4</v>
      </c>
    </row>
    <row r="33" spans="1:18" s="125" customFormat="1" ht="12.95" customHeight="1" x14ac:dyDescent="0.2">
      <c r="A33" s="161" t="s">
        <v>52</v>
      </c>
      <c r="B33" s="126" t="s">
        <v>50</v>
      </c>
      <c r="C33" s="162">
        <v>33002.247000000003</v>
      </c>
      <c r="D33" s="163"/>
      <c r="E33" s="125">
        <f t="shared" si="1"/>
        <v>-737.98634023127636</v>
      </c>
      <c r="F33" s="125">
        <f t="shared" si="2"/>
        <v>-738</v>
      </c>
      <c r="G33" s="125">
        <f t="shared" si="3"/>
        <v>1.1052540001401212E-2</v>
      </c>
      <c r="N33" s="125">
        <f t="shared" si="4"/>
        <v>1.1052540001401212E-2</v>
      </c>
      <c r="P33" s="125">
        <f t="shared" si="5"/>
        <v>1.078461940464796E-2</v>
      </c>
      <c r="Q33" s="160">
        <f t="shared" si="6"/>
        <v>17983.747000000003</v>
      </c>
      <c r="R33" s="125">
        <f t="shared" si="7"/>
        <v>7.1781446164618844E-8</v>
      </c>
    </row>
    <row r="34" spans="1:18" s="125" customFormat="1" ht="12.95" customHeight="1" x14ac:dyDescent="0.2">
      <c r="A34" s="161" t="s">
        <v>49</v>
      </c>
      <c r="B34" s="126" t="s">
        <v>50</v>
      </c>
      <c r="C34" s="162">
        <v>33006.328000000001</v>
      </c>
      <c r="D34" s="163"/>
      <c r="E34" s="125">
        <f t="shared" si="1"/>
        <v>-732.94265650463069</v>
      </c>
      <c r="F34" s="125">
        <f t="shared" si="2"/>
        <v>-733</v>
      </c>
      <c r="G34" s="125">
        <f t="shared" si="3"/>
        <v>4.6398390004469547E-2</v>
      </c>
      <c r="N34" s="125">
        <f t="shared" si="4"/>
        <v>4.6398390004469547E-2</v>
      </c>
      <c r="P34" s="125">
        <f t="shared" si="5"/>
        <v>1.0738327492225233E-2</v>
      </c>
      <c r="Q34" s="160">
        <f t="shared" si="6"/>
        <v>17987.828000000001</v>
      </c>
      <c r="R34" s="125">
        <f t="shared" si="7"/>
        <v>1.2716400583771723E-3</v>
      </c>
    </row>
    <row r="35" spans="1:18" s="125" customFormat="1" ht="12.95" customHeight="1" x14ac:dyDescent="0.2">
      <c r="A35" s="161" t="s">
        <v>49</v>
      </c>
      <c r="B35" s="126" t="s">
        <v>50</v>
      </c>
      <c r="C35" s="162">
        <v>33010.324000000001</v>
      </c>
      <c r="D35" s="163"/>
      <c r="E35" s="125">
        <f t="shared" si="1"/>
        <v>-728.00402377449586</v>
      </c>
      <c r="F35" s="125">
        <f t="shared" si="2"/>
        <v>-728</v>
      </c>
      <c r="G35" s="125">
        <f t="shared" si="3"/>
        <v>-3.2557599988649599E-3</v>
      </c>
      <c r="N35" s="125">
        <f t="shared" si="4"/>
        <v>-3.2557599988649599E-3</v>
      </c>
      <c r="P35" s="125">
        <f t="shared" si="5"/>
        <v>1.0692058035206436E-2</v>
      </c>
      <c r="Q35" s="160">
        <f t="shared" si="6"/>
        <v>17991.824000000001</v>
      </c>
      <c r="R35" s="125">
        <f t="shared" si="7"/>
        <v>1.9454162791156726E-4</v>
      </c>
    </row>
    <row r="36" spans="1:18" s="125" customFormat="1" ht="12.95" customHeight="1" x14ac:dyDescent="0.2">
      <c r="A36" s="161" t="s">
        <v>53</v>
      </c>
      <c r="B36" s="126" t="s">
        <v>50</v>
      </c>
      <c r="C36" s="162">
        <v>33183.487999999998</v>
      </c>
      <c r="D36" s="163"/>
      <c r="E36" s="125">
        <f t="shared" si="1"/>
        <v>-513.9916618923055</v>
      </c>
      <c r="F36" s="125">
        <f t="shared" si="2"/>
        <v>-514</v>
      </c>
      <c r="G36" s="125">
        <f t="shared" si="3"/>
        <v>6.7466199980117381E-3</v>
      </c>
      <c r="N36" s="125">
        <f t="shared" si="4"/>
        <v>6.7466199980117381E-3</v>
      </c>
      <c r="P36" s="125">
        <f t="shared" si="5"/>
        <v>8.7327731740138026E-3</v>
      </c>
      <c r="Q36" s="160">
        <f t="shared" si="6"/>
        <v>18164.987999999998</v>
      </c>
      <c r="R36" s="125">
        <f t="shared" si="7"/>
        <v>3.944804438543088E-6</v>
      </c>
    </row>
    <row r="37" spans="1:18" s="125" customFormat="1" ht="12.95" customHeight="1" x14ac:dyDescent="0.2">
      <c r="A37" s="161" t="s">
        <v>54</v>
      </c>
      <c r="B37" s="126" t="s">
        <v>48</v>
      </c>
      <c r="C37" s="162">
        <v>33558.517999999996</v>
      </c>
      <c r="D37" s="163"/>
      <c r="E37" s="125">
        <f t="shared" si="1"/>
        <v>-50.49430634104214</v>
      </c>
      <c r="F37" s="125">
        <f t="shared" si="2"/>
        <v>-50.5</v>
      </c>
      <c r="G37" s="125">
        <f t="shared" si="3"/>
        <v>4.6069149975664914E-3</v>
      </c>
      <c r="N37" s="125">
        <f t="shared" si="4"/>
        <v>4.6069149975664914E-3</v>
      </c>
      <c r="P37" s="125">
        <f t="shared" si="5"/>
        <v>4.6302113777804323E-3</v>
      </c>
      <c r="Q37" s="160">
        <f t="shared" si="6"/>
        <v>18540.017999999996</v>
      </c>
      <c r="R37" s="125">
        <f t="shared" si="7"/>
        <v>5.4272133107250025E-10</v>
      </c>
    </row>
    <row r="38" spans="1:18" s="125" customFormat="1" ht="12.95" customHeight="1" x14ac:dyDescent="0.2">
      <c r="A38" s="161" t="s">
        <v>54</v>
      </c>
      <c r="B38" s="126" t="s">
        <v>50</v>
      </c>
      <c r="C38" s="162">
        <v>33594.483999999997</v>
      </c>
      <c r="D38" s="163"/>
      <c r="E38" s="125">
        <f t="shared" si="1"/>
        <v>-6.0441399816656833</v>
      </c>
      <c r="F38" s="125">
        <f t="shared" si="2"/>
        <v>-6</v>
      </c>
      <c r="G38" s="125">
        <f t="shared" si="3"/>
        <v>-3.5715019999770448E-2</v>
      </c>
      <c r="N38" s="125">
        <f t="shared" si="4"/>
        <v>-3.5715019999770448E-2</v>
      </c>
      <c r="P38" s="125">
        <f t="shared" si="5"/>
        <v>4.2464825775029007E-3</v>
      </c>
      <c r="Q38" s="160">
        <f t="shared" si="6"/>
        <v>18575.983999999997</v>
      </c>
      <c r="R38" s="125">
        <f t="shared" si="7"/>
        <v>1.5969216882334245E-3</v>
      </c>
    </row>
    <row r="39" spans="1:18" s="125" customFormat="1" ht="12.95" customHeight="1" x14ac:dyDescent="0.2">
      <c r="A39" s="161" t="s">
        <v>55</v>
      </c>
      <c r="B39" s="126" t="s">
        <v>50</v>
      </c>
      <c r="C39" s="162">
        <v>33599.379000000001</v>
      </c>
      <c r="D39" s="163"/>
      <c r="E39" s="125">
        <f t="shared" si="1"/>
        <v>5.5615233481287078E-3</v>
      </c>
      <c r="F39" s="125">
        <f t="shared" si="2"/>
        <v>0</v>
      </c>
      <c r="G39" s="125">
        <f t="shared" si="3"/>
        <v>4.5000000027357601E-3</v>
      </c>
      <c r="H39" s="137">
        <v>0</v>
      </c>
      <c r="P39" s="125">
        <f t="shared" si="5"/>
        <v>4.1948799426065556E-3</v>
      </c>
      <c r="Q39" s="160">
        <f t="shared" si="6"/>
        <v>18580.879000000001</v>
      </c>
      <c r="R39" s="125">
        <f t="shared" si="7"/>
        <v>9.3098251093249329E-8</v>
      </c>
    </row>
    <row r="40" spans="1:18" s="125" customFormat="1" ht="12.95" customHeight="1" x14ac:dyDescent="0.2">
      <c r="A40" s="161" t="s">
        <v>56</v>
      </c>
      <c r="B40" s="126" t="s">
        <v>50</v>
      </c>
      <c r="C40" s="162">
        <v>33659.277999999998</v>
      </c>
      <c r="D40" s="163"/>
      <c r="E40" s="125">
        <f t="shared" si="1"/>
        <v>74.034380818242155</v>
      </c>
      <c r="F40" s="125">
        <f t="shared" si="2"/>
        <v>74</v>
      </c>
      <c r="G40" s="125">
        <f t="shared" si="3"/>
        <v>2.7818579997983761E-2</v>
      </c>
      <c r="N40" s="125">
        <f t="shared" ref="N40:N80" si="8">G40</f>
        <v>2.7818579997983761E-2</v>
      </c>
      <c r="P40" s="125">
        <f t="shared" si="5"/>
        <v>3.5611061653769713E-3</v>
      </c>
      <c r="Q40" s="160">
        <f t="shared" si="6"/>
        <v>18640.777999999998</v>
      </c>
      <c r="R40" s="125">
        <f t="shared" si="7"/>
        <v>5.8842503673960317E-4</v>
      </c>
    </row>
    <row r="41" spans="1:18" s="125" customFormat="1" ht="12.95" customHeight="1" x14ac:dyDescent="0.2">
      <c r="A41" s="161" t="s">
        <v>56</v>
      </c>
      <c r="B41" s="126" t="s">
        <v>50</v>
      </c>
      <c r="C41" s="162">
        <v>33689.196000000004</v>
      </c>
      <c r="D41" s="163"/>
      <c r="E41" s="125">
        <f t="shared" si="1"/>
        <v>111.00985980228374</v>
      </c>
      <c r="F41" s="125">
        <f t="shared" si="2"/>
        <v>111</v>
      </c>
      <c r="G41" s="125">
        <f t="shared" si="3"/>
        <v>7.9778700019232929E-3</v>
      </c>
      <c r="N41" s="125">
        <f t="shared" si="8"/>
        <v>7.9778700019232929E-3</v>
      </c>
      <c r="P41" s="125">
        <f t="shared" si="5"/>
        <v>3.2460637636410046E-3</v>
      </c>
      <c r="Q41" s="160">
        <f t="shared" si="6"/>
        <v>18670.696000000004</v>
      </c>
      <c r="R41" s="125">
        <f t="shared" si="7"/>
        <v>2.2389990276647174E-5</v>
      </c>
    </row>
    <row r="42" spans="1:18" s="125" customFormat="1" ht="12.95" customHeight="1" x14ac:dyDescent="0.2">
      <c r="A42" s="161" t="s">
        <v>56</v>
      </c>
      <c r="B42" s="126" t="s">
        <v>48</v>
      </c>
      <c r="C42" s="162">
        <v>33690.409</v>
      </c>
      <c r="D42" s="163"/>
      <c r="E42" s="125">
        <f t="shared" si="1"/>
        <v>112.50899931720754</v>
      </c>
      <c r="F42" s="125">
        <f t="shared" si="2"/>
        <v>112.5</v>
      </c>
      <c r="G42" s="125">
        <f t="shared" si="3"/>
        <v>7.2816250030882657E-3</v>
      </c>
      <c r="N42" s="125">
        <f t="shared" si="8"/>
        <v>7.2816250030882657E-3</v>
      </c>
      <c r="P42" s="125">
        <f t="shared" si="5"/>
        <v>3.2333177103729778E-3</v>
      </c>
      <c r="Q42" s="160">
        <f t="shared" si="6"/>
        <v>18671.909</v>
      </c>
      <c r="R42" s="125">
        <f t="shared" si="7"/>
        <v>1.6388791936251785E-5</v>
      </c>
    </row>
    <row r="43" spans="1:18" s="125" customFormat="1" ht="12.95" customHeight="1" x14ac:dyDescent="0.2">
      <c r="A43" s="161" t="s">
        <v>56</v>
      </c>
      <c r="B43" s="126" t="s">
        <v>48</v>
      </c>
      <c r="C43" s="162">
        <v>34043.190999999999</v>
      </c>
      <c r="D43" s="163"/>
      <c r="E43" s="125">
        <f t="shared" si="1"/>
        <v>548.51018345203931</v>
      </c>
      <c r="F43" s="125">
        <f t="shared" si="2"/>
        <v>548.5</v>
      </c>
      <c r="G43" s="125">
        <f t="shared" si="3"/>
        <v>8.2397450023563579E-3</v>
      </c>
      <c r="N43" s="125">
        <f t="shared" si="8"/>
        <v>8.2397450023563579E-3</v>
      </c>
      <c r="P43" s="125">
        <f t="shared" si="5"/>
        <v>-3.8586774020649589E-4</v>
      </c>
      <c r="Q43" s="160">
        <f t="shared" si="6"/>
        <v>19024.690999999999</v>
      </c>
      <c r="R43" s="125">
        <f t="shared" si="7"/>
        <v>7.4401195184662684E-5</v>
      </c>
    </row>
    <row r="44" spans="1:18" s="125" customFormat="1" ht="12.95" customHeight="1" x14ac:dyDescent="0.2">
      <c r="A44" s="161" t="s">
        <v>56</v>
      </c>
      <c r="B44" s="126" t="s">
        <v>50</v>
      </c>
      <c r="C44" s="162">
        <v>34358.326999999997</v>
      </c>
      <c r="D44" s="163"/>
      <c r="E44" s="125">
        <f t="shared" si="1"/>
        <v>937.98489917878851</v>
      </c>
      <c r="F44" s="125">
        <f t="shared" si="2"/>
        <v>938</v>
      </c>
      <c r="G44" s="125">
        <f t="shared" si="3"/>
        <v>-1.2218540003232192E-2</v>
      </c>
      <c r="N44" s="125">
        <f t="shared" si="8"/>
        <v>-1.2218540003232192E-2</v>
      </c>
      <c r="P44" s="125">
        <f t="shared" si="5"/>
        <v>-3.4746593509445926E-3</v>
      </c>
      <c r="Q44" s="160">
        <f t="shared" si="6"/>
        <v>19339.826999999997</v>
      </c>
      <c r="R44" s="125">
        <f t="shared" si="7"/>
        <v>7.6455448861449419E-5</v>
      </c>
    </row>
    <row r="45" spans="1:18" s="125" customFormat="1" ht="12.95" customHeight="1" x14ac:dyDescent="0.2">
      <c r="A45" s="161" t="s">
        <v>56</v>
      </c>
      <c r="B45" s="126" t="s">
        <v>50</v>
      </c>
      <c r="C45" s="162">
        <v>34439.241999999998</v>
      </c>
      <c r="D45" s="163"/>
      <c r="E45" s="125">
        <f t="shared" si="1"/>
        <v>1037.9872683877345</v>
      </c>
      <c r="F45" s="125">
        <f t="shared" si="2"/>
        <v>1038</v>
      </c>
      <c r="G45" s="125">
        <f t="shared" si="3"/>
        <v>-1.0301540001819376E-2</v>
      </c>
      <c r="N45" s="125">
        <f t="shared" si="8"/>
        <v>-1.0301540001819376E-2</v>
      </c>
      <c r="P45" s="125">
        <f t="shared" si="5"/>
        <v>-4.2456900447044102E-3</v>
      </c>
      <c r="Q45" s="160">
        <f t="shared" si="6"/>
        <v>19420.741999999998</v>
      </c>
      <c r="R45" s="125">
        <f t="shared" si="7"/>
        <v>3.667331870308933E-5</v>
      </c>
    </row>
    <row r="46" spans="1:18" s="125" customFormat="1" ht="12.95" customHeight="1" x14ac:dyDescent="0.2">
      <c r="A46" s="161" t="s">
        <v>57</v>
      </c>
      <c r="B46" s="126" t="s">
        <v>50</v>
      </c>
      <c r="C46" s="162">
        <v>34451.351000000002</v>
      </c>
      <c r="D46" s="163"/>
      <c r="E46" s="125">
        <f t="shared" si="1"/>
        <v>1052.9527097614168</v>
      </c>
      <c r="F46" s="125">
        <f t="shared" si="2"/>
        <v>1053</v>
      </c>
      <c r="G46" s="125">
        <f t="shared" si="3"/>
        <v>-3.826398999808589E-2</v>
      </c>
      <c r="N46" s="125">
        <f t="shared" si="8"/>
        <v>-3.826398999808589E-2</v>
      </c>
      <c r="P46" s="125">
        <f t="shared" si="5"/>
        <v>-4.3605699373327911E-3</v>
      </c>
      <c r="Q46" s="160">
        <f t="shared" si="6"/>
        <v>19432.851000000002</v>
      </c>
      <c r="R46" s="125">
        <f t="shared" si="7"/>
        <v>1.1494418918158757E-3</v>
      </c>
    </row>
    <row r="47" spans="1:18" s="125" customFormat="1" ht="12.95" customHeight="1" x14ac:dyDescent="0.2">
      <c r="A47" s="161" t="s">
        <v>57</v>
      </c>
      <c r="B47" s="126" t="s">
        <v>50</v>
      </c>
      <c r="C47" s="162">
        <v>34455.404999999999</v>
      </c>
      <c r="D47" s="163"/>
      <c r="E47" s="125">
        <f t="shared" si="1"/>
        <v>1057.9630243479917</v>
      </c>
      <c r="F47" s="125">
        <f t="shared" si="2"/>
        <v>1058</v>
      </c>
      <c r="G47" s="125">
        <f t="shared" si="3"/>
        <v>-2.99181399968802E-2</v>
      </c>
      <c r="N47" s="125">
        <f t="shared" si="8"/>
        <v>-2.99181399968802E-2</v>
      </c>
      <c r="P47" s="125">
        <f t="shared" si="5"/>
        <v>-4.3988183240677254E-3</v>
      </c>
      <c r="Q47" s="160">
        <f t="shared" si="6"/>
        <v>19436.904999999999</v>
      </c>
      <c r="R47" s="125">
        <f t="shared" si="7"/>
        <v>6.5123577864047643E-4</v>
      </c>
    </row>
    <row r="48" spans="1:18" s="125" customFormat="1" ht="12.95" customHeight="1" x14ac:dyDescent="0.2">
      <c r="A48" s="161" t="s">
        <v>57</v>
      </c>
      <c r="B48" s="126" t="s">
        <v>48</v>
      </c>
      <c r="C48" s="162">
        <v>34479.288999999997</v>
      </c>
      <c r="D48" s="163"/>
      <c r="E48" s="125">
        <f t="shared" si="1"/>
        <v>1087.4811184737566</v>
      </c>
      <c r="F48" s="125">
        <f t="shared" si="2"/>
        <v>1087.5</v>
      </c>
      <c r="G48" s="125">
        <f t="shared" si="3"/>
        <v>-1.5277625003363937E-2</v>
      </c>
      <c r="N48" s="125">
        <f t="shared" si="8"/>
        <v>-1.5277625003363937E-2</v>
      </c>
      <c r="P48" s="125">
        <f t="shared" si="5"/>
        <v>-4.6240267260568325E-3</v>
      </c>
      <c r="Q48" s="160">
        <f t="shared" si="6"/>
        <v>19460.788999999997</v>
      </c>
      <c r="R48" s="125">
        <f t="shared" si="7"/>
        <v>1.134991562542409E-4</v>
      </c>
    </row>
    <row r="49" spans="1:18" s="125" customFormat="1" ht="12.95" customHeight="1" x14ac:dyDescent="0.2">
      <c r="A49" s="161" t="s">
        <v>57</v>
      </c>
      <c r="B49" s="126" t="s">
        <v>48</v>
      </c>
      <c r="C49" s="162">
        <v>34660.523999999998</v>
      </c>
      <c r="D49" s="163"/>
      <c r="E49" s="125">
        <f t="shared" si="1"/>
        <v>1311.4683814482753</v>
      </c>
      <c r="F49" s="125">
        <f t="shared" si="2"/>
        <v>1311.5</v>
      </c>
      <c r="G49" s="125">
        <f t="shared" si="3"/>
        <v>-2.5583545000699814E-2</v>
      </c>
      <c r="N49" s="125">
        <f t="shared" si="8"/>
        <v>-2.5583545000699814E-2</v>
      </c>
      <c r="P49" s="125">
        <f t="shared" si="5"/>
        <v>-6.308581591414961E-3</v>
      </c>
      <c r="Q49" s="160">
        <f t="shared" si="6"/>
        <v>19642.023999999998</v>
      </c>
      <c r="R49" s="125">
        <f t="shared" si="7"/>
        <v>3.7152421442927005E-4</v>
      </c>
    </row>
    <row r="50" spans="1:18" s="125" customFormat="1" ht="12.95" customHeight="1" x14ac:dyDescent="0.2">
      <c r="A50" s="161" t="s">
        <v>56</v>
      </c>
      <c r="B50" s="126" t="s">
        <v>48</v>
      </c>
      <c r="C50" s="162">
        <v>34712.357000000004</v>
      </c>
      <c r="D50" s="163"/>
      <c r="E50" s="125">
        <f t="shared" si="1"/>
        <v>1375.5284791212387</v>
      </c>
      <c r="F50" s="125">
        <f t="shared" si="2"/>
        <v>1375.5</v>
      </c>
      <c r="G50" s="125">
        <f t="shared" si="3"/>
        <v>2.304333500796929E-2</v>
      </c>
      <c r="N50" s="125">
        <f t="shared" si="8"/>
        <v>2.304333500796929E-2</v>
      </c>
      <c r="P50" s="125">
        <f t="shared" si="5"/>
        <v>-6.7816050214124599E-3</v>
      </c>
      <c r="Q50" s="160">
        <f t="shared" si="6"/>
        <v>19693.857000000004</v>
      </c>
      <c r="R50" s="125">
        <f t="shared" si="7"/>
        <v>8.895270477562178E-4</v>
      </c>
    </row>
    <row r="51" spans="1:18" s="125" customFormat="1" ht="12.95" customHeight="1" x14ac:dyDescent="0.2">
      <c r="A51" s="161" t="s">
        <v>56</v>
      </c>
      <c r="B51" s="126" t="s">
        <v>48</v>
      </c>
      <c r="C51" s="162">
        <v>34797.302000000003</v>
      </c>
      <c r="D51" s="163"/>
      <c r="E51" s="125">
        <f t="shared" si="1"/>
        <v>1480.5115014589239</v>
      </c>
      <c r="F51" s="125">
        <f t="shared" si="2"/>
        <v>1480.5</v>
      </c>
      <c r="G51" s="125">
        <f t="shared" si="3"/>
        <v>9.3061850056983531E-3</v>
      </c>
      <c r="N51" s="125">
        <f t="shared" si="8"/>
        <v>9.3061850056983531E-3</v>
      </c>
      <c r="P51" s="125">
        <f t="shared" si="5"/>
        <v>-7.5496896633972816E-3</v>
      </c>
      <c r="Q51" s="160">
        <f t="shared" si="6"/>
        <v>19778.802000000003</v>
      </c>
      <c r="R51" s="125">
        <f t="shared" si="7"/>
        <v>2.8412051086025981E-4</v>
      </c>
    </row>
    <row r="52" spans="1:18" s="125" customFormat="1" ht="12.95" customHeight="1" x14ac:dyDescent="0.2">
      <c r="A52" s="161" t="s">
        <v>56</v>
      </c>
      <c r="B52" s="126" t="s">
        <v>48</v>
      </c>
      <c r="C52" s="162">
        <v>35071.597999999998</v>
      </c>
      <c r="D52" s="163"/>
      <c r="E52" s="125">
        <f t="shared" si="1"/>
        <v>1819.5123030968923</v>
      </c>
      <c r="F52" s="125">
        <f t="shared" si="2"/>
        <v>1819.5</v>
      </c>
      <c r="G52" s="125">
        <f t="shared" si="3"/>
        <v>9.9548150028567761E-3</v>
      </c>
      <c r="N52" s="125">
        <f t="shared" si="8"/>
        <v>9.9548150028567761E-3</v>
      </c>
      <c r="P52" s="125">
        <f t="shared" si="5"/>
        <v>-9.9619078416748712E-3</v>
      </c>
      <c r="Q52" s="160">
        <f t="shared" si="6"/>
        <v>20053.097999999998</v>
      </c>
      <c r="R52" s="125">
        <f t="shared" si="7"/>
        <v>3.966758488658888E-4</v>
      </c>
    </row>
    <row r="53" spans="1:18" s="125" customFormat="1" ht="12.95" customHeight="1" x14ac:dyDescent="0.2">
      <c r="A53" s="161" t="s">
        <v>58</v>
      </c>
      <c r="B53" s="126" t="s">
        <v>48</v>
      </c>
      <c r="C53" s="162">
        <v>35075.603999999999</v>
      </c>
      <c r="D53" s="163"/>
      <c r="E53" s="125">
        <f t="shared" ref="E53:E84" si="9">+(C53-C$7)/C$8</f>
        <v>1824.4632947677958</v>
      </c>
      <c r="F53" s="125">
        <f t="shared" ref="F53:F84" si="10">ROUND(2*E53,0)/2</f>
        <v>1824.5</v>
      </c>
      <c r="G53" s="125">
        <f t="shared" ref="G53:G84" si="11">+C53-(C$7+F53*C$8)</f>
        <v>-2.9699334998440463E-2</v>
      </c>
      <c r="N53" s="125">
        <f t="shared" si="8"/>
        <v>-2.9699334998440463E-2</v>
      </c>
      <c r="P53" s="125">
        <f t="shared" ref="P53:P84" si="12">+D$11+D$12*F53+D$13*F53^2</f>
        <v>-9.9967138149873094E-3</v>
      </c>
      <c r="Q53" s="160">
        <f t="shared" ref="Q53:Q84" si="13">+C53-15018.5</f>
        <v>20057.103999999999</v>
      </c>
      <c r="R53" s="125">
        <f t="shared" ref="R53:R84" si="14">+(P53-G53)^2</f>
        <v>3.8819328149865691E-4</v>
      </c>
    </row>
    <row r="54" spans="1:18" s="125" customFormat="1" ht="12.95" customHeight="1" x14ac:dyDescent="0.2">
      <c r="A54" s="161" t="s">
        <v>59</v>
      </c>
      <c r="B54" s="126" t="s">
        <v>48</v>
      </c>
      <c r="C54" s="162">
        <v>35123.377999999997</v>
      </c>
      <c r="D54" s="163"/>
      <c r="E54" s="125">
        <f t="shared" si="9"/>
        <v>1883.5068983837866</v>
      </c>
      <c r="F54" s="125">
        <f t="shared" si="10"/>
        <v>1883.5</v>
      </c>
      <c r="G54" s="125">
        <f t="shared" si="11"/>
        <v>5.5816949970903806E-3</v>
      </c>
      <c r="N54" s="125">
        <f t="shared" si="8"/>
        <v>5.5816949970903806E-3</v>
      </c>
      <c r="P54" s="125">
        <f t="shared" si="12"/>
        <v>-1.0405728467969241E-2</v>
      </c>
      <c r="Q54" s="160">
        <f t="shared" si="13"/>
        <v>20104.877999999997</v>
      </c>
      <c r="R54" s="125">
        <f t="shared" si="14"/>
        <v>2.5559770905113908E-4</v>
      </c>
    </row>
    <row r="55" spans="1:18" s="125" customFormat="1" ht="12.95" customHeight="1" x14ac:dyDescent="0.2">
      <c r="A55" s="161" t="s">
        <v>59</v>
      </c>
      <c r="B55" s="126" t="s">
        <v>50</v>
      </c>
      <c r="C55" s="162">
        <v>35129.423999999999</v>
      </c>
      <c r="D55" s="163"/>
      <c r="E55" s="125">
        <f t="shared" si="9"/>
        <v>1890.9791139709769</v>
      </c>
      <c r="F55" s="125">
        <f t="shared" si="10"/>
        <v>1891</v>
      </c>
      <c r="G55" s="125">
        <f t="shared" si="11"/>
        <v>-1.6899529997317586E-2</v>
      </c>
      <c r="N55" s="125">
        <f t="shared" si="8"/>
        <v>-1.6899529997317586E-2</v>
      </c>
      <c r="P55" s="125">
        <f t="shared" si="12"/>
        <v>-1.0457497863405961E-2</v>
      </c>
      <c r="Q55" s="160">
        <f t="shared" si="13"/>
        <v>20110.923999999999</v>
      </c>
      <c r="R55" s="125">
        <f t="shared" si="14"/>
        <v>4.149977801434997E-5</v>
      </c>
    </row>
    <row r="56" spans="1:18" s="125" customFormat="1" ht="12.95" customHeight="1" x14ac:dyDescent="0.2">
      <c r="A56" s="161" t="s">
        <v>56</v>
      </c>
      <c r="B56" s="126" t="s">
        <v>48</v>
      </c>
      <c r="C56" s="162">
        <v>35132.258000000002</v>
      </c>
      <c r="D56" s="163"/>
      <c r="E56" s="125">
        <f t="shared" si="9"/>
        <v>1894.4816377840943</v>
      </c>
      <c r="F56" s="125">
        <f t="shared" si="10"/>
        <v>1894.5</v>
      </c>
      <c r="G56" s="125">
        <f t="shared" si="11"/>
        <v>-1.4857434995064978E-2</v>
      </c>
      <c r="N56" s="125">
        <f t="shared" si="8"/>
        <v>-1.4857434995064978E-2</v>
      </c>
      <c r="P56" s="125">
        <f t="shared" si="12"/>
        <v>-1.0481639623948739E-2</v>
      </c>
      <c r="Q56" s="160">
        <f t="shared" si="13"/>
        <v>20113.758000000002</v>
      </c>
      <c r="R56" s="125">
        <f t="shared" si="14"/>
        <v>1.9147585129882299E-5</v>
      </c>
    </row>
    <row r="57" spans="1:18" s="125" customFormat="1" ht="12.95" customHeight="1" x14ac:dyDescent="0.2">
      <c r="A57" s="161" t="s">
        <v>53</v>
      </c>
      <c r="B57" s="126" t="s">
        <v>48</v>
      </c>
      <c r="C57" s="162">
        <v>35162.180999999997</v>
      </c>
      <c r="D57" s="163"/>
      <c r="E57" s="125">
        <f t="shared" si="9"/>
        <v>1931.4632962385067</v>
      </c>
      <c r="F57" s="125">
        <f t="shared" si="10"/>
        <v>1931.5</v>
      </c>
      <c r="G57" s="125">
        <f t="shared" si="11"/>
        <v>-2.9698145001020748E-2</v>
      </c>
      <c r="N57" s="125">
        <f t="shared" si="8"/>
        <v>-2.9698145001020748E-2</v>
      </c>
      <c r="P57" s="125">
        <f t="shared" si="12"/>
        <v>-1.0736179532659445E-2</v>
      </c>
      <c r="Q57" s="160">
        <f t="shared" si="13"/>
        <v>20143.680999999997</v>
      </c>
      <c r="R57" s="125">
        <f t="shared" si="14"/>
        <v>3.5955613442332655E-4</v>
      </c>
    </row>
    <row r="58" spans="1:18" s="125" customFormat="1" ht="12.95" customHeight="1" x14ac:dyDescent="0.2">
      <c r="A58" s="161" t="s">
        <v>56</v>
      </c>
      <c r="B58" s="126" t="s">
        <v>50</v>
      </c>
      <c r="C58" s="162">
        <v>35421.548000000003</v>
      </c>
      <c r="D58" s="163"/>
      <c r="E58" s="125">
        <f t="shared" si="9"/>
        <v>2252.0134352067694</v>
      </c>
      <c r="F58" s="125">
        <f t="shared" si="10"/>
        <v>2252</v>
      </c>
      <c r="G58" s="125">
        <f t="shared" si="11"/>
        <v>1.0870840007555671E-2</v>
      </c>
      <c r="N58" s="125">
        <f t="shared" si="8"/>
        <v>1.0870840007555671E-2</v>
      </c>
      <c r="P58" s="125">
        <f t="shared" si="12"/>
        <v>-1.2889587256392216E-2</v>
      </c>
      <c r="Q58" s="160">
        <f t="shared" si="13"/>
        <v>20403.048000000003</v>
      </c>
      <c r="R58" s="125">
        <f t="shared" si="14"/>
        <v>5.6455790376535794E-4</v>
      </c>
    </row>
    <row r="59" spans="1:18" s="125" customFormat="1" ht="12.95" customHeight="1" x14ac:dyDescent="0.2">
      <c r="A59" s="161" t="s">
        <v>60</v>
      </c>
      <c r="B59" s="126" t="s">
        <v>50</v>
      </c>
      <c r="C59" s="162">
        <v>35807.483</v>
      </c>
      <c r="D59" s="163"/>
      <c r="E59" s="125">
        <f t="shared" si="9"/>
        <v>2728.9882156634694</v>
      </c>
      <c r="F59" s="125">
        <f t="shared" si="10"/>
        <v>2729</v>
      </c>
      <c r="G59" s="125">
        <f t="shared" si="11"/>
        <v>-9.5350699994014576E-3</v>
      </c>
      <c r="N59" s="125">
        <f t="shared" si="8"/>
        <v>-9.5350699994014576E-3</v>
      </c>
      <c r="P59" s="125">
        <f t="shared" si="12"/>
        <v>-1.592365888237712E-2</v>
      </c>
      <c r="Q59" s="160">
        <f t="shared" si="13"/>
        <v>20788.983</v>
      </c>
      <c r="R59" s="125">
        <f t="shared" si="14"/>
        <v>4.0814067915680213E-5</v>
      </c>
    </row>
    <row r="60" spans="1:18" s="125" customFormat="1" ht="12.95" customHeight="1" x14ac:dyDescent="0.2">
      <c r="A60" s="161" t="s">
        <v>56</v>
      </c>
      <c r="B60" s="126" t="s">
        <v>50</v>
      </c>
      <c r="C60" s="162">
        <v>35876.258999999998</v>
      </c>
      <c r="D60" s="163"/>
      <c r="E60" s="125">
        <f t="shared" si="9"/>
        <v>2813.9880666764361</v>
      </c>
      <c r="F60" s="125">
        <f t="shared" si="10"/>
        <v>2814</v>
      </c>
      <c r="G60" s="125">
        <f t="shared" si="11"/>
        <v>-9.655620000557974E-3</v>
      </c>
      <c r="N60" s="125">
        <f t="shared" si="8"/>
        <v>-9.655620000557974E-3</v>
      </c>
      <c r="P60" s="125">
        <f t="shared" si="12"/>
        <v>-1.64428676481807E-2</v>
      </c>
      <c r="Q60" s="160">
        <f t="shared" si="13"/>
        <v>20857.758999999998</v>
      </c>
      <c r="R60" s="125">
        <f t="shared" si="14"/>
        <v>4.606673063016023E-5</v>
      </c>
    </row>
    <row r="61" spans="1:18" s="125" customFormat="1" ht="12.95" customHeight="1" x14ac:dyDescent="0.2">
      <c r="A61" s="161" t="s">
        <v>53</v>
      </c>
      <c r="B61" s="126" t="s">
        <v>48</v>
      </c>
      <c r="C61" s="162">
        <v>35904.186000000002</v>
      </c>
      <c r="D61" s="163"/>
      <c r="E61" s="125">
        <f t="shared" si="9"/>
        <v>2848.5028805539441</v>
      </c>
      <c r="F61" s="125">
        <f t="shared" si="10"/>
        <v>2848.5</v>
      </c>
      <c r="G61" s="125">
        <f t="shared" si="11"/>
        <v>2.3307450028369203E-3</v>
      </c>
      <c r="N61" s="125">
        <f t="shared" si="8"/>
        <v>2.3307450028369203E-3</v>
      </c>
      <c r="P61" s="125">
        <f t="shared" si="12"/>
        <v>-1.6651753763381679E-2</v>
      </c>
      <c r="Q61" s="160">
        <f t="shared" si="13"/>
        <v>20885.686000000002</v>
      </c>
      <c r="R61" s="125">
        <f t="shared" si="14"/>
        <v>3.6033525940949067E-4</v>
      </c>
    </row>
    <row r="62" spans="1:18" s="125" customFormat="1" ht="12.95" customHeight="1" x14ac:dyDescent="0.2">
      <c r="A62" s="161" t="s">
        <v>56</v>
      </c>
      <c r="B62" s="126" t="s">
        <v>48</v>
      </c>
      <c r="C62" s="162">
        <v>35933.29</v>
      </c>
      <c r="D62" s="163"/>
      <c r="E62" s="125">
        <f t="shared" si="9"/>
        <v>2884.4723417596174</v>
      </c>
      <c r="F62" s="125">
        <f t="shared" si="10"/>
        <v>2884.5</v>
      </c>
      <c r="G62" s="125">
        <f t="shared" si="11"/>
        <v>-2.2379134999937378E-2</v>
      </c>
      <c r="N62" s="125">
        <f t="shared" si="8"/>
        <v>-2.2379134999937378E-2</v>
      </c>
      <c r="P62" s="125">
        <f t="shared" si="12"/>
        <v>-1.6868582047287896E-2</v>
      </c>
      <c r="Q62" s="160">
        <f t="shared" si="13"/>
        <v>20914.79</v>
      </c>
      <c r="R62" s="125">
        <f t="shared" si="14"/>
        <v>3.0366193843953923E-5</v>
      </c>
    </row>
    <row r="63" spans="1:18" s="125" customFormat="1" ht="12.95" customHeight="1" x14ac:dyDescent="0.2">
      <c r="A63" s="161" t="s">
        <v>53</v>
      </c>
      <c r="B63" s="126" t="s">
        <v>48</v>
      </c>
      <c r="C63" s="162">
        <v>36243.19</v>
      </c>
      <c r="D63" s="163"/>
      <c r="E63" s="125">
        <f t="shared" si="9"/>
        <v>3267.4759161012371</v>
      </c>
      <c r="F63" s="125">
        <f t="shared" si="10"/>
        <v>3267.5</v>
      </c>
      <c r="G63" s="125">
        <f t="shared" si="11"/>
        <v>-1.9487024997943081E-2</v>
      </c>
      <c r="N63" s="125">
        <f t="shared" si="8"/>
        <v>-1.9487024997943081E-2</v>
      </c>
      <c r="P63" s="125">
        <f t="shared" si="12"/>
        <v>-1.9103322550604544E-2</v>
      </c>
      <c r="Q63" s="160">
        <f t="shared" si="13"/>
        <v>21224.690000000002</v>
      </c>
      <c r="R63" s="125">
        <f t="shared" si="14"/>
        <v>1.4722756809358305E-7</v>
      </c>
    </row>
    <row r="64" spans="1:18" s="125" customFormat="1" ht="12.95" customHeight="1" x14ac:dyDescent="0.2">
      <c r="A64" s="161" t="s">
        <v>56</v>
      </c>
      <c r="B64" s="135"/>
      <c r="C64" s="162">
        <v>36616.216999999997</v>
      </c>
      <c r="D64" s="163"/>
      <c r="E64" s="125">
        <f t="shared" si="9"/>
        <v>3728.4977758170444</v>
      </c>
      <c r="F64" s="125">
        <f t="shared" si="10"/>
        <v>3728.5</v>
      </c>
      <c r="G64" s="125">
        <f t="shared" si="11"/>
        <v>-1.7996550013776869E-3</v>
      </c>
      <c r="N64" s="125">
        <f t="shared" si="8"/>
        <v>-1.7996550013776869E-3</v>
      </c>
      <c r="P64" s="125">
        <f t="shared" si="12"/>
        <v>-2.1618439151170947E-2</v>
      </c>
      <c r="Q64" s="160">
        <f t="shared" si="13"/>
        <v>21597.716999999997</v>
      </c>
      <c r="R64" s="125">
        <f t="shared" si="14"/>
        <v>3.9278420517609657E-4</v>
      </c>
    </row>
    <row r="65" spans="1:18" s="125" customFormat="1" ht="12.95" customHeight="1" x14ac:dyDescent="0.2">
      <c r="A65" s="161" t="s">
        <v>61</v>
      </c>
      <c r="B65" s="126" t="s">
        <v>48</v>
      </c>
      <c r="C65" s="162">
        <v>36899.415999999997</v>
      </c>
      <c r="D65" s="163"/>
      <c r="E65" s="125">
        <f t="shared" si="9"/>
        <v>4078.5017424190837</v>
      </c>
      <c r="F65" s="125">
        <f t="shared" si="10"/>
        <v>4078.5</v>
      </c>
      <c r="G65" s="125">
        <f t="shared" si="11"/>
        <v>1.4098449973971583E-3</v>
      </c>
      <c r="N65" s="125">
        <f t="shared" si="8"/>
        <v>1.4098449973971583E-3</v>
      </c>
      <c r="P65" s="125">
        <f t="shared" si="12"/>
        <v>-2.340048435711186E-2</v>
      </c>
      <c r="Q65" s="160">
        <f t="shared" si="13"/>
        <v>21880.915999999997</v>
      </c>
      <c r="R65" s="125">
        <f t="shared" si="14"/>
        <v>6.1555244267921187E-4</v>
      </c>
    </row>
    <row r="66" spans="1:18" s="125" customFormat="1" ht="12.95" customHeight="1" x14ac:dyDescent="0.2">
      <c r="A66" s="161" t="s">
        <v>53</v>
      </c>
      <c r="B66" s="126" t="s">
        <v>50</v>
      </c>
      <c r="C66" s="162">
        <v>36983.129999999997</v>
      </c>
      <c r="D66" s="163"/>
      <c r="E66" s="125">
        <f t="shared" si="9"/>
        <v>4181.9633791484612</v>
      </c>
      <c r="F66" s="125">
        <f t="shared" si="10"/>
        <v>4182</v>
      </c>
      <c r="G66" s="125">
        <f t="shared" si="11"/>
        <v>-2.9631060002429876E-2</v>
      </c>
      <c r="N66" s="125">
        <f t="shared" si="8"/>
        <v>-2.9631060002429876E-2</v>
      </c>
      <c r="P66" s="125">
        <f t="shared" si="12"/>
        <v>-2.3906380684134795E-2</v>
      </c>
      <c r="Q66" s="160">
        <f t="shared" si="13"/>
        <v>21964.629999999997</v>
      </c>
      <c r="R66" s="125">
        <f t="shared" si="14"/>
        <v>3.2771953297315438E-5</v>
      </c>
    </row>
    <row r="67" spans="1:18" s="125" customFormat="1" ht="12.95" customHeight="1" x14ac:dyDescent="0.2">
      <c r="A67" s="161" t="s">
        <v>56</v>
      </c>
      <c r="B67" s="126" t="s">
        <v>50</v>
      </c>
      <c r="C67" s="162">
        <v>37016.315000000002</v>
      </c>
      <c r="D67" s="163"/>
      <c r="E67" s="125">
        <f t="shared" si="9"/>
        <v>4222.9765240807901</v>
      </c>
      <c r="F67" s="125">
        <f t="shared" si="10"/>
        <v>4223</v>
      </c>
      <c r="G67" s="125">
        <f t="shared" si="11"/>
        <v>-1.8995089994859882E-2</v>
      </c>
      <c r="N67" s="125">
        <f t="shared" si="8"/>
        <v>-1.8995089994859882E-2</v>
      </c>
      <c r="P67" s="125">
        <f t="shared" si="12"/>
        <v>-2.4104123319245239E-2</v>
      </c>
      <c r="Q67" s="160">
        <f t="shared" si="13"/>
        <v>21997.815000000002</v>
      </c>
      <c r="R67" s="125">
        <f t="shared" si="14"/>
        <v>2.61022215096801E-5</v>
      </c>
    </row>
    <row r="68" spans="1:18" s="125" customFormat="1" ht="12.95" customHeight="1" x14ac:dyDescent="0.2">
      <c r="A68" s="161" t="s">
        <v>53</v>
      </c>
      <c r="B68" s="126" t="s">
        <v>48</v>
      </c>
      <c r="C68" s="162">
        <v>37320.133999999998</v>
      </c>
      <c r="D68" s="163"/>
      <c r="E68" s="125">
        <f t="shared" si="9"/>
        <v>4598.4646265425336</v>
      </c>
      <c r="F68" s="125">
        <f t="shared" si="10"/>
        <v>4598.5</v>
      </c>
      <c r="G68" s="125">
        <f t="shared" si="11"/>
        <v>-2.8621755001950078E-2</v>
      </c>
      <c r="N68" s="125">
        <f t="shared" si="8"/>
        <v>-2.8621755001950078E-2</v>
      </c>
      <c r="P68" s="125">
        <f t="shared" si="12"/>
        <v>-2.5844917882606594E-2</v>
      </c>
      <c r="Q68" s="160">
        <f t="shared" si="13"/>
        <v>22301.633999999998</v>
      </c>
      <c r="R68" s="125">
        <f t="shared" si="14"/>
        <v>7.7108243873638163E-6</v>
      </c>
    </row>
    <row r="69" spans="1:18" s="125" customFormat="1" ht="12.95" customHeight="1" x14ac:dyDescent="0.2">
      <c r="A69" s="161" t="s">
        <v>61</v>
      </c>
      <c r="B69" s="126" t="s">
        <v>48</v>
      </c>
      <c r="C69" s="162">
        <v>37349.285000000003</v>
      </c>
      <c r="D69" s="163"/>
      <c r="E69" s="125">
        <f t="shared" si="9"/>
        <v>4634.4921747698154</v>
      </c>
      <c r="F69" s="125">
        <f t="shared" si="10"/>
        <v>4634.5</v>
      </c>
      <c r="G69" s="125">
        <f t="shared" si="11"/>
        <v>-6.3316349915112369E-3</v>
      </c>
      <c r="N69" s="125">
        <f t="shared" si="8"/>
        <v>-6.3316349915112369E-3</v>
      </c>
      <c r="P69" s="125">
        <f t="shared" si="12"/>
        <v>-2.6005158548608742E-2</v>
      </c>
      <c r="Q69" s="160">
        <f t="shared" si="13"/>
        <v>22330.785000000003</v>
      </c>
      <c r="R69" s="125">
        <f t="shared" si="14"/>
        <v>3.8704752915167046E-4</v>
      </c>
    </row>
    <row r="70" spans="1:18" s="125" customFormat="1" ht="12.95" customHeight="1" x14ac:dyDescent="0.2">
      <c r="A70" s="161" t="s">
        <v>61</v>
      </c>
      <c r="B70" s="126" t="s">
        <v>50</v>
      </c>
      <c r="C70" s="162">
        <v>38084.358999999997</v>
      </c>
      <c r="D70" s="163"/>
      <c r="E70" s="125">
        <f t="shared" si="9"/>
        <v>5542.9657772402506</v>
      </c>
      <c r="F70" s="125">
        <f t="shared" si="10"/>
        <v>5543</v>
      </c>
      <c r="G70" s="125">
        <f t="shared" si="11"/>
        <v>-2.7690690003510099E-2</v>
      </c>
      <c r="N70" s="125">
        <f t="shared" si="8"/>
        <v>-2.7690690003510099E-2</v>
      </c>
      <c r="P70" s="125">
        <f t="shared" si="12"/>
        <v>-2.9663639926208261E-2</v>
      </c>
      <c r="Q70" s="160">
        <f t="shared" si="13"/>
        <v>23065.858999999997</v>
      </c>
      <c r="R70" s="125">
        <f t="shared" si="14"/>
        <v>3.8925313974746856E-6</v>
      </c>
    </row>
    <row r="71" spans="1:18" s="125" customFormat="1" ht="12.95" customHeight="1" x14ac:dyDescent="0.2">
      <c r="A71" s="161" t="s">
        <v>61</v>
      </c>
      <c r="B71" s="126" t="s">
        <v>50</v>
      </c>
      <c r="C71" s="162">
        <v>38088.398999999998</v>
      </c>
      <c r="D71" s="163"/>
      <c r="E71" s="125">
        <f t="shared" si="9"/>
        <v>5547.9587893097578</v>
      </c>
      <c r="F71" s="125">
        <f t="shared" si="10"/>
        <v>5548</v>
      </c>
      <c r="G71" s="125">
        <f t="shared" si="11"/>
        <v>-3.3344839997880626E-2</v>
      </c>
      <c r="N71" s="125">
        <f t="shared" si="8"/>
        <v>-3.3344839997880626E-2</v>
      </c>
      <c r="P71" s="125">
        <f t="shared" si="12"/>
        <v>-2.9681723360213887E-2</v>
      </c>
      <c r="Q71" s="160">
        <f t="shared" si="13"/>
        <v>23069.898999999998</v>
      </c>
      <c r="R71" s="125">
        <f t="shared" si="14"/>
        <v>1.3418423501150882E-5</v>
      </c>
    </row>
    <row r="72" spans="1:18" s="125" customFormat="1" ht="12.95" customHeight="1" x14ac:dyDescent="0.2">
      <c r="A72" s="161" t="s">
        <v>61</v>
      </c>
      <c r="B72" s="126" t="s">
        <v>50</v>
      </c>
      <c r="C72" s="162">
        <v>38325.468999999997</v>
      </c>
      <c r="D72" s="163"/>
      <c r="E72" s="125">
        <f t="shared" si="9"/>
        <v>5840.9521980518275</v>
      </c>
      <c r="F72" s="125">
        <f t="shared" si="10"/>
        <v>5841</v>
      </c>
      <c r="G72" s="125">
        <f t="shared" si="11"/>
        <v>-3.8678030003211461E-2</v>
      </c>
      <c r="N72" s="125">
        <f t="shared" si="8"/>
        <v>-3.8678030003211461E-2</v>
      </c>
      <c r="P72" s="125">
        <f t="shared" si="12"/>
        <v>-3.0702199170168316E-2</v>
      </c>
      <c r="Q72" s="160">
        <f t="shared" si="13"/>
        <v>23306.968999999997</v>
      </c>
      <c r="R72" s="125">
        <f t="shared" si="14"/>
        <v>6.3613877477321709E-5</v>
      </c>
    </row>
    <row r="73" spans="1:18" s="125" customFormat="1" ht="12.95" customHeight="1" x14ac:dyDescent="0.2">
      <c r="A73" s="161" t="s">
        <v>61</v>
      </c>
      <c r="B73" s="126" t="s">
        <v>50</v>
      </c>
      <c r="C73" s="162">
        <v>38406.408000000003</v>
      </c>
      <c r="D73" s="163"/>
      <c r="E73" s="125">
        <f t="shared" si="9"/>
        <v>5940.9842287186184</v>
      </c>
      <c r="F73" s="125">
        <f t="shared" si="10"/>
        <v>5941</v>
      </c>
      <c r="G73" s="125">
        <f t="shared" si="11"/>
        <v>-1.2761029996909201E-2</v>
      </c>
      <c r="N73" s="125">
        <f t="shared" si="8"/>
        <v>-1.2761029996909201E-2</v>
      </c>
      <c r="P73" s="125">
        <f t="shared" si="12"/>
        <v>-3.1032834482049305E-2</v>
      </c>
      <c r="Q73" s="160">
        <f t="shared" si="13"/>
        <v>23387.908000000003</v>
      </c>
      <c r="R73" s="125">
        <f t="shared" si="14"/>
        <v>3.3385883914318601E-4</v>
      </c>
    </row>
    <row r="74" spans="1:18" s="125" customFormat="1" ht="12.95" customHeight="1" x14ac:dyDescent="0.2">
      <c r="A74" s="161" t="s">
        <v>61</v>
      </c>
      <c r="B74" s="126" t="s">
        <v>50</v>
      </c>
      <c r="C74" s="162">
        <v>38440.377999999997</v>
      </c>
      <c r="D74" s="163"/>
      <c r="E74" s="125">
        <f t="shared" si="9"/>
        <v>5982.9675505010719</v>
      </c>
      <c r="F74" s="125">
        <f t="shared" si="10"/>
        <v>5983</v>
      </c>
      <c r="G74" s="125">
        <f t="shared" si="11"/>
        <v>-2.625588999944739E-2</v>
      </c>
      <c r="N74" s="125">
        <f t="shared" si="8"/>
        <v>-2.625588999944739E-2</v>
      </c>
      <c r="P74" s="125">
        <f t="shared" si="12"/>
        <v>-3.1169022832458523E-2</v>
      </c>
      <c r="Q74" s="160">
        <f t="shared" si="13"/>
        <v>23421.877999999997</v>
      </c>
      <c r="R74" s="125">
        <f t="shared" si="14"/>
        <v>2.4138874234811999E-5</v>
      </c>
    </row>
    <row r="75" spans="1:18" s="125" customFormat="1" ht="12.95" customHeight="1" x14ac:dyDescent="0.2">
      <c r="A75" s="161" t="s">
        <v>61</v>
      </c>
      <c r="B75" s="126" t="s">
        <v>48</v>
      </c>
      <c r="C75" s="162">
        <v>39056.531000000003</v>
      </c>
      <c r="D75" s="163"/>
      <c r="E75" s="125">
        <f t="shared" si="9"/>
        <v>6744.4673934869161</v>
      </c>
      <c r="F75" s="125">
        <f t="shared" si="10"/>
        <v>6744.5</v>
      </c>
      <c r="G75" s="125">
        <f t="shared" si="11"/>
        <v>-2.6382934993307572E-2</v>
      </c>
      <c r="N75" s="125">
        <f t="shared" si="8"/>
        <v>-2.6382934993307572E-2</v>
      </c>
      <c r="P75" s="125">
        <f t="shared" si="12"/>
        <v>-3.336345370177668E-2</v>
      </c>
      <c r="Q75" s="160">
        <f t="shared" si="13"/>
        <v>24038.031000000003</v>
      </c>
      <c r="R75" s="125">
        <f t="shared" si="14"/>
        <v>4.872764143928722E-5</v>
      </c>
    </row>
    <row r="76" spans="1:18" s="125" customFormat="1" ht="12.95" customHeight="1" x14ac:dyDescent="0.2">
      <c r="A76" s="161" t="s">
        <v>62</v>
      </c>
      <c r="B76" s="126" t="s">
        <v>48</v>
      </c>
      <c r="C76" s="162">
        <v>39146.339</v>
      </c>
      <c r="D76" s="163"/>
      <c r="E76" s="125">
        <f t="shared" si="9"/>
        <v>6855.4605687191552</v>
      </c>
      <c r="F76" s="125">
        <f t="shared" si="10"/>
        <v>6855.5</v>
      </c>
      <c r="G76" s="125">
        <f t="shared" si="11"/>
        <v>-3.1905064999591559E-2</v>
      </c>
      <c r="N76" s="125">
        <f t="shared" si="8"/>
        <v>-3.1905064999591559E-2</v>
      </c>
      <c r="P76" s="125">
        <f t="shared" si="12"/>
        <v>-3.3639829785918507E-2</v>
      </c>
      <c r="Q76" s="160">
        <f t="shared" si="13"/>
        <v>24127.839</v>
      </c>
      <c r="R76" s="125">
        <f t="shared" si="14"/>
        <v>3.0094088638799808E-6</v>
      </c>
    </row>
    <row r="77" spans="1:18" s="125" customFormat="1" ht="12.95" customHeight="1" x14ac:dyDescent="0.2">
      <c r="A77" s="161" t="s">
        <v>62</v>
      </c>
      <c r="B77" s="126" t="s">
        <v>48</v>
      </c>
      <c r="C77" s="162">
        <v>39528.256999999998</v>
      </c>
      <c r="D77" s="163"/>
      <c r="E77" s="125">
        <f t="shared" si="9"/>
        <v>7327.4707626701111</v>
      </c>
      <c r="F77" s="125">
        <f t="shared" si="10"/>
        <v>7327.5</v>
      </c>
      <c r="G77" s="125">
        <f t="shared" si="11"/>
        <v>-2.3656824996578507E-2</v>
      </c>
      <c r="N77" s="125">
        <f t="shared" si="8"/>
        <v>-2.3656824996578507E-2</v>
      </c>
      <c r="P77" s="125">
        <f t="shared" si="12"/>
        <v>-3.469146684754134E-2</v>
      </c>
      <c r="Q77" s="160">
        <f t="shared" si="13"/>
        <v>24509.756999999998</v>
      </c>
      <c r="R77" s="125">
        <f t="shared" si="14"/>
        <v>1.2176332077902045E-4</v>
      </c>
    </row>
    <row r="78" spans="1:18" s="125" customFormat="1" ht="12.95" customHeight="1" x14ac:dyDescent="0.2">
      <c r="A78" s="165" t="s">
        <v>62</v>
      </c>
      <c r="B78" s="126" t="s">
        <v>48</v>
      </c>
      <c r="C78" s="166">
        <v>39536.326999999997</v>
      </c>
      <c r="D78" s="163"/>
      <c r="E78" s="125">
        <f t="shared" si="9"/>
        <v>7337.4444278683577</v>
      </c>
      <c r="F78" s="125">
        <f t="shared" si="10"/>
        <v>7337.5</v>
      </c>
      <c r="G78" s="125">
        <f t="shared" si="11"/>
        <v>-4.4965125001908746E-2</v>
      </c>
      <c r="N78" s="125">
        <f t="shared" si="8"/>
        <v>-4.4965125001908746E-2</v>
      </c>
      <c r="P78" s="125">
        <f t="shared" si="12"/>
        <v>-3.4711582592823295E-2</v>
      </c>
      <c r="Q78" s="160">
        <f t="shared" si="13"/>
        <v>24517.826999999997</v>
      </c>
      <c r="R78" s="125">
        <f t="shared" si="14"/>
        <v>1.0513513193491386E-4</v>
      </c>
    </row>
    <row r="79" spans="1:18" s="125" customFormat="1" ht="12.95" customHeight="1" x14ac:dyDescent="0.2">
      <c r="A79" s="164" t="s">
        <v>62</v>
      </c>
      <c r="B79" s="157" t="s">
        <v>48</v>
      </c>
      <c r="C79" s="158">
        <v>40981.432000000001</v>
      </c>
      <c r="D79" s="163"/>
      <c r="E79" s="125">
        <f t="shared" si="9"/>
        <v>9123.4411374486899</v>
      </c>
      <c r="F79" s="125">
        <f t="shared" si="10"/>
        <v>9123.5</v>
      </c>
      <c r="G79" s="125">
        <f t="shared" si="11"/>
        <v>-4.7627504995034542E-2</v>
      </c>
      <c r="N79" s="125">
        <f t="shared" si="8"/>
        <v>-4.7627504995034542E-2</v>
      </c>
      <c r="P79" s="125">
        <f t="shared" si="12"/>
        <v>-3.6863670477198275E-2</v>
      </c>
      <c r="Q79" s="160">
        <f t="shared" si="13"/>
        <v>25962.932000000001</v>
      </c>
      <c r="R79" s="125">
        <f t="shared" si="14"/>
        <v>1.158601335273635E-4</v>
      </c>
    </row>
    <row r="80" spans="1:18" s="125" customFormat="1" ht="12.95" customHeight="1" x14ac:dyDescent="0.2">
      <c r="A80" s="161" t="s">
        <v>62</v>
      </c>
      <c r="B80" s="126" t="s">
        <v>50</v>
      </c>
      <c r="C80" s="162">
        <v>42069.322</v>
      </c>
      <c r="D80" s="163"/>
      <c r="E80" s="125">
        <f t="shared" si="9"/>
        <v>10467.95794445257</v>
      </c>
      <c r="F80" s="125">
        <f t="shared" si="10"/>
        <v>10468</v>
      </c>
      <c r="G80" s="125">
        <f t="shared" si="11"/>
        <v>-3.40284400008386E-2</v>
      </c>
      <c r="N80" s="125">
        <f t="shared" si="8"/>
        <v>-3.40284400008386E-2</v>
      </c>
      <c r="P80" s="125">
        <f t="shared" si="12"/>
        <v>-3.6593484569101838E-2</v>
      </c>
      <c r="Q80" s="160">
        <f t="shared" si="13"/>
        <v>27050.822</v>
      </c>
      <c r="R80" s="125">
        <f t="shared" si="14"/>
        <v>6.5794536371767382E-6</v>
      </c>
    </row>
    <row r="81" spans="1:21" s="125" customFormat="1" ht="12.95" customHeight="1" x14ac:dyDescent="0.2">
      <c r="A81" s="161" t="s">
        <v>63</v>
      </c>
      <c r="B81" s="126" t="s">
        <v>48</v>
      </c>
      <c r="C81" s="162">
        <v>42448.389000000003</v>
      </c>
      <c r="D81" s="163"/>
      <c r="E81" s="125">
        <f t="shared" si="9"/>
        <v>10936.444604391116</v>
      </c>
      <c r="F81" s="125">
        <f t="shared" si="10"/>
        <v>10936.5</v>
      </c>
      <c r="G81" s="125">
        <f t="shared" si="11"/>
        <v>-4.4822294992627576E-2</v>
      </c>
      <c r="I81" s="125">
        <f>+G81</f>
        <v>-4.4822294992627576E-2</v>
      </c>
      <c r="P81" s="125">
        <f t="shared" si="12"/>
        <v>-3.6117868350402489E-2</v>
      </c>
      <c r="Q81" s="160">
        <f t="shared" si="13"/>
        <v>27429.889000000003</v>
      </c>
      <c r="R81" s="125">
        <f t="shared" si="14"/>
        <v>7.5767043169877905E-5</v>
      </c>
    </row>
    <row r="82" spans="1:21" s="125" customFormat="1" ht="12.95" customHeight="1" x14ac:dyDescent="0.2">
      <c r="A82" s="161" t="s">
        <v>63</v>
      </c>
      <c r="B82" s="126" t="s">
        <v>50</v>
      </c>
      <c r="C82" s="162">
        <v>42450.396000000001</v>
      </c>
      <c r="D82" s="163"/>
      <c r="E82" s="125">
        <f t="shared" si="9"/>
        <v>10938.92504380287</v>
      </c>
      <c r="F82" s="125">
        <f t="shared" si="10"/>
        <v>10939</v>
      </c>
      <c r="G82" s="125">
        <f t="shared" si="11"/>
        <v>-6.0649369996099267E-2</v>
      </c>
      <c r="I82" s="125">
        <f>+G82</f>
        <v>-6.0649369996099267E-2</v>
      </c>
      <c r="P82" s="125">
        <f t="shared" si="12"/>
        <v>-3.6114801552221049E-2</v>
      </c>
      <c r="Q82" s="160">
        <f t="shared" si="13"/>
        <v>27431.896000000001</v>
      </c>
      <c r="R82" s="125">
        <f t="shared" si="14"/>
        <v>6.0194504872734486E-4</v>
      </c>
    </row>
    <row r="83" spans="1:21" s="125" customFormat="1" ht="12.95" customHeight="1" x14ac:dyDescent="0.2">
      <c r="A83" s="161" t="s">
        <v>197</v>
      </c>
      <c r="B83" s="126" t="s">
        <v>48</v>
      </c>
      <c r="C83" s="162">
        <v>42453.256000000001</v>
      </c>
      <c r="D83" s="163"/>
      <c r="E83" s="125">
        <f t="shared" si="9"/>
        <v>10942.459700861977</v>
      </c>
      <c r="F83" s="125">
        <f t="shared" si="10"/>
        <v>10942.5</v>
      </c>
      <c r="G83" s="125">
        <f t="shared" si="11"/>
        <v>-3.2607274995825719E-2</v>
      </c>
      <c r="N83" s="125">
        <f>+G83</f>
        <v>-3.2607274995825719E-2</v>
      </c>
      <c r="P83" s="125">
        <f t="shared" si="12"/>
        <v>-3.6110498603497382E-2</v>
      </c>
      <c r="Q83" s="160">
        <f t="shared" si="13"/>
        <v>27434.756000000001</v>
      </c>
      <c r="R83" s="125">
        <f t="shared" si="14"/>
        <v>1.227257564534806E-5</v>
      </c>
      <c r="U83" s="125" t="s">
        <v>64</v>
      </c>
    </row>
    <row r="84" spans="1:21" s="125" customFormat="1" ht="12.95" customHeight="1" x14ac:dyDescent="0.2">
      <c r="A84" s="161" t="s">
        <v>63</v>
      </c>
      <c r="B84" s="126" t="s">
        <v>48</v>
      </c>
      <c r="C84" s="162">
        <v>42453.262000000002</v>
      </c>
      <c r="D84" s="163"/>
      <c r="E84" s="125">
        <f t="shared" si="9"/>
        <v>10942.467116226439</v>
      </c>
      <c r="F84" s="125">
        <f t="shared" si="10"/>
        <v>10942.5</v>
      </c>
      <c r="G84" s="125">
        <f t="shared" si="11"/>
        <v>-2.6607274994603358E-2</v>
      </c>
      <c r="I84" s="125">
        <f>+G84</f>
        <v>-2.6607274994603358E-2</v>
      </c>
      <c r="P84" s="125">
        <f t="shared" si="12"/>
        <v>-3.6110498603497382E-2</v>
      </c>
      <c r="Q84" s="160">
        <f t="shared" si="13"/>
        <v>27434.762000000002</v>
      </c>
      <c r="R84" s="125">
        <f t="shared" si="14"/>
        <v>9.0311258960640756E-5</v>
      </c>
    </row>
    <row r="85" spans="1:21" s="125" customFormat="1" ht="12.95" customHeight="1" x14ac:dyDescent="0.2">
      <c r="A85" s="161" t="s">
        <v>65</v>
      </c>
      <c r="B85" s="126" t="s">
        <v>50</v>
      </c>
      <c r="C85" s="162">
        <v>43192.391000000003</v>
      </c>
      <c r="D85" s="163"/>
      <c r="E85" s="125">
        <f t="shared" ref="E85:E116" si="15">+(C85-C$7)/C$8</f>
        <v>11855.952269177538</v>
      </c>
      <c r="F85" s="125">
        <f t="shared" ref="F85:F116" si="16">ROUND(2*E85,0)/2</f>
        <v>11856</v>
      </c>
      <c r="G85" s="125">
        <f t="shared" ref="G85:G116" si="17">+C85-(C$7+F85*C$8)</f>
        <v>-3.8620479994278867E-2</v>
      </c>
      <c r="N85" s="125">
        <f>+G85</f>
        <v>-3.8620479994278867E-2</v>
      </c>
      <c r="P85" s="125">
        <f t="shared" ref="P85:P116" si="18">+D$11+D$12*F85+D$13*F85^2</f>
        <v>-3.4611220355888705E-2</v>
      </c>
      <c r="Q85" s="160">
        <f t="shared" ref="Q85:Q116" si="19">+C85-15018.5</f>
        <v>28173.891000000003</v>
      </c>
      <c r="R85" s="125">
        <f t="shared" ref="R85:R116" si="20">+(P85-G85)^2</f>
        <v>1.6074162848024408E-5</v>
      </c>
    </row>
    <row r="86" spans="1:21" s="125" customFormat="1" ht="12.95" customHeight="1" x14ac:dyDescent="0.2">
      <c r="A86" s="161" t="s">
        <v>66</v>
      </c>
      <c r="B86" s="126" t="s">
        <v>50</v>
      </c>
      <c r="C86" s="162">
        <v>43510.364999999998</v>
      </c>
      <c r="D86" s="163"/>
      <c r="E86" s="125">
        <f t="shared" si="15"/>
        <v>12248.934452293704</v>
      </c>
      <c r="F86" s="125">
        <f t="shared" si="16"/>
        <v>12249</v>
      </c>
      <c r="G86" s="125">
        <f t="shared" si="17"/>
        <v>-5.3036670004075859E-2</v>
      </c>
      <c r="I86" s="125">
        <f>+G86</f>
        <v>-5.3036670004075859E-2</v>
      </c>
      <c r="P86" s="125">
        <f t="shared" si="18"/>
        <v>-3.3735614102495856E-2</v>
      </c>
      <c r="Q86" s="160">
        <f t="shared" si="19"/>
        <v>28491.864999999998</v>
      </c>
      <c r="R86" s="125">
        <f t="shared" si="20"/>
        <v>3.7253075891591626E-4</v>
      </c>
    </row>
    <row r="87" spans="1:21" s="168" customFormat="1" ht="12.95" customHeight="1" x14ac:dyDescent="0.2">
      <c r="A87" s="161" t="s">
        <v>67</v>
      </c>
      <c r="B87" s="167" t="s">
        <v>50</v>
      </c>
      <c r="C87" s="41">
        <v>49398.466</v>
      </c>
      <c r="D87" s="40"/>
      <c r="E87" s="168">
        <f t="shared" si="15"/>
        <v>19526.003600678523</v>
      </c>
      <c r="F87" s="168">
        <f t="shared" si="16"/>
        <v>19526</v>
      </c>
      <c r="G87" s="168">
        <f t="shared" si="17"/>
        <v>2.9134200012777001E-3</v>
      </c>
      <c r="N87" s="168">
        <f>+G87</f>
        <v>2.9134200012777001E-3</v>
      </c>
      <c r="O87" s="168">
        <f t="shared" ref="O87:O118" ca="1" si="21">+C$11+C$12*$F87</f>
        <v>-9.2554316856099383E-3</v>
      </c>
      <c r="P87" s="125">
        <f t="shared" si="18"/>
        <v>7.5443668954975063E-3</v>
      </c>
      <c r="Q87" s="169">
        <f t="shared" si="19"/>
        <v>34379.966</v>
      </c>
      <c r="R87" s="125">
        <f t="shared" si="20"/>
        <v>2.1445669137084069E-5</v>
      </c>
    </row>
    <row r="88" spans="1:21" s="168" customFormat="1" ht="12.95" customHeight="1" x14ac:dyDescent="0.2">
      <c r="A88" s="161" t="s">
        <v>67</v>
      </c>
      <c r="B88" s="167" t="s">
        <v>50</v>
      </c>
      <c r="C88" s="41">
        <v>49398.470999999998</v>
      </c>
      <c r="D88" s="40"/>
      <c r="E88" s="168">
        <f t="shared" si="15"/>
        <v>19526.009780148903</v>
      </c>
      <c r="F88" s="168">
        <f t="shared" si="16"/>
        <v>19526</v>
      </c>
      <c r="G88" s="168">
        <f t="shared" si="17"/>
        <v>7.9134199986583553E-3</v>
      </c>
      <c r="N88" s="168">
        <f>+G88</f>
        <v>7.9134199986583553E-3</v>
      </c>
      <c r="O88" s="168">
        <f t="shared" ca="1" si="21"/>
        <v>-9.2554316856099383E-3</v>
      </c>
      <c r="P88" s="125">
        <f t="shared" si="18"/>
        <v>7.5443668954975063E-3</v>
      </c>
      <c r="Q88" s="169">
        <f t="shared" si="19"/>
        <v>34379.970999999998</v>
      </c>
      <c r="R88" s="125">
        <f t="shared" si="20"/>
        <v>1.3620019295265229E-7</v>
      </c>
    </row>
    <row r="89" spans="1:21" s="168" customFormat="1" ht="12.95" customHeight="1" x14ac:dyDescent="0.2">
      <c r="A89" s="161" t="s">
        <v>68</v>
      </c>
      <c r="B89" s="167" t="s">
        <v>50</v>
      </c>
      <c r="C89" s="41">
        <v>50381.574999999997</v>
      </c>
      <c r="D89" s="40">
        <v>5.0000000000000001E-3</v>
      </c>
      <c r="E89" s="168">
        <f t="shared" si="15"/>
        <v>20741.022190441068</v>
      </c>
      <c r="F89" s="168">
        <f t="shared" si="16"/>
        <v>20741</v>
      </c>
      <c r="G89" s="168">
        <f t="shared" si="17"/>
        <v>1.7954969996935688E-2</v>
      </c>
      <c r="I89" s="168">
        <f>+G89</f>
        <v>1.7954969996935688E-2</v>
      </c>
      <c r="O89" s="168">
        <f t="shared" ca="1" si="21"/>
        <v>8.838560835978726E-3</v>
      </c>
      <c r="P89" s="125">
        <f t="shared" si="18"/>
        <v>1.9070452853262088E-2</v>
      </c>
      <c r="Q89" s="169">
        <f t="shared" si="19"/>
        <v>35363.074999999997</v>
      </c>
      <c r="R89" s="125">
        <f t="shared" si="20"/>
        <v>1.2443020027581031E-6</v>
      </c>
    </row>
    <row r="90" spans="1:21" s="168" customFormat="1" ht="12.95" customHeight="1" x14ac:dyDescent="0.2">
      <c r="A90" s="161" t="s">
        <v>69</v>
      </c>
      <c r="B90" s="167" t="s">
        <v>50</v>
      </c>
      <c r="C90" s="41">
        <v>50428.506500000003</v>
      </c>
      <c r="D90" s="36">
        <v>6.9999999999999999E-4</v>
      </c>
      <c r="E90" s="168">
        <f t="shared" si="15"/>
        <v>20799.024553297524</v>
      </c>
      <c r="F90" s="168">
        <f t="shared" si="16"/>
        <v>20799</v>
      </c>
      <c r="G90" s="168">
        <f t="shared" si="17"/>
        <v>1.9866830007231329E-2</v>
      </c>
      <c r="J90" s="168">
        <f>+G90</f>
        <v>1.9866830007231329E-2</v>
      </c>
      <c r="O90" s="168">
        <f t="shared" ca="1" si="21"/>
        <v>9.7023069810421858E-3</v>
      </c>
      <c r="P90" s="125">
        <f t="shared" si="18"/>
        <v>1.9653828748150332E-2</v>
      </c>
      <c r="Q90" s="169">
        <f t="shared" si="19"/>
        <v>35410.006500000003</v>
      </c>
      <c r="R90" s="125">
        <f t="shared" si="20"/>
        <v>4.5369536370090049E-8</v>
      </c>
    </row>
    <row r="91" spans="1:21" s="168" customFormat="1" ht="12.95" customHeight="1" x14ac:dyDescent="0.2">
      <c r="A91" s="161" t="s">
        <v>70</v>
      </c>
      <c r="B91" s="167" t="s">
        <v>48</v>
      </c>
      <c r="C91" s="41">
        <v>50524.373</v>
      </c>
      <c r="D91" s="40">
        <v>8.0000000000000002E-3</v>
      </c>
      <c r="E91" s="168">
        <f t="shared" si="15"/>
        <v>20917.505392792908</v>
      </c>
      <c r="F91" s="168">
        <f t="shared" si="16"/>
        <v>20917.5</v>
      </c>
      <c r="G91" s="168">
        <f t="shared" si="17"/>
        <v>4.3634750036289915E-3</v>
      </c>
      <c r="I91" s="168">
        <f>+G91</f>
        <v>4.3634750036289915E-3</v>
      </c>
      <c r="O91" s="168">
        <f t="shared" ca="1" si="21"/>
        <v>1.1467029708456422E-2</v>
      </c>
      <c r="P91" s="125">
        <f t="shared" si="18"/>
        <v>2.0855119258378574E-2</v>
      </c>
      <c r="Q91" s="169">
        <f t="shared" si="19"/>
        <v>35505.873</v>
      </c>
      <c r="R91" s="125">
        <f t="shared" si="20"/>
        <v>2.7197433022521493E-4</v>
      </c>
    </row>
    <row r="92" spans="1:21" s="168" customFormat="1" ht="12.95" customHeight="1" x14ac:dyDescent="0.2">
      <c r="A92" s="161" t="s">
        <v>71</v>
      </c>
      <c r="B92" s="167" t="s">
        <v>50</v>
      </c>
      <c r="C92" s="41">
        <v>50560.381999999998</v>
      </c>
      <c r="D92" s="40">
        <v>8.9999999999999998E-4</v>
      </c>
      <c r="E92" s="168">
        <f t="shared" si="15"/>
        <v>20962.008702597577</v>
      </c>
      <c r="F92" s="168">
        <f t="shared" si="16"/>
        <v>20962</v>
      </c>
      <c r="G92" s="168">
        <f t="shared" si="17"/>
        <v>7.0415399968624115E-3</v>
      </c>
      <c r="I92" s="168">
        <f>+G92</f>
        <v>7.0415399968624115E-3</v>
      </c>
      <c r="O92" s="168">
        <f t="shared" ca="1" si="21"/>
        <v>1.2129731492168894E-2</v>
      </c>
      <c r="P92" s="125">
        <f t="shared" si="18"/>
        <v>2.1309494397203588E-2</v>
      </c>
      <c r="Q92" s="169">
        <f t="shared" si="19"/>
        <v>35541.881999999998</v>
      </c>
      <c r="R92" s="125">
        <f t="shared" si="20"/>
        <v>2.0357452277021512E-4</v>
      </c>
    </row>
    <row r="93" spans="1:21" s="168" customFormat="1" ht="12.95" customHeight="1" x14ac:dyDescent="0.2">
      <c r="A93" s="36" t="s">
        <v>73</v>
      </c>
      <c r="B93" s="167" t="s">
        <v>48</v>
      </c>
      <c r="C93" s="41">
        <v>50859.374600000003</v>
      </c>
      <c r="D93" s="40">
        <v>5.9999999999999995E-4</v>
      </c>
      <c r="E93" s="168">
        <f t="shared" si="15"/>
        <v>21331.53188588798</v>
      </c>
      <c r="F93" s="168">
        <f t="shared" si="16"/>
        <v>21331.5</v>
      </c>
      <c r="G93" s="168">
        <f t="shared" si="17"/>
        <v>2.5799855000514071E-2</v>
      </c>
      <c r="L93" s="168">
        <f>+G93</f>
        <v>2.5799855000514071E-2</v>
      </c>
      <c r="O93" s="168">
        <f t="shared" ca="1" si="21"/>
        <v>1.7632390123219932E-2</v>
      </c>
      <c r="P93" s="125">
        <f t="shared" si="18"/>
        <v>2.5151041061150875E-2</v>
      </c>
      <c r="Q93" s="169">
        <f t="shared" si="19"/>
        <v>35840.874600000003</v>
      </c>
      <c r="R93" s="125">
        <f t="shared" si="20"/>
        <v>4.2095952791198953E-7</v>
      </c>
    </row>
    <row r="94" spans="1:21" s="168" customFormat="1" ht="12.95" customHeight="1" x14ac:dyDescent="0.2">
      <c r="A94" s="161" t="s">
        <v>73</v>
      </c>
      <c r="B94" s="167" t="s">
        <v>50</v>
      </c>
      <c r="C94" s="41">
        <v>51166.4424</v>
      </c>
      <c r="D94" s="40"/>
      <c r="E94" s="168">
        <f t="shared" si="15"/>
        <v>21711.035161025815</v>
      </c>
      <c r="F94" s="168">
        <f t="shared" si="16"/>
        <v>21711</v>
      </c>
      <c r="G94" s="168">
        <f t="shared" si="17"/>
        <v>2.8449870005715638E-2</v>
      </c>
      <c r="J94" s="168">
        <f>+G94</f>
        <v>2.8449870005715638E-2</v>
      </c>
      <c r="O94" s="168">
        <f t="shared" ca="1" si="21"/>
        <v>2.3283970503419849E-2</v>
      </c>
      <c r="P94" s="125">
        <f t="shared" si="18"/>
        <v>2.9224210755670027E-2</v>
      </c>
      <c r="Q94" s="169">
        <f t="shared" si="19"/>
        <v>36147.9424</v>
      </c>
      <c r="R94" s="125">
        <f t="shared" si="20"/>
        <v>5.9960359703992497E-7</v>
      </c>
    </row>
    <row r="95" spans="1:21" s="168" customFormat="1" ht="12.95" customHeight="1" x14ac:dyDescent="0.2">
      <c r="A95" s="170" t="s">
        <v>74</v>
      </c>
      <c r="B95" s="167" t="s">
        <v>50</v>
      </c>
      <c r="C95" s="41">
        <v>51906.808700000001</v>
      </c>
      <c r="D95" s="40">
        <v>2.0000000000000001E-4</v>
      </c>
      <c r="E95" s="168">
        <f t="shared" si="15"/>
        <v>22626.049485717907</v>
      </c>
      <c r="F95" s="168">
        <f t="shared" si="16"/>
        <v>22626</v>
      </c>
      <c r="G95" s="168">
        <f t="shared" si="17"/>
        <v>4.0040420004515909E-2</v>
      </c>
      <c r="K95" s="168">
        <f>+G95</f>
        <v>4.0040420004515909E-2</v>
      </c>
      <c r="O95" s="168">
        <f t="shared" ca="1" si="21"/>
        <v>3.6910310550542169E-2</v>
      </c>
      <c r="P95" s="125">
        <f t="shared" si="18"/>
        <v>3.9576850503493521E-2</v>
      </c>
      <c r="Q95" s="169">
        <f t="shared" si="19"/>
        <v>36888.308700000001</v>
      </c>
      <c r="R95" s="125">
        <f t="shared" si="20"/>
        <v>2.1489668227814509E-7</v>
      </c>
    </row>
    <row r="96" spans="1:21" s="168" customFormat="1" ht="12.95" customHeight="1" x14ac:dyDescent="0.2">
      <c r="A96" s="40" t="s">
        <v>75</v>
      </c>
      <c r="B96" s="167" t="s">
        <v>50</v>
      </c>
      <c r="C96" s="41">
        <v>51938.366300000002</v>
      </c>
      <c r="D96" s="40">
        <v>1.5E-3</v>
      </c>
      <c r="E96" s="168">
        <f t="shared" si="15"/>
        <v>22665.051336629953</v>
      </c>
      <c r="F96" s="168">
        <f t="shared" si="16"/>
        <v>22665</v>
      </c>
      <c r="G96" s="168">
        <f t="shared" si="17"/>
        <v>4.1538050005328842E-2</v>
      </c>
      <c r="J96" s="168">
        <f>+G96</f>
        <v>4.1538050005328842E-2</v>
      </c>
      <c r="O96" s="168">
        <f t="shared" ca="1" si="21"/>
        <v>3.7491105372222777E-2</v>
      </c>
      <c r="P96" s="125">
        <f t="shared" si="18"/>
        <v>4.0034820073491351E-2</v>
      </c>
      <c r="Q96" s="169">
        <f t="shared" si="19"/>
        <v>36919.866300000002</v>
      </c>
      <c r="R96" s="125">
        <f t="shared" si="20"/>
        <v>2.2597002279721476E-6</v>
      </c>
    </row>
    <row r="97" spans="1:22" s="168" customFormat="1" ht="12.95" customHeight="1" x14ac:dyDescent="0.2">
      <c r="A97" s="40" t="s">
        <v>75</v>
      </c>
      <c r="B97" s="167" t="s">
        <v>50</v>
      </c>
      <c r="C97" s="41">
        <v>51955.358099999998</v>
      </c>
      <c r="D97" s="40">
        <v>5.9999999999999995E-4</v>
      </c>
      <c r="E97" s="168">
        <f t="shared" si="15"/>
        <v>22686.0514016009</v>
      </c>
      <c r="F97" s="168">
        <f t="shared" si="16"/>
        <v>22686</v>
      </c>
      <c r="G97" s="168">
        <f t="shared" si="17"/>
        <v>4.1590619999624323E-2</v>
      </c>
      <c r="J97" s="168">
        <f>+G97</f>
        <v>4.1590619999624323E-2</v>
      </c>
      <c r="O97" s="168">
        <f t="shared" ca="1" si="21"/>
        <v>3.7803841045435438E-2</v>
      </c>
      <c r="P97" s="125">
        <f t="shared" si="18"/>
        <v>4.0281984948899952E-2</v>
      </c>
      <c r="Q97" s="169">
        <f t="shared" si="19"/>
        <v>36936.858099999998</v>
      </c>
      <c r="R97" s="125">
        <f t="shared" si="20"/>
        <v>1.7125256959843785E-6</v>
      </c>
    </row>
    <row r="98" spans="1:22" s="168" customFormat="1" ht="12.95" customHeight="1" x14ac:dyDescent="0.2">
      <c r="A98" s="161" t="s">
        <v>76</v>
      </c>
      <c r="B98" s="167" t="s">
        <v>50</v>
      </c>
      <c r="C98" s="41">
        <v>52655.268900000003</v>
      </c>
      <c r="D98" s="40">
        <v>5.0000000000000001E-4</v>
      </c>
      <c r="E98" s="168">
        <f t="shared" si="15"/>
        <v>23551.067013476677</v>
      </c>
      <c r="F98" s="168">
        <f t="shared" si="16"/>
        <v>23551</v>
      </c>
      <c r="G98" s="168">
        <f t="shared" si="17"/>
        <v>5.4222670005401596E-2</v>
      </c>
      <c r="L98" s="168">
        <f>+G98</f>
        <v>5.4222670005401596E-2</v>
      </c>
      <c r="O98" s="168">
        <f t="shared" ca="1" si="21"/>
        <v>5.0685572346813368E-2</v>
      </c>
      <c r="P98" s="125">
        <f t="shared" si="18"/>
        <v>5.0807015804901989E-2</v>
      </c>
      <c r="Q98" s="169">
        <f t="shared" si="19"/>
        <v>37636.768900000003</v>
      </c>
      <c r="R98" s="125">
        <f t="shared" si="20"/>
        <v>1.166669361739061E-5</v>
      </c>
    </row>
    <row r="99" spans="1:22" s="168" customFormat="1" ht="12.95" customHeight="1" x14ac:dyDescent="0.2">
      <c r="A99" s="43" t="s">
        <v>77</v>
      </c>
      <c r="B99" s="167" t="s">
        <v>50</v>
      </c>
      <c r="C99" s="44">
        <v>52683.587500000001</v>
      </c>
      <c r="D99" s="43">
        <v>4.0000000000000002E-4</v>
      </c>
      <c r="E99" s="168">
        <f t="shared" si="15"/>
        <v>23586.065803474579</v>
      </c>
      <c r="F99" s="168">
        <f t="shared" si="16"/>
        <v>23586</v>
      </c>
      <c r="G99" s="168">
        <f t="shared" si="17"/>
        <v>5.3243620008288417E-2</v>
      </c>
      <c r="L99" s="168">
        <f>+G99</f>
        <v>5.3243620008288417E-2</v>
      </c>
      <c r="O99" s="168">
        <f t="shared" ca="1" si="21"/>
        <v>5.1206798468834469E-2</v>
      </c>
      <c r="P99" s="125">
        <f t="shared" si="18"/>
        <v>5.1247031009909849E-2</v>
      </c>
      <c r="Q99" s="169">
        <f t="shared" si="19"/>
        <v>37665.087500000001</v>
      </c>
      <c r="R99" s="125">
        <f t="shared" si="20"/>
        <v>3.9863676284463325E-6</v>
      </c>
    </row>
    <row r="100" spans="1:22" s="168" customFormat="1" ht="12.95" customHeight="1" x14ac:dyDescent="0.2">
      <c r="A100" s="43" t="s">
        <v>78</v>
      </c>
      <c r="B100" s="167" t="s">
        <v>50</v>
      </c>
      <c r="C100" s="44">
        <v>52690.061900000001</v>
      </c>
      <c r="D100" s="45">
        <v>4.0000000000000002E-4</v>
      </c>
      <c r="E100" s="168">
        <f t="shared" si="15"/>
        <v>23594.067476084187</v>
      </c>
      <c r="F100" s="168">
        <f t="shared" si="16"/>
        <v>23594</v>
      </c>
      <c r="G100" s="168">
        <f t="shared" si="17"/>
        <v>5.4596980000496842E-2</v>
      </c>
      <c r="L100" s="168">
        <f>+G100</f>
        <v>5.4596980000496842E-2</v>
      </c>
      <c r="O100" s="168">
        <f t="shared" ca="1" si="21"/>
        <v>5.1325935868153538E-2</v>
      </c>
      <c r="P100" s="125">
        <f t="shared" si="18"/>
        <v>5.1347760407090687E-2</v>
      </c>
      <c r="Q100" s="169">
        <f t="shared" si="19"/>
        <v>37671.561900000001</v>
      </c>
      <c r="R100" s="125">
        <f t="shared" si="20"/>
        <v>1.0557427966174461E-5</v>
      </c>
    </row>
    <row r="101" spans="1:22" s="168" customFormat="1" ht="12.95" customHeight="1" x14ac:dyDescent="0.2">
      <c r="A101" s="45" t="s">
        <v>79</v>
      </c>
      <c r="B101" s="167" t="s">
        <v>50</v>
      </c>
      <c r="C101" s="44">
        <v>53010.4804</v>
      </c>
      <c r="D101" s="45">
        <v>2.0000000000000001E-4</v>
      </c>
      <c r="E101" s="168">
        <f t="shared" si="15"/>
        <v>23990.070802270631</v>
      </c>
      <c r="F101" s="168">
        <f t="shared" si="16"/>
        <v>23990</v>
      </c>
      <c r="G101" s="168">
        <f t="shared" si="17"/>
        <v>5.7288299998617731E-2</v>
      </c>
      <c r="L101" s="168">
        <f>+G101</f>
        <v>5.7288299998617731E-2</v>
      </c>
      <c r="O101" s="168">
        <f t="shared" ca="1" si="21"/>
        <v>5.7223237134449101E-2</v>
      </c>
      <c r="P101" s="125">
        <f t="shared" si="18"/>
        <v>5.6405715674389817E-2</v>
      </c>
      <c r="Q101" s="169">
        <f t="shared" si="19"/>
        <v>37991.9804</v>
      </c>
      <c r="R101" s="125">
        <f t="shared" si="20"/>
        <v>7.7895508937284379E-7</v>
      </c>
    </row>
    <row r="102" spans="1:22" s="168" customFormat="1" ht="12.95" customHeight="1" x14ac:dyDescent="0.2">
      <c r="A102" s="43" t="s">
        <v>80</v>
      </c>
      <c r="B102" s="167" t="s">
        <v>50</v>
      </c>
      <c r="C102" s="44">
        <v>53050.130499999999</v>
      </c>
      <c r="D102" s="45">
        <v>4.0000000000000002E-4</v>
      </c>
      <c r="E102" s="168">
        <f t="shared" si="15"/>
        <v>24039.074125997649</v>
      </c>
      <c r="F102" s="168">
        <f t="shared" si="16"/>
        <v>24039</v>
      </c>
      <c r="G102" s="168">
        <f t="shared" si="17"/>
        <v>5.9977630000503268E-2</v>
      </c>
      <c r="L102" s="168">
        <f>+G102</f>
        <v>5.9977630000503268E-2</v>
      </c>
      <c r="O102" s="168">
        <f t="shared" ca="1" si="21"/>
        <v>5.7952953705278587E-2</v>
      </c>
      <c r="P102" s="125">
        <f t="shared" si="18"/>
        <v>5.704136657730044E-2</v>
      </c>
      <c r="Q102" s="169">
        <f t="shared" si="19"/>
        <v>38031.630499999999</v>
      </c>
      <c r="R102" s="125">
        <f t="shared" si="20"/>
        <v>8.621642890438792E-6</v>
      </c>
    </row>
    <row r="103" spans="1:22" s="168" customFormat="1" ht="12.95" customHeight="1" x14ac:dyDescent="0.2">
      <c r="A103" s="43" t="s">
        <v>81</v>
      </c>
      <c r="B103" s="167" t="s">
        <v>50</v>
      </c>
      <c r="C103" s="44">
        <v>53329.284599999999</v>
      </c>
      <c r="D103" s="45"/>
      <c r="E103" s="168">
        <f t="shared" si="15"/>
        <v>24384.079024649203</v>
      </c>
      <c r="F103" s="168">
        <f t="shared" si="16"/>
        <v>24384</v>
      </c>
      <c r="G103" s="168">
        <f t="shared" si="17"/>
        <v>6.3941280001017731E-2</v>
      </c>
      <c r="N103" s="125">
        <f>+G103</f>
        <v>6.3941280001017731E-2</v>
      </c>
      <c r="O103" s="168">
        <f t="shared" ca="1" si="21"/>
        <v>6.309075405091491E-2</v>
      </c>
      <c r="P103" s="125">
        <f t="shared" si="18"/>
        <v>6.1577915093612379E-2</v>
      </c>
      <c r="Q103" s="169">
        <f t="shared" si="19"/>
        <v>38310.784599999999</v>
      </c>
      <c r="R103" s="125">
        <f t="shared" si="20"/>
        <v>5.5854936855551081E-6</v>
      </c>
    </row>
    <row r="104" spans="1:22" s="168" customFormat="1" ht="12.95" customHeight="1" x14ac:dyDescent="0.2">
      <c r="A104" s="168" t="s">
        <v>82</v>
      </c>
      <c r="B104" s="52" t="s">
        <v>48</v>
      </c>
      <c r="C104" s="122">
        <v>53407.361400000002</v>
      </c>
      <c r="D104" s="43">
        <v>8.9999999999999998E-4</v>
      </c>
      <c r="E104" s="168">
        <f t="shared" si="15"/>
        <v>24480.573679289915</v>
      </c>
      <c r="F104" s="168">
        <f t="shared" si="16"/>
        <v>24480.5</v>
      </c>
      <c r="G104" s="168">
        <f t="shared" si="17"/>
        <v>5.9616185004415456E-2</v>
      </c>
      <c r="L104" s="168">
        <f>+G104</f>
        <v>5.9616185004415456E-2</v>
      </c>
      <c r="O104" s="168">
        <f t="shared" ca="1" si="21"/>
        <v>6.4527848930201581E-2</v>
      </c>
      <c r="P104" s="125">
        <f t="shared" si="18"/>
        <v>6.2865967873992651E-2</v>
      </c>
      <c r="Q104" s="169">
        <f t="shared" si="19"/>
        <v>38388.861400000002</v>
      </c>
      <c r="R104" s="125">
        <f t="shared" si="20"/>
        <v>1.0561088699397387E-5</v>
      </c>
    </row>
    <row r="105" spans="1:22" s="168" customFormat="1" ht="12.95" customHeight="1" x14ac:dyDescent="0.2">
      <c r="A105" s="140" t="s">
        <v>198</v>
      </c>
      <c r="B105" s="52" t="s">
        <v>50</v>
      </c>
      <c r="C105" s="122">
        <v>53707.151700000002</v>
      </c>
      <c r="D105" s="43"/>
      <c r="E105" s="168">
        <f t="shared" si="15"/>
        <v>24851.082735285225</v>
      </c>
      <c r="F105" s="168">
        <f t="shared" si="16"/>
        <v>24851</v>
      </c>
      <c r="G105" s="168">
        <f t="shared" si="17"/>
        <v>6.6943670004548039E-2</v>
      </c>
      <c r="N105" s="168">
        <f>G105</f>
        <v>6.6943670004548039E-2</v>
      </c>
      <c r="O105" s="168">
        <f t="shared" ca="1" si="21"/>
        <v>7.0045399736167469E-2</v>
      </c>
      <c r="P105" s="125">
        <f t="shared" si="18"/>
        <v>6.788899594045894E-2</v>
      </c>
      <c r="Q105" s="169">
        <f t="shared" si="19"/>
        <v>38688.651700000002</v>
      </c>
      <c r="R105" s="125">
        <f t="shared" si="20"/>
        <v>8.9364112510582131E-7</v>
      </c>
      <c r="V105" s="168" t="s">
        <v>83</v>
      </c>
    </row>
    <row r="106" spans="1:22" s="168" customFormat="1" ht="12.95" customHeight="1" x14ac:dyDescent="0.2">
      <c r="A106" s="43" t="s">
        <v>84</v>
      </c>
      <c r="B106" s="52" t="s">
        <v>50</v>
      </c>
      <c r="C106" s="122">
        <v>53744.374000000003</v>
      </c>
      <c r="D106" s="43">
        <v>4.0000000000000002E-4</v>
      </c>
      <c r="E106" s="168">
        <f t="shared" si="15"/>
        <v>24897.085555373051</v>
      </c>
      <c r="F106" s="168">
        <f t="shared" si="16"/>
        <v>24897</v>
      </c>
      <c r="G106" s="168">
        <f t="shared" si="17"/>
        <v>6.922549000591971E-2</v>
      </c>
      <c r="L106" s="168">
        <f>+G106</f>
        <v>6.922549000591971E-2</v>
      </c>
      <c r="O106" s="168">
        <f t="shared" ca="1" si="21"/>
        <v>7.0730439782252352E-2</v>
      </c>
      <c r="P106" s="125">
        <f t="shared" si="18"/>
        <v>6.8521242213358091E-2</v>
      </c>
      <c r="Q106" s="169">
        <f t="shared" si="19"/>
        <v>38725.874000000003</v>
      </c>
      <c r="R106" s="125">
        <f t="shared" si="20"/>
        <v>4.9596495332791263E-7</v>
      </c>
    </row>
    <row r="107" spans="1:22" s="168" customFormat="1" ht="12.95" customHeight="1" x14ac:dyDescent="0.2">
      <c r="A107" s="43" t="s">
        <v>85</v>
      </c>
      <c r="B107" s="98" t="s">
        <v>50</v>
      </c>
      <c r="C107" s="122">
        <v>54091.497799999997</v>
      </c>
      <c r="D107" s="43">
        <v>8.0000000000000004E-4</v>
      </c>
      <c r="E107" s="168">
        <f t="shared" si="15"/>
        <v>25326.093803643595</v>
      </c>
      <c r="F107" s="168">
        <f t="shared" si="16"/>
        <v>25326</v>
      </c>
      <c r="G107" s="168">
        <f t="shared" si="17"/>
        <v>7.589942000049632E-2</v>
      </c>
      <c r="L107" s="168">
        <f>+G107</f>
        <v>7.589942000049632E-2</v>
      </c>
      <c r="O107" s="168">
        <f t="shared" ca="1" si="21"/>
        <v>7.7119182820739207E-2</v>
      </c>
      <c r="P107" s="125">
        <f t="shared" si="18"/>
        <v>7.4509142931069805E-2</v>
      </c>
      <c r="Q107" s="169">
        <f t="shared" si="19"/>
        <v>39072.997799999997</v>
      </c>
      <c r="R107" s="125">
        <f t="shared" si="20"/>
        <v>1.9328703297731801E-6</v>
      </c>
    </row>
    <row r="108" spans="1:22" s="168" customFormat="1" ht="12.95" customHeight="1" x14ac:dyDescent="0.2">
      <c r="A108" s="43" t="s">
        <v>84</v>
      </c>
      <c r="B108" s="52" t="s">
        <v>50</v>
      </c>
      <c r="C108" s="122">
        <v>54096.353499999997</v>
      </c>
      <c r="D108" s="43">
        <v>8.0000000000000004E-4</v>
      </c>
      <c r="E108" s="168">
        <f t="shared" si="15"/>
        <v>25332.094934511395</v>
      </c>
      <c r="F108" s="168">
        <f t="shared" si="16"/>
        <v>25332</v>
      </c>
      <c r="G108" s="168">
        <f t="shared" si="17"/>
        <v>7.6814439998997841E-2</v>
      </c>
      <c r="L108" s="168">
        <f>+G108</f>
        <v>7.6814439998997841E-2</v>
      </c>
      <c r="O108" s="168">
        <f t="shared" ca="1" si="21"/>
        <v>7.7208535870228523E-2</v>
      </c>
      <c r="P108" s="125">
        <f t="shared" si="18"/>
        <v>7.4594061966339748E-2</v>
      </c>
      <c r="Q108" s="169">
        <f t="shared" si="19"/>
        <v>39077.853499999997</v>
      </c>
      <c r="R108" s="125">
        <f t="shared" si="20"/>
        <v>4.9300786079106261E-6</v>
      </c>
    </row>
    <row r="109" spans="1:22" s="168" customFormat="1" ht="12.95" customHeight="1" x14ac:dyDescent="0.2">
      <c r="A109" s="171" t="s">
        <v>86</v>
      </c>
      <c r="B109" s="52" t="s">
        <v>48</v>
      </c>
      <c r="C109" s="122">
        <v>54096.756000000001</v>
      </c>
      <c r="D109" s="43">
        <v>1E-3</v>
      </c>
      <c r="E109" s="168">
        <f t="shared" si="15"/>
        <v>25332.592381877235</v>
      </c>
      <c r="F109" s="168">
        <f t="shared" si="16"/>
        <v>25332.5</v>
      </c>
      <c r="G109" s="168">
        <f t="shared" si="17"/>
        <v>7.4749024999618996E-2</v>
      </c>
      <c r="K109" s="168">
        <f>+G109</f>
        <v>7.4749024999618996E-2</v>
      </c>
      <c r="O109" s="168">
        <f t="shared" ca="1" si="21"/>
        <v>7.7215981957685975E-2</v>
      </c>
      <c r="P109" s="125">
        <f t="shared" si="18"/>
        <v>7.4601140012213546E-2</v>
      </c>
      <c r="Q109" s="169">
        <f t="shared" si="19"/>
        <v>39078.256000000001</v>
      </c>
      <c r="R109" s="125">
        <f t="shared" si="20"/>
        <v>2.1869969499910097E-8</v>
      </c>
    </row>
    <row r="110" spans="1:22" s="125" customFormat="1" ht="12.95" customHeight="1" x14ac:dyDescent="0.2">
      <c r="A110" s="140" t="s">
        <v>198</v>
      </c>
      <c r="B110" s="135" t="s">
        <v>48</v>
      </c>
      <c r="C110" s="172">
        <v>54433.361400000002</v>
      </c>
      <c r="D110" s="142" t="s">
        <v>37</v>
      </c>
      <c r="E110" s="168">
        <f t="shared" si="15"/>
        <v>25748.60100189237</v>
      </c>
      <c r="F110" s="168">
        <f t="shared" si="16"/>
        <v>25748.5</v>
      </c>
      <c r="G110" s="168">
        <f t="shared" si="17"/>
        <v>8.172374500281876E-2</v>
      </c>
      <c r="N110" s="168">
        <f t="shared" ref="N110:N138" si="22">G110</f>
        <v>8.172374500281876E-2</v>
      </c>
      <c r="O110" s="168">
        <f t="shared" ca="1" si="21"/>
        <v>8.3411126722279294E-2</v>
      </c>
      <c r="P110" s="125">
        <f t="shared" si="18"/>
        <v>8.0567888441304802E-2</v>
      </c>
      <c r="Q110" s="169">
        <f t="shared" si="19"/>
        <v>39414.861400000002</v>
      </c>
      <c r="R110" s="125">
        <f t="shared" si="20"/>
        <v>1.336004390794868E-6</v>
      </c>
      <c r="V110" s="168" t="s">
        <v>83</v>
      </c>
    </row>
    <row r="111" spans="1:22" s="125" customFormat="1" ht="12.95" customHeight="1" x14ac:dyDescent="0.2">
      <c r="A111" s="43" t="s">
        <v>199</v>
      </c>
      <c r="B111" s="135" t="s">
        <v>50</v>
      </c>
      <c r="C111" s="172">
        <v>54500.927600000003</v>
      </c>
      <c r="D111" s="142" t="s">
        <v>37</v>
      </c>
      <c r="E111" s="168">
        <f t="shared" si="15"/>
        <v>25832.105668251457</v>
      </c>
      <c r="F111" s="168">
        <f t="shared" si="16"/>
        <v>25832</v>
      </c>
      <c r="G111" s="168">
        <f t="shared" si="17"/>
        <v>8.5499440006969962E-2</v>
      </c>
      <c r="N111" s="168">
        <f t="shared" si="22"/>
        <v>8.5499440006969962E-2</v>
      </c>
      <c r="O111" s="168">
        <f t="shared" ca="1" si="21"/>
        <v>8.4654623327672429E-2</v>
      </c>
      <c r="P111" s="125">
        <f t="shared" si="18"/>
        <v>8.178427258272114E-2</v>
      </c>
      <c r="Q111" s="169">
        <f t="shared" si="19"/>
        <v>39482.427600000003</v>
      </c>
      <c r="R111" s="125">
        <f t="shared" si="20"/>
        <v>1.3802468990199626E-5</v>
      </c>
      <c r="V111" s="168" t="s">
        <v>87</v>
      </c>
    </row>
    <row r="112" spans="1:22" s="125" customFormat="1" ht="12.95" customHeight="1" x14ac:dyDescent="0.2">
      <c r="A112" s="43" t="s">
        <v>199</v>
      </c>
      <c r="B112" s="135" t="s">
        <v>50</v>
      </c>
      <c r="C112" s="172">
        <v>54504.972999999998</v>
      </c>
      <c r="D112" s="142" t="s">
        <v>37</v>
      </c>
      <c r="E112" s="168">
        <f t="shared" si="15"/>
        <v>25837.105354148971</v>
      </c>
      <c r="F112" s="168">
        <f t="shared" si="16"/>
        <v>25837</v>
      </c>
      <c r="G112" s="168">
        <f t="shared" si="17"/>
        <v>8.524528999987524E-2</v>
      </c>
      <c r="N112" s="168">
        <f t="shared" si="22"/>
        <v>8.524528999987524E-2</v>
      </c>
      <c r="O112" s="168">
        <f t="shared" ca="1" si="21"/>
        <v>8.472908420224684E-2</v>
      </c>
      <c r="P112" s="125">
        <f t="shared" si="18"/>
        <v>8.1857308686783453E-2</v>
      </c>
      <c r="Q112" s="169">
        <f t="shared" si="19"/>
        <v>39486.472999999998</v>
      </c>
      <c r="R112" s="125">
        <f t="shared" si="20"/>
        <v>1.1478417377859148E-5</v>
      </c>
      <c r="V112" s="168" t="s">
        <v>87</v>
      </c>
    </row>
    <row r="113" spans="1:22" s="125" customFormat="1" ht="12.95" customHeight="1" x14ac:dyDescent="0.2">
      <c r="A113" s="43" t="s">
        <v>199</v>
      </c>
      <c r="B113" s="135" t="s">
        <v>48</v>
      </c>
      <c r="C113" s="172">
        <v>54506.992899999997</v>
      </c>
      <c r="D113" s="142" t="s">
        <v>37</v>
      </c>
      <c r="E113" s="168">
        <f t="shared" si="15"/>
        <v>25839.601736594315</v>
      </c>
      <c r="F113" s="168">
        <f t="shared" si="16"/>
        <v>25839.5</v>
      </c>
      <c r="G113" s="168">
        <f t="shared" si="17"/>
        <v>8.2318215005216189E-2</v>
      </c>
      <c r="N113" s="168">
        <f t="shared" si="22"/>
        <v>8.2318215005216189E-2</v>
      </c>
      <c r="O113" s="168">
        <f t="shared" ca="1" si="21"/>
        <v>8.4766314639534046E-2</v>
      </c>
      <c r="P113" s="125">
        <f t="shared" si="18"/>
        <v>8.1893835159591033E-2</v>
      </c>
      <c r="Q113" s="169">
        <f t="shared" si="19"/>
        <v>39488.492899999997</v>
      </c>
      <c r="R113" s="125">
        <f t="shared" si="20"/>
        <v>1.8009825337283102E-7</v>
      </c>
      <c r="V113" s="168" t="s">
        <v>87</v>
      </c>
    </row>
    <row r="114" spans="1:22" s="125" customFormat="1" ht="12.95" customHeight="1" x14ac:dyDescent="0.2">
      <c r="A114" s="43" t="s">
        <v>199</v>
      </c>
      <c r="B114" s="135" t="s">
        <v>50</v>
      </c>
      <c r="C114" s="172">
        <v>54521.963499999998</v>
      </c>
      <c r="D114" s="142" t="s">
        <v>37</v>
      </c>
      <c r="E114" s="168">
        <f t="shared" si="15"/>
        <v>25858.103812457623</v>
      </c>
      <c r="F114" s="168">
        <f t="shared" si="16"/>
        <v>25858</v>
      </c>
      <c r="G114" s="168">
        <f t="shared" si="17"/>
        <v>8.3997859997907653E-2</v>
      </c>
      <c r="N114" s="168">
        <f t="shared" si="22"/>
        <v>8.3997859997907653E-2</v>
      </c>
      <c r="O114" s="168">
        <f t="shared" ca="1" si="21"/>
        <v>8.5041819875459501E-2</v>
      </c>
      <c r="P114" s="125">
        <f t="shared" si="18"/>
        <v>8.2164305536855942E-2</v>
      </c>
      <c r="Q114" s="169">
        <f t="shared" si="19"/>
        <v>39503.463499999998</v>
      </c>
      <c r="R114" s="125">
        <f t="shared" si="20"/>
        <v>3.3619219616426336E-6</v>
      </c>
      <c r="V114" s="168" t="s">
        <v>87</v>
      </c>
    </row>
    <row r="115" spans="1:22" s="125" customFormat="1" ht="12.95" customHeight="1" x14ac:dyDescent="0.2">
      <c r="A115" s="140" t="s">
        <v>198</v>
      </c>
      <c r="B115" s="135" t="s">
        <v>48</v>
      </c>
      <c r="C115" s="172">
        <v>54751.356</v>
      </c>
      <c r="D115" s="142" t="s">
        <v>37</v>
      </c>
      <c r="E115" s="168">
        <f t="shared" si="15"/>
        <v>26141.608644426517</v>
      </c>
      <c r="F115" s="168">
        <f t="shared" si="16"/>
        <v>26141.5</v>
      </c>
      <c r="G115" s="168">
        <f t="shared" si="17"/>
        <v>8.7907555003766902E-2</v>
      </c>
      <c r="N115" s="168">
        <f t="shared" si="22"/>
        <v>8.7907555003766902E-2</v>
      </c>
      <c r="O115" s="168">
        <f t="shared" ca="1" si="21"/>
        <v>8.9263751463830199E-2</v>
      </c>
      <c r="P115" s="125">
        <f t="shared" si="18"/>
        <v>8.6347532604551636E-2</v>
      </c>
      <c r="Q115" s="169">
        <f t="shared" si="19"/>
        <v>39732.856</v>
      </c>
      <c r="R115" s="125">
        <f t="shared" si="20"/>
        <v>2.4336698860533554E-6</v>
      </c>
      <c r="V115" s="168" t="s">
        <v>83</v>
      </c>
    </row>
    <row r="116" spans="1:22" s="125" customFormat="1" ht="12.95" customHeight="1" x14ac:dyDescent="0.2">
      <c r="A116" s="140" t="s">
        <v>198</v>
      </c>
      <c r="B116" s="135" t="s">
        <v>50</v>
      </c>
      <c r="C116" s="172">
        <v>54753.379699999998</v>
      </c>
      <c r="D116" s="142" t="s">
        <v>37</v>
      </c>
      <c r="E116" s="168">
        <f t="shared" si="15"/>
        <v>26144.10972326935</v>
      </c>
      <c r="F116" s="168">
        <f t="shared" si="16"/>
        <v>26144</v>
      </c>
      <c r="G116" s="168">
        <f t="shared" si="17"/>
        <v>8.8780480000423267E-2</v>
      </c>
      <c r="N116" s="168">
        <f t="shared" si="22"/>
        <v>8.8780480000423267E-2</v>
      </c>
      <c r="O116" s="168">
        <f t="shared" ca="1" si="21"/>
        <v>8.9300981901117404E-2</v>
      </c>
      <c r="P116" s="125">
        <f t="shared" si="18"/>
        <v>8.6384742844408891E-2</v>
      </c>
      <c r="Q116" s="169">
        <f t="shared" si="19"/>
        <v>39734.879699999998</v>
      </c>
      <c r="R116" s="125">
        <f t="shared" si="20"/>
        <v>5.7395565207078552E-6</v>
      </c>
      <c r="V116" s="168" t="s">
        <v>83</v>
      </c>
    </row>
    <row r="117" spans="1:22" s="125" customFormat="1" ht="12.95" customHeight="1" x14ac:dyDescent="0.2">
      <c r="A117" s="43" t="s">
        <v>88</v>
      </c>
      <c r="B117" s="52" t="s">
        <v>50</v>
      </c>
      <c r="C117" s="43">
        <v>55153.904399999999</v>
      </c>
      <c r="D117" s="43">
        <v>2.0000000000000001E-4</v>
      </c>
      <c r="E117" s="168">
        <f t="shared" ref="E117:E138" si="23">+(C117-C$7)/C$8</f>
        <v>26639.115827535581</v>
      </c>
      <c r="F117" s="168">
        <f t="shared" ref="F117:F148" si="24">ROUND(2*E117,0)/2</f>
        <v>26639</v>
      </c>
      <c r="G117" s="168">
        <f t="shared" ref="G117:G148" si="25">+C117-(C$7+F117*C$8)</f>
        <v>9.3719630007399246E-2</v>
      </c>
      <c r="N117" s="168">
        <f t="shared" si="22"/>
        <v>9.3719630007399246E-2</v>
      </c>
      <c r="O117" s="168">
        <f t="shared" ca="1" si="21"/>
        <v>9.6672608483986844E-2</v>
      </c>
      <c r="P117" s="125">
        <f t="shared" ref="P117:P138" si="26">+D$11+D$12*F117+D$13*F117^2</f>
        <v>9.3862968814359904E-2</v>
      </c>
      <c r="Q117" s="169">
        <f t="shared" ref="Q117:Q138" si="27">+C117-15018.5</f>
        <v>40135.404399999999</v>
      </c>
      <c r="R117" s="125">
        <f t="shared" ref="R117:R138" si="28">+(P117-G117)^2</f>
        <v>2.0546013580904726E-8</v>
      </c>
    </row>
    <row r="118" spans="1:22" s="125" customFormat="1" ht="12.95" customHeight="1" x14ac:dyDescent="0.2">
      <c r="A118" s="140" t="s">
        <v>89</v>
      </c>
      <c r="B118" s="147" t="s">
        <v>50</v>
      </c>
      <c r="C118" s="140">
        <v>55212.164100000002</v>
      </c>
      <c r="D118" s="140" t="s">
        <v>35</v>
      </c>
      <c r="E118" s="168">
        <f t="shared" si="23"/>
        <v>26711.118645670693</v>
      </c>
      <c r="F118" s="168">
        <f t="shared" si="24"/>
        <v>26711</v>
      </c>
      <c r="G118" s="168">
        <f t="shared" si="25"/>
        <v>9.5999870005471166E-2</v>
      </c>
      <c r="N118" s="168">
        <f t="shared" si="22"/>
        <v>9.5999870005471166E-2</v>
      </c>
      <c r="O118" s="168">
        <f t="shared" ca="1" si="21"/>
        <v>9.7744845077858744E-2</v>
      </c>
      <c r="P118" s="125">
        <f t="shared" si="26"/>
        <v>9.4969045161826415E-2</v>
      </c>
      <c r="Q118" s="169">
        <f t="shared" si="27"/>
        <v>40193.664100000002</v>
      </c>
      <c r="R118" s="125">
        <f t="shared" si="28"/>
        <v>1.0625998582752253E-6</v>
      </c>
    </row>
    <row r="119" spans="1:22" s="125" customFormat="1" ht="12.95" customHeight="1" x14ac:dyDescent="0.2">
      <c r="A119" s="140" t="s">
        <v>90</v>
      </c>
      <c r="B119" s="147" t="s">
        <v>50</v>
      </c>
      <c r="C119" s="140">
        <v>55279.322500000002</v>
      </c>
      <c r="D119" s="140" t="s">
        <v>35</v>
      </c>
      <c r="E119" s="168">
        <f t="shared" si="23"/>
        <v>26794.119314425338</v>
      </c>
      <c r="F119" s="168">
        <f t="shared" si="24"/>
        <v>26794</v>
      </c>
      <c r="G119" s="168">
        <f t="shared" si="25"/>
        <v>9.6540980004647281E-2</v>
      </c>
      <c r="N119" s="168">
        <f t="shared" si="22"/>
        <v>9.6540980004647281E-2</v>
      </c>
      <c r="O119" s="168">
        <f t="shared" ref="O119:O138" ca="1" si="29">+C$11+C$12*$F119</f>
        <v>9.8980895595794427E-2</v>
      </c>
      <c r="P119" s="125">
        <f t="shared" si="26"/>
        <v>9.6249883171142692E-2</v>
      </c>
      <c r="Q119" s="169">
        <f t="shared" si="27"/>
        <v>40260.822500000002</v>
      </c>
      <c r="R119" s="125">
        <f t="shared" si="28"/>
        <v>8.4737366476398624E-8</v>
      </c>
    </row>
    <row r="120" spans="1:22" s="125" customFormat="1" ht="12.95" customHeight="1" x14ac:dyDescent="0.2">
      <c r="A120" s="168" t="s">
        <v>91</v>
      </c>
      <c r="B120" s="52" t="s">
        <v>50</v>
      </c>
      <c r="C120" s="43">
        <v>55279.32258</v>
      </c>
      <c r="D120" s="43">
        <v>8.9999999999999998E-4</v>
      </c>
      <c r="E120" s="168">
        <f t="shared" si="23"/>
        <v>26794.119413296863</v>
      </c>
      <c r="F120" s="168">
        <f t="shared" si="24"/>
        <v>26794</v>
      </c>
      <c r="G120" s="168">
        <f t="shared" si="25"/>
        <v>9.6620980002626311E-2</v>
      </c>
      <c r="N120" s="168">
        <f t="shared" si="22"/>
        <v>9.6620980002626311E-2</v>
      </c>
      <c r="O120" s="168">
        <f t="shared" ca="1" si="29"/>
        <v>9.8980895595794427E-2</v>
      </c>
      <c r="P120" s="125">
        <f t="shared" si="26"/>
        <v>9.6249883171142692E-2</v>
      </c>
      <c r="Q120" s="169">
        <f t="shared" si="27"/>
        <v>40260.82258</v>
      </c>
      <c r="R120" s="125">
        <f t="shared" si="28"/>
        <v>1.3771285833718179E-7</v>
      </c>
    </row>
    <row r="121" spans="1:22" s="125" customFormat="1" ht="12.95" customHeight="1" x14ac:dyDescent="0.2">
      <c r="A121" s="137" t="s">
        <v>90</v>
      </c>
      <c r="B121" s="147" t="s">
        <v>50</v>
      </c>
      <c r="C121" s="140">
        <v>55279.323700000001</v>
      </c>
      <c r="D121" s="140" t="s">
        <v>35</v>
      </c>
      <c r="E121" s="168">
        <f t="shared" si="23"/>
        <v>26794.120797498228</v>
      </c>
      <c r="F121" s="168">
        <f t="shared" si="24"/>
        <v>26794</v>
      </c>
      <c r="G121" s="168">
        <f t="shared" si="25"/>
        <v>9.7740980003436562E-2</v>
      </c>
      <c r="N121" s="168">
        <f t="shared" si="22"/>
        <v>9.7740980003436562E-2</v>
      </c>
      <c r="O121" s="168">
        <f t="shared" ca="1" si="29"/>
        <v>9.8980895595794427E-2</v>
      </c>
      <c r="P121" s="125">
        <f t="shared" si="26"/>
        <v>9.6249883171142692E-2</v>
      </c>
      <c r="Q121" s="169">
        <f t="shared" si="27"/>
        <v>40260.823700000001</v>
      </c>
      <c r="R121" s="125">
        <f t="shared" si="28"/>
        <v>2.2233697632768136E-6</v>
      </c>
    </row>
    <row r="122" spans="1:22" s="125" customFormat="1" ht="12.95" customHeight="1" x14ac:dyDescent="0.2">
      <c r="A122" s="168" t="s">
        <v>91</v>
      </c>
      <c r="B122" s="52" t="s">
        <v>50</v>
      </c>
      <c r="C122" s="43">
        <v>55279.323779999999</v>
      </c>
      <c r="D122" s="43">
        <v>6.9999999999999999E-4</v>
      </c>
      <c r="E122" s="168">
        <f t="shared" si="23"/>
        <v>26794.120896369754</v>
      </c>
      <c r="F122" s="168">
        <f t="shared" si="24"/>
        <v>26794</v>
      </c>
      <c r="G122" s="168">
        <f t="shared" si="25"/>
        <v>9.7820980001415592E-2</v>
      </c>
      <c r="N122" s="168">
        <f t="shared" si="22"/>
        <v>9.7820980001415592E-2</v>
      </c>
      <c r="O122" s="168">
        <f t="shared" ca="1" si="29"/>
        <v>9.8980895595794427E-2</v>
      </c>
      <c r="P122" s="125">
        <f t="shared" si="26"/>
        <v>9.6249883171142692E-2</v>
      </c>
      <c r="Q122" s="169">
        <f t="shared" si="27"/>
        <v>40260.823779999999</v>
      </c>
      <c r="R122" s="125">
        <f t="shared" si="28"/>
        <v>2.4683452500935537E-6</v>
      </c>
    </row>
    <row r="123" spans="1:22" s="125" customFormat="1" ht="12.95" customHeight="1" x14ac:dyDescent="0.2">
      <c r="A123" s="137" t="s">
        <v>89</v>
      </c>
      <c r="B123" s="147" t="s">
        <v>48</v>
      </c>
      <c r="C123" s="140">
        <v>55562.126100000001</v>
      </c>
      <c r="D123" s="140" t="s">
        <v>35</v>
      </c>
      <c r="E123" s="168">
        <f t="shared" si="23"/>
        <v>27143.634608509485</v>
      </c>
      <c r="F123" s="168">
        <f t="shared" si="24"/>
        <v>27143.5</v>
      </c>
      <c r="G123" s="168">
        <f t="shared" si="25"/>
        <v>0.10891589500533883</v>
      </c>
      <c r="N123" s="168">
        <f t="shared" si="22"/>
        <v>0.10891589500533883</v>
      </c>
      <c r="O123" s="168">
        <f t="shared" ca="1" si="29"/>
        <v>0.10418571072854771</v>
      </c>
      <c r="P123" s="125">
        <f t="shared" si="26"/>
        <v>0.10171117803096785</v>
      </c>
      <c r="Q123" s="169">
        <f t="shared" si="27"/>
        <v>40543.626100000001</v>
      </c>
      <c r="R123" s="125">
        <f t="shared" si="28"/>
        <v>5.1907946680789224E-5</v>
      </c>
    </row>
    <row r="124" spans="1:22" s="125" customFormat="1" ht="12.95" customHeight="1" x14ac:dyDescent="0.2">
      <c r="A124" s="43" t="s">
        <v>92</v>
      </c>
      <c r="B124" s="52" t="s">
        <v>50</v>
      </c>
      <c r="C124" s="43">
        <v>55591.652800000003</v>
      </c>
      <c r="D124" s="43">
        <v>4.0000000000000002E-4</v>
      </c>
      <c r="E124" s="168">
        <f t="shared" si="23"/>
        <v>27180.126482141346</v>
      </c>
      <c r="F124" s="168">
        <f t="shared" si="24"/>
        <v>27180</v>
      </c>
      <c r="G124" s="168">
        <f t="shared" si="25"/>
        <v>0.10234060000948375</v>
      </c>
      <c r="N124" s="168">
        <f t="shared" si="22"/>
        <v>0.10234060000948375</v>
      </c>
      <c r="O124" s="168">
        <f t="shared" ca="1" si="29"/>
        <v>0.10472927511294111</v>
      </c>
      <c r="P124" s="125">
        <f t="shared" si="26"/>
        <v>0.10228785533552745</v>
      </c>
      <c r="Q124" s="169">
        <f t="shared" si="27"/>
        <v>40573.152800000003</v>
      </c>
      <c r="R124" s="125">
        <f t="shared" si="28"/>
        <v>2.7820006307564854E-9</v>
      </c>
    </row>
    <row r="125" spans="1:22" s="125" customFormat="1" ht="12.95" customHeight="1" x14ac:dyDescent="0.2">
      <c r="A125" s="168" t="s">
        <v>93</v>
      </c>
      <c r="B125" s="52" t="s">
        <v>48</v>
      </c>
      <c r="C125" s="43">
        <v>55895.488319999997</v>
      </c>
      <c r="D125" s="43">
        <v>2.0000000000000001E-4</v>
      </c>
      <c r="E125" s="168">
        <f t="shared" si="23"/>
        <v>27555.635001573231</v>
      </c>
      <c r="F125" s="168">
        <f t="shared" si="24"/>
        <v>27555.5</v>
      </c>
      <c r="G125" s="168">
        <f t="shared" si="25"/>
        <v>0.10923393499979284</v>
      </c>
      <c r="N125" s="168">
        <f t="shared" si="22"/>
        <v>0.10923393499979284</v>
      </c>
      <c r="O125" s="168">
        <f t="shared" ca="1" si="29"/>
        <v>0.11032128679348152</v>
      </c>
      <c r="P125" s="125">
        <f t="shared" si="26"/>
        <v>0.10829000156670621</v>
      </c>
      <c r="Q125" s="169">
        <f t="shared" si="27"/>
        <v>40876.988319999997</v>
      </c>
      <c r="R125" s="125">
        <f t="shared" si="28"/>
        <v>8.9101032609871142E-7</v>
      </c>
    </row>
    <row r="126" spans="1:22" s="125" customFormat="1" ht="12.95" customHeight="1" x14ac:dyDescent="0.2">
      <c r="A126" s="168" t="s">
        <v>93</v>
      </c>
      <c r="B126" s="52" t="s">
        <v>50</v>
      </c>
      <c r="C126" s="43">
        <v>55970.334779999997</v>
      </c>
      <c r="D126" s="43">
        <v>6.9999999999999999E-4</v>
      </c>
      <c r="E126" s="168">
        <f t="shared" si="23"/>
        <v>27648.137298142501</v>
      </c>
      <c r="F126" s="168">
        <f t="shared" si="24"/>
        <v>27648</v>
      </c>
      <c r="G126" s="168">
        <f t="shared" si="25"/>
        <v>0.11109215999749722</v>
      </c>
      <c r="N126" s="168">
        <f t="shared" si="22"/>
        <v>0.11109215999749722</v>
      </c>
      <c r="O126" s="168">
        <f t="shared" ca="1" si="29"/>
        <v>0.11169881297310863</v>
      </c>
      <c r="P126" s="125">
        <f t="shared" si="26"/>
        <v>0.10978800144846232</v>
      </c>
      <c r="Q126" s="169">
        <f t="shared" si="27"/>
        <v>40951.834779999997</v>
      </c>
      <c r="R126" s="125">
        <f t="shared" si="28"/>
        <v>1.7008295210208172E-6</v>
      </c>
    </row>
    <row r="127" spans="1:22" s="125" customFormat="1" ht="12.95" customHeight="1" x14ac:dyDescent="0.2">
      <c r="A127" s="137" t="s">
        <v>94</v>
      </c>
      <c r="B127" s="147" t="s">
        <v>50</v>
      </c>
      <c r="C127" s="140">
        <v>56272.145199999999</v>
      </c>
      <c r="D127" s="140" t="s">
        <v>35</v>
      </c>
      <c r="E127" s="168">
        <f t="shared" si="23"/>
        <v>28021.143008479856</v>
      </c>
      <c r="F127" s="168">
        <f t="shared" si="24"/>
        <v>28021</v>
      </c>
      <c r="G127" s="168">
        <f t="shared" si="25"/>
        <v>0.11571256999741308</v>
      </c>
      <c r="N127" s="168">
        <f t="shared" si="22"/>
        <v>0.11571256999741308</v>
      </c>
      <c r="O127" s="168">
        <f t="shared" ca="1" si="29"/>
        <v>0.11725359421636178</v>
      </c>
      <c r="P127" s="125">
        <f t="shared" si="26"/>
        <v>0.11590656406478581</v>
      </c>
      <c r="Q127" s="169">
        <f t="shared" si="27"/>
        <v>41253.645199999999</v>
      </c>
      <c r="R127" s="125">
        <f t="shared" si="28"/>
        <v>3.7633698175811973E-8</v>
      </c>
    </row>
    <row r="128" spans="1:22" s="125" customFormat="1" ht="12.95" customHeight="1" x14ac:dyDescent="0.2">
      <c r="A128" s="137" t="s">
        <v>95</v>
      </c>
      <c r="B128" s="147" t="s">
        <v>48</v>
      </c>
      <c r="C128" s="140">
        <v>56312.197399999997</v>
      </c>
      <c r="D128" s="140" t="s">
        <v>35</v>
      </c>
      <c r="E128" s="168">
        <f t="shared" si="23"/>
        <v>28070.643285215076</v>
      </c>
      <c r="F128" s="168">
        <f t="shared" si="24"/>
        <v>28070.5</v>
      </c>
      <c r="G128" s="168">
        <f t="shared" si="25"/>
        <v>0.11593648499547271</v>
      </c>
      <c r="N128" s="168">
        <f t="shared" si="22"/>
        <v>0.11593648499547271</v>
      </c>
      <c r="O128" s="168">
        <f t="shared" ca="1" si="29"/>
        <v>0.11799075687464872</v>
      </c>
      <c r="P128" s="125">
        <f t="shared" si="26"/>
        <v>0.11672793742864487</v>
      </c>
      <c r="Q128" s="169">
        <f t="shared" si="27"/>
        <v>41293.697399999997</v>
      </c>
      <c r="R128" s="125">
        <f t="shared" si="28"/>
        <v>6.2639695397413692E-7</v>
      </c>
    </row>
    <row r="129" spans="1:21" s="125" customFormat="1" ht="12.95" customHeight="1" x14ac:dyDescent="0.2">
      <c r="A129" s="53" t="s">
        <v>96</v>
      </c>
      <c r="B129" s="54" t="s">
        <v>50</v>
      </c>
      <c r="C129" s="53">
        <v>57422.751199999999</v>
      </c>
      <c r="D129" s="53">
        <v>1E-4</v>
      </c>
      <c r="E129" s="168">
        <f t="shared" si="23"/>
        <v>29443.170148392444</v>
      </c>
      <c r="F129" s="168">
        <f t="shared" si="24"/>
        <v>29443</v>
      </c>
      <c r="G129" s="168">
        <f t="shared" si="25"/>
        <v>0.13767230999656022</v>
      </c>
      <c r="N129" s="168">
        <f t="shared" si="22"/>
        <v>0.13767230999656022</v>
      </c>
      <c r="O129" s="168">
        <f t="shared" ca="1" si="29"/>
        <v>0.13843026694533217</v>
      </c>
      <c r="P129" s="125">
        <f t="shared" si="26"/>
        <v>0.1403789026907539</v>
      </c>
      <c r="Q129" s="169">
        <f t="shared" si="27"/>
        <v>42404.251199999999</v>
      </c>
      <c r="R129" s="125">
        <f t="shared" si="28"/>
        <v>7.3256440122626164E-6</v>
      </c>
    </row>
    <row r="130" spans="1:21" s="125" customFormat="1" ht="12.95" customHeight="1" x14ac:dyDescent="0.2">
      <c r="A130" s="173" t="s">
        <v>97</v>
      </c>
      <c r="B130" s="174" t="s">
        <v>50</v>
      </c>
      <c r="C130" s="175">
        <v>57707.571609999999</v>
      </c>
      <c r="D130" s="175">
        <v>2E-3</v>
      </c>
      <c r="E130" s="168">
        <f t="shared" si="23"/>
        <v>29795.178006009242</v>
      </c>
      <c r="F130" s="168">
        <f t="shared" si="24"/>
        <v>29795</v>
      </c>
      <c r="G130" s="168">
        <f t="shared" si="25"/>
        <v>0.14403014999697916</v>
      </c>
      <c r="N130" s="168">
        <f t="shared" si="22"/>
        <v>0.14403014999697916</v>
      </c>
      <c r="O130" s="168">
        <f t="shared" ca="1" si="29"/>
        <v>0.14367231251537266</v>
      </c>
      <c r="P130" s="125">
        <f t="shared" si="26"/>
        <v>0.14671719768126595</v>
      </c>
      <c r="Q130" s="169">
        <f t="shared" si="27"/>
        <v>42689.071609999999</v>
      </c>
      <c r="R130" s="125">
        <f t="shared" si="28"/>
        <v>7.2202252576310103E-6</v>
      </c>
    </row>
    <row r="131" spans="1:21" s="125" customFormat="1" ht="12.95" customHeight="1" x14ac:dyDescent="0.2">
      <c r="A131" s="176" t="s">
        <v>98</v>
      </c>
      <c r="B131" s="177" t="s">
        <v>48</v>
      </c>
      <c r="C131" s="176">
        <v>57729.011100000003</v>
      </c>
      <c r="D131" s="176" t="s">
        <v>99</v>
      </c>
      <c r="E131" s="168">
        <f t="shared" si="23"/>
        <v>29821.674944705799</v>
      </c>
      <c r="F131" s="168">
        <f t="shared" si="24"/>
        <v>29821.5</v>
      </c>
      <c r="G131" s="168">
        <f t="shared" si="25"/>
        <v>0.14155315500102006</v>
      </c>
      <c r="N131" s="168">
        <f t="shared" si="22"/>
        <v>0.14155315500102006</v>
      </c>
      <c r="O131" s="168">
        <f t="shared" ca="1" si="29"/>
        <v>0.14406695515061724</v>
      </c>
      <c r="P131" s="125">
        <f t="shared" si="26"/>
        <v>0.14719887512384572</v>
      </c>
      <c r="Q131" s="169">
        <f t="shared" si="27"/>
        <v>42710.511100000003</v>
      </c>
      <c r="R131" s="125">
        <f t="shared" si="28"/>
        <v>3.1874155705278579E-5</v>
      </c>
    </row>
    <row r="132" spans="1:21" s="125" customFormat="1" ht="12.95" customHeight="1" x14ac:dyDescent="0.2">
      <c r="A132" s="173" t="s">
        <v>100</v>
      </c>
      <c r="B132" s="178" t="s">
        <v>50</v>
      </c>
      <c r="C132" s="179">
        <v>57776.3485</v>
      </c>
      <c r="D132" s="179">
        <v>2.0000000000000001E-4</v>
      </c>
      <c r="E132" s="168">
        <f t="shared" si="23"/>
        <v>29880.178956967939</v>
      </c>
      <c r="F132" s="168">
        <f t="shared" si="24"/>
        <v>29880</v>
      </c>
      <c r="G132" s="168">
        <f t="shared" si="25"/>
        <v>0.14479959999880521</v>
      </c>
      <c r="N132" s="168">
        <f t="shared" si="22"/>
        <v>0.14479959999880521</v>
      </c>
      <c r="O132" s="168">
        <f t="shared" ca="1" si="29"/>
        <v>0.14493814738313815</v>
      </c>
      <c r="P132" s="125">
        <f t="shared" si="26"/>
        <v>0.14826443398889549</v>
      </c>
      <c r="Q132" s="169">
        <f t="shared" si="27"/>
        <v>42757.8485</v>
      </c>
      <c r="R132" s="125">
        <f t="shared" si="28"/>
        <v>1.2005074578884986E-5</v>
      </c>
    </row>
    <row r="133" spans="1:21" s="125" customFormat="1" ht="12.95" customHeight="1" x14ac:dyDescent="0.2">
      <c r="A133" s="186" t="s">
        <v>102</v>
      </c>
      <c r="B133" s="187" t="s">
        <v>50</v>
      </c>
      <c r="C133" s="188">
        <v>57776.348720000125</v>
      </c>
      <c r="D133" s="188">
        <v>4.0000000000000002E-4</v>
      </c>
      <c r="E133" s="168">
        <f t="shared" si="23"/>
        <v>29880.179228864792</v>
      </c>
      <c r="F133" s="168">
        <f t="shared" si="24"/>
        <v>29880</v>
      </c>
      <c r="G133" s="168">
        <f t="shared" si="25"/>
        <v>0.14501960012421478</v>
      </c>
      <c r="N133" s="168">
        <f t="shared" si="22"/>
        <v>0.14501960012421478</v>
      </c>
      <c r="O133" s="168">
        <f t="shared" ca="1" si="29"/>
        <v>0.14493814738313815</v>
      </c>
      <c r="P133" s="125">
        <f t="shared" si="26"/>
        <v>0.14826443398889549</v>
      </c>
      <c r="Q133" s="169">
        <f t="shared" si="27"/>
        <v>42757.848720000125</v>
      </c>
      <c r="R133" s="125">
        <f t="shared" si="28"/>
        <v>1.0528946809378807E-5</v>
      </c>
    </row>
    <row r="134" spans="1:21" s="125" customFormat="1" ht="12.95" customHeight="1" x14ac:dyDescent="0.2">
      <c r="A134" s="186" t="s">
        <v>102</v>
      </c>
      <c r="B134" s="187" t="s">
        <v>50</v>
      </c>
      <c r="C134" s="188">
        <v>57776.348739999812</v>
      </c>
      <c r="D134" s="188">
        <v>2.9999999999999997E-4</v>
      </c>
      <c r="E134" s="168">
        <f t="shared" si="23"/>
        <v>29880.179253582286</v>
      </c>
      <c r="F134" s="168">
        <f t="shared" si="24"/>
        <v>29880</v>
      </c>
      <c r="G134" s="168">
        <f t="shared" si="25"/>
        <v>0.14503959981084336</v>
      </c>
      <c r="N134" s="168">
        <f t="shared" si="22"/>
        <v>0.14503959981084336</v>
      </c>
      <c r="O134" s="168">
        <f t="shared" ca="1" si="29"/>
        <v>0.14493814738313815</v>
      </c>
      <c r="P134" s="125">
        <f t="shared" si="26"/>
        <v>0.14826443398889549</v>
      </c>
      <c r="Q134" s="169">
        <f t="shared" si="27"/>
        <v>42757.848739999812</v>
      </c>
      <c r="R134" s="125">
        <f t="shared" si="28"/>
        <v>1.039955547593321E-5</v>
      </c>
    </row>
    <row r="135" spans="1:21" s="125" customFormat="1" ht="12.95" customHeight="1" x14ac:dyDescent="0.2">
      <c r="A135" s="180" t="s">
        <v>101</v>
      </c>
      <c r="B135" s="181" t="s">
        <v>50</v>
      </c>
      <c r="C135" s="182">
        <v>58428.522449999997</v>
      </c>
      <c r="D135" s="182">
        <v>2.0000000000000001E-4</v>
      </c>
      <c r="E135" s="168">
        <f t="shared" si="23"/>
        <v>30686.196878692659</v>
      </c>
      <c r="F135" s="168">
        <f t="shared" si="24"/>
        <v>30686</v>
      </c>
      <c r="G135" s="168">
        <f t="shared" si="25"/>
        <v>0.15930061999824829</v>
      </c>
      <c r="N135" s="168">
        <f t="shared" si="22"/>
        <v>0.15930061999824829</v>
      </c>
      <c r="O135" s="168">
        <f t="shared" ca="1" si="29"/>
        <v>0.15694124036453772</v>
      </c>
      <c r="P135" s="125">
        <f t="shared" si="26"/>
        <v>0.16325839991145841</v>
      </c>
      <c r="Q135" s="169">
        <f t="shared" si="27"/>
        <v>43410.022449999997</v>
      </c>
      <c r="R135" s="125">
        <f t="shared" si="28"/>
        <v>1.566402184140945E-5</v>
      </c>
    </row>
    <row r="136" spans="1:21" s="125" customFormat="1" ht="12.95" customHeight="1" x14ac:dyDescent="0.2">
      <c r="A136" s="183" t="s">
        <v>101</v>
      </c>
      <c r="B136" s="184" t="s">
        <v>50</v>
      </c>
      <c r="C136" s="185">
        <v>58428.522449999997</v>
      </c>
      <c r="D136" s="185">
        <v>2.0000000000000001E-4</v>
      </c>
      <c r="E136" s="168">
        <f t="shared" si="23"/>
        <v>30686.196878692659</v>
      </c>
      <c r="F136" s="168">
        <f t="shared" si="24"/>
        <v>30686</v>
      </c>
      <c r="G136" s="168">
        <f t="shared" si="25"/>
        <v>0.15930061999824829</v>
      </c>
      <c r="N136" s="168">
        <f t="shared" si="22"/>
        <v>0.15930061999824829</v>
      </c>
      <c r="O136" s="168">
        <f t="shared" ca="1" si="29"/>
        <v>0.15694124036453772</v>
      </c>
      <c r="P136" s="125">
        <f t="shared" si="26"/>
        <v>0.16325839991145841</v>
      </c>
      <c r="Q136" s="169">
        <f t="shared" si="27"/>
        <v>43410.022449999997</v>
      </c>
      <c r="R136" s="125">
        <f t="shared" si="28"/>
        <v>1.566402184140945E-5</v>
      </c>
    </row>
    <row r="137" spans="1:21" s="125" customFormat="1" ht="12.95" customHeight="1" x14ac:dyDescent="0.2">
      <c r="A137" s="123" t="s">
        <v>589</v>
      </c>
      <c r="B137" s="190" t="s">
        <v>48</v>
      </c>
      <c r="C137" s="191">
        <v>59550.852099999996</v>
      </c>
      <c r="D137" s="192">
        <v>2.0000000000000001E-4</v>
      </c>
      <c r="E137" s="168">
        <f t="shared" si="23"/>
        <v>32073.27744513208</v>
      </c>
      <c r="F137" s="168">
        <f t="shared" si="24"/>
        <v>32073.5</v>
      </c>
      <c r="N137" s="168"/>
      <c r="O137" s="168">
        <f t="shared" ca="1" si="29"/>
        <v>0.17760413305894451</v>
      </c>
      <c r="P137" s="125">
        <f t="shared" si="26"/>
        <v>0.19043682477847818</v>
      </c>
      <c r="Q137" s="169">
        <f t="shared" si="27"/>
        <v>44532.352099999996</v>
      </c>
      <c r="R137" s="125">
        <f>+(P137-U137)^2</f>
        <v>0.13727975703251172</v>
      </c>
      <c r="U137" s="168">
        <f>+C137-(C$7+F137*C$8)</f>
        <v>-0.18007600500277476</v>
      </c>
    </row>
    <row r="138" spans="1:21" s="125" customFormat="1" ht="12.95" customHeight="1" x14ac:dyDescent="0.2">
      <c r="A138" s="189" t="s">
        <v>588</v>
      </c>
      <c r="B138" s="135"/>
      <c r="C138" s="122">
        <v>59556.8822</v>
      </c>
      <c r="D138" s="43">
        <v>4.0000000000000002E-4</v>
      </c>
      <c r="E138" s="168">
        <f t="shared" si="23"/>
        <v>32080.730010003455</v>
      </c>
      <c r="F138" s="168">
        <f t="shared" si="24"/>
        <v>32080.5</v>
      </c>
      <c r="G138" s="168">
        <f t="shared" si="25"/>
        <v>0.18610818500019377</v>
      </c>
      <c r="N138" s="168">
        <f t="shared" si="22"/>
        <v>0.18610818500019377</v>
      </c>
      <c r="O138" s="168">
        <f t="shared" ca="1" si="29"/>
        <v>0.17770837828334873</v>
      </c>
      <c r="P138" s="125">
        <f t="shared" si="26"/>
        <v>0.19057832512469491</v>
      </c>
      <c r="Q138" s="169">
        <f t="shared" si="27"/>
        <v>44538.3822</v>
      </c>
      <c r="R138" s="125">
        <f t="shared" si="28"/>
        <v>1.9982152732675095E-5</v>
      </c>
    </row>
    <row r="139" spans="1:21" s="125" customFormat="1" ht="12.95" customHeight="1" x14ac:dyDescent="0.2">
      <c r="B139" s="135"/>
      <c r="Q139" s="160"/>
    </row>
    <row r="140" spans="1:21" s="125" customFormat="1" ht="12.95" customHeight="1" x14ac:dyDescent="0.2">
      <c r="B140" s="135"/>
      <c r="Q140" s="160"/>
    </row>
    <row r="141" spans="1:21" s="125" customFormat="1" ht="12.95" customHeight="1" x14ac:dyDescent="0.2">
      <c r="B141" s="135"/>
      <c r="Q141" s="160"/>
    </row>
    <row r="142" spans="1:21" s="125" customFormat="1" ht="12.95" customHeight="1" x14ac:dyDescent="0.2">
      <c r="B142" s="135"/>
      <c r="Q142" s="160"/>
    </row>
    <row r="143" spans="1:21" s="125" customFormat="1" ht="12.95" customHeight="1" x14ac:dyDescent="0.2">
      <c r="B143" s="135"/>
      <c r="Q143" s="160"/>
    </row>
    <row r="144" spans="1:21" s="125" customFormat="1" ht="12.95" customHeight="1" x14ac:dyDescent="0.2">
      <c r="B144" s="135"/>
      <c r="Q144" s="160"/>
    </row>
    <row r="145" spans="2:17" s="125" customFormat="1" ht="12.95" customHeight="1" x14ac:dyDescent="0.2">
      <c r="B145" s="135"/>
      <c r="Q145" s="160"/>
    </row>
    <row r="146" spans="2:17" s="125" customFormat="1" ht="12.95" customHeight="1" x14ac:dyDescent="0.2">
      <c r="B146" s="135"/>
      <c r="Q146" s="160"/>
    </row>
    <row r="147" spans="2:17" s="125" customFormat="1" ht="12.95" customHeight="1" x14ac:dyDescent="0.2">
      <c r="B147" s="135"/>
      <c r="Q147" s="160"/>
    </row>
    <row r="148" spans="2:17" s="125" customFormat="1" ht="12.95" customHeight="1" x14ac:dyDescent="0.2">
      <c r="B148" s="135"/>
      <c r="Q148" s="160"/>
    </row>
    <row r="149" spans="2:17" s="125" customFormat="1" ht="12.95" customHeight="1" x14ac:dyDescent="0.2">
      <c r="B149" s="135"/>
      <c r="Q149" s="160"/>
    </row>
    <row r="150" spans="2:17" s="125" customFormat="1" ht="12.95" customHeight="1" x14ac:dyDescent="0.2">
      <c r="B150" s="135"/>
      <c r="Q150" s="160"/>
    </row>
    <row r="151" spans="2:17" s="125" customFormat="1" ht="12.95" customHeight="1" x14ac:dyDescent="0.2">
      <c r="B151" s="135"/>
      <c r="Q151" s="160"/>
    </row>
    <row r="152" spans="2:17" s="125" customFormat="1" ht="12.95" customHeight="1" x14ac:dyDescent="0.2">
      <c r="B152" s="135"/>
      <c r="Q152" s="160"/>
    </row>
    <row r="153" spans="2:17" s="125" customFormat="1" ht="12.95" customHeight="1" x14ac:dyDescent="0.2">
      <c r="B153" s="135"/>
      <c r="Q153" s="160"/>
    </row>
    <row r="154" spans="2:17" s="125" customFormat="1" ht="12.95" customHeight="1" x14ac:dyDescent="0.2">
      <c r="B154" s="135"/>
      <c r="Q154" s="160"/>
    </row>
    <row r="155" spans="2:17" s="125" customFormat="1" ht="12.95" customHeight="1" x14ac:dyDescent="0.2">
      <c r="B155" s="135"/>
      <c r="Q155" s="160"/>
    </row>
    <row r="156" spans="2:17" s="125" customFormat="1" ht="12.95" customHeight="1" x14ac:dyDescent="0.2">
      <c r="B156" s="135"/>
      <c r="Q156" s="160"/>
    </row>
    <row r="157" spans="2:17" s="125" customFormat="1" ht="12.95" customHeight="1" x14ac:dyDescent="0.2">
      <c r="B157" s="135"/>
      <c r="Q157" s="160"/>
    </row>
    <row r="158" spans="2:17" s="125" customFormat="1" ht="12.95" customHeight="1" x14ac:dyDescent="0.2">
      <c r="B158" s="135"/>
      <c r="Q158" s="160"/>
    </row>
    <row r="159" spans="2:17" s="125" customFormat="1" ht="12.95" customHeight="1" x14ac:dyDescent="0.2">
      <c r="B159" s="135"/>
      <c r="Q159" s="160"/>
    </row>
    <row r="160" spans="2:17" s="125" customFormat="1" ht="12.95" customHeight="1" x14ac:dyDescent="0.2">
      <c r="B160" s="135"/>
      <c r="Q160" s="160"/>
    </row>
    <row r="161" spans="2:17" s="125" customFormat="1" ht="12.95" customHeight="1" x14ac:dyDescent="0.2">
      <c r="B161" s="135"/>
      <c r="Q161" s="160"/>
    </row>
    <row r="162" spans="2:17" s="125" customFormat="1" ht="12.95" customHeight="1" x14ac:dyDescent="0.2">
      <c r="B162" s="135"/>
      <c r="Q162" s="160"/>
    </row>
    <row r="163" spans="2:17" s="125" customFormat="1" ht="12.95" customHeight="1" x14ac:dyDescent="0.2">
      <c r="B163" s="135"/>
      <c r="Q163" s="160"/>
    </row>
    <row r="164" spans="2:17" s="125" customFormat="1" ht="12.95" customHeight="1" x14ac:dyDescent="0.2">
      <c r="B164" s="135"/>
      <c r="Q164" s="160"/>
    </row>
    <row r="165" spans="2:17" s="125" customFormat="1" ht="12.95" customHeight="1" x14ac:dyDescent="0.2">
      <c r="B165" s="135"/>
      <c r="Q165" s="160"/>
    </row>
    <row r="166" spans="2:17" s="125" customFormat="1" ht="12.95" customHeight="1" x14ac:dyDescent="0.2">
      <c r="B166" s="135"/>
      <c r="Q166" s="160"/>
    </row>
    <row r="167" spans="2:17" s="125" customFormat="1" ht="12.95" customHeight="1" x14ac:dyDescent="0.2">
      <c r="B167" s="135"/>
      <c r="Q167" s="160"/>
    </row>
    <row r="168" spans="2:17" s="125" customFormat="1" ht="12.95" customHeight="1" x14ac:dyDescent="0.2">
      <c r="B168" s="135"/>
      <c r="Q168" s="160"/>
    </row>
    <row r="169" spans="2:17" s="125" customFormat="1" ht="12.95" customHeight="1" x14ac:dyDescent="0.2">
      <c r="B169" s="135"/>
      <c r="Q169" s="160"/>
    </row>
    <row r="170" spans="2:17" s="125" customFormat="1" ht="12.95" customHeight="1" x14ac:dyDescent="0.2">
      <c r="B170" s="135"/>
      <c r="Q170" s="160"/>
    </row>
    <row r="171" spans="2:17" s="125" customFormat="1" ht="12.95" customHeight="1" x14ac:dyDescent="0.2">
      <c r="B171" s="135"/>
      <c r="Q171" s="160"/>
    </row>
    <row r="172" spans="2:17" s="125" customFormat="1" ht="12.95" customHeight="1" x14ac:dyDescent="0.2">
      <c r="B172" s="135"/>
      <c r="Q172" s="160"/>
    </row>
    <row r="173" spans="2:17" s="125" customFormat="1" ht="12.95" customHeight="1" x14ac:dyDescent="0.2">
      <c r="B173" s="135"/>
      <c r="Q173" s="160"/>
    </row>
    <row r="174" spans="2:17" s="125" customFormat="1" ht="12.95" customHeight="1" x14ac:dyDescent="0.2">
      <c r="B174" s="135"/>
      <c r="Q174" s="160"/>
    </row>
    <row r="175" spans="2:17" s="125" customFormat="1" ht="12.95" customHeight="1" x14ac:dyDescent="0.2">
      <c r="B175" s="135"/>
      <c r="Q175" s="160"/>
    </row>
    <row r="176" spans="2:17" s="125" customFormat="1" ht="12.95" customHeight="1" x14ac:dyDescent="0.2">
      <c r="B176" s="135"/>
      <c r="Q176" s="160"/>
    </row>
    <row r="177" spans="2:17" s="125" customFormat="1" ht="12.95" customHeight="1" x14ac:dyDescent="0.2">
      <c r="B177" s="135"/>
      <c r="Q177" s="160"/>
    </row>
    <row r="178" spans="2:17" s="125" customFormat="1" ht="12.95" customHeight="1" x14ac:dyDescent="0.2">
      <c r="B178" s="135"/>
      <c r="Q178" s="160"/>
    </row>
    <row r="179" spans="2:17" s="125" customFormat="1" ht="12.95" customHeight="1" x14ac:dyDescent="0.2">
      <c r="B179" s="135"/>
      <c r="Q179" s="160"/>
    </row>
    <row r="180" spans="2:17" s="125" customFormat="1" ht="12.95" customHeight="1" x14ac:dyDescent="0.2">
      <c r="B180" s="135"/>
      <c r="Q180" s="160"/>
    </row>
    <row r="181" spans="2:17" s="125" customFormat="1" ht="12.95" customHeight="1" x14ac:dyDescent="0.2">
      <c r="B181" s="135"/>
      <c r="Q181" s="160"/>
    </row>
    <row r="182" spans="2:17" s="125" customFormat="1" ht="12.95" customHeight="1" x14ac:dyDescent="0.2">
      <c r="B182" s="135"/>
      <c r="Q182" s="160"/>
    </row>
    <row r="183" spans="2:17" s="125" customFormat="1" ht="12.95" customHeight="1" x14ac:dyDescent="0.2">
      <c r="B183" s="135"/>
      <c r="Q183" s="160"/>
    </row>
    <row r="184" spans="2:17" s="125" customFormat="1" ht="12.95" customHeight="1" x14ac:dyDescent="0.2">
      <c r="B184" s="135"/>
      <c r="Q184" s="160"/>
    </row>
    <row r="185" spans="2:17" s="125" customFormat="1" ht="12.95" customHeight="1" x14ac:dyDescent="0.2">
      <c r="B185" s="135"/>
      <c r="Q185" s="160"/>
    </row>
    <row r="186" spans="2:17" s="125" customFormat="1" ht="12.95" customHeight="1" x14ac:dyDescent="0.2">
      <c r="B186" s="135"/>
      <c r="Q186" s="160"/>
    </row>
    <row r="187" spans="2:17" s="125" customFormat="1" ht="12.95" customHeight="1" x14ac:dyDescent="0.2">
      <c r="B187" s="135"/>
      <c r="Q187" s="160"/>
    </row>
    <row r="188" spans="2:17" s="125" customFormat="1" ht="12.95" customHeight="1" x14ac:dyDescent="0.2">
      <c r="B188" s="135"/>
      <c r="Q188" s="160"/>
    </row>
    <row r="189" spans="2:17" s="125" customFormat="1" ht="12.95" customHeight="1" x14ac:dyDescent="0.2">
      <c r="B189" s="135"/>
      <c r="Q189" s="160"/>
    </row>
    <row r="190" spans="2:17" s="125" customFormat="1" ht="12.95" customHeight="1" x14ac:dyDescent="0.2">
      <c r="B190" s="135"/>
      <c r="Q190" s="160"/>
    </row>
    <row r="191" spans="2:17" s="125" customFormat="1" ht="12.95" customHeight="1" x14ac:dyDescent="0.2">
      <c r="B191" s="135"/>
      <c r="Q191" s="160"/>
    </row>
    <row r="192" spans="2:17" s="125" customFormat="1" ht="12.95" customHeight="1" x14ac:dyDescent="0.2">
      <c r="B192" s="135"/>
      <c r="Q192" s="160"/>
    </row>
    <row r="193" spans="2:17" s="125" customFormat="1" ht="12.95" customHeight="1" x14ac:dyDescent="0.2">
      <c r="B193" s="135"/>
      <c r="Q193" s="160"/>
    </row>
    <row r="194" spans="2:17" s="125" customFormat="1" ht="12.95" customHeight="1" x14ac:dyDescent="0.2">
      <c r="B194" s="135"/>
      <c r="Q194" s="160"/>
    </row>
    <row r="195" spans="2:17" s="125" customFormat="1" ht="12.95" customHeight="1" x14ac:dyDescent="0.2">
      <c r="B195" s="135"/>
      <c r="Q195" s="160"/>
    </row>
    <row r="196" spans="2:17" s="125" customFormat="1" ht="12.95" customHeight="1" x14ac:dyDescent="0.2">
      <c r="B196" s="135"/>
      <c r="Q196" s="160"/>
    </row>
    <row r="197" spans="2:17" s="125" customFormat="1" ht="12.95" customHeight="1" x14ac:dyDescent="0.2">
      <c r="B197" s="135"/>
      <c r="Q197" s="160"/>
    </row>
    <row r="198" spans="2:17" s="125" customFormat="1" ht="12.95" customHeight="1" x14ac:dyDescent="0.2">
      <c r="B198" s="135"/>
      <c r="Q198" s="160"/>
    </row>
    <row r="199" spans="2:17" s="125" customFormat="1" ht="12.95" customHeight="1" x14ac:dyDescent="0.2">
      <c r="B199" s="135"/>
      <c r="Q199" s="160"/>
    </row>
    <row r="200" spans="2:17" s="125" customFormat="1" ht="12.95" customHeight="1" x14ac:dyDescent="0.2">
      <c r="B200" s="135"/>
      <c r="Q200" s="160"/>
    </row>
    <row r="201" spans="2:17" s="125" customFormat="1" ht="12.95" customHeight="1" x14ac:dyDescent="0.2">
      <c r="B201" s="135"/>
      <c r="Q201" s="160"/>
    </row>
    <row r="202" spans="2:17" s="125" customFormat="1" ht="12.95" customHeight="1" x14ac:dyDescent="0.2">
      <c r="B202" s="135"/>
      <c r="Q202" s="160"/>
    </row>
    <row r="203" spans="2:17" s="125" customFormat="1" ht="12.95" customHeight="1" x14ac:dyDescent="0.2">
      <c r="B203" s="135"/>
      <c r="Q203" s="160"/>
    </row>
    <row r="204" spans="2:17" s="125" customFormat="1" ht="12.95" customHeight="1" x14ac:dyDescent="0.2">
      <c r="B204" s="135"/>
      <c r="Q204" s="160"/>
    </row>
    <row r="205" spans="2:17" s="125" customFormat="1" ht="12.95" customHeight="1" x14ac:dyDescent="0.2">
      <c r="B205" s="135"/>
      <c r="Q205" s="160"/>
    </row>
    <row r="206" spans="2:17" s="125" customFormat="1" ht="12.95" customHeight="1" x14ac:dyDescent="0.2">
      <c r="B206" s="135"/>
      <c r="Q206" s="160"/>
    </row>
    <row r="207" spans="2:17" s="125" customFormat="1" ht="12.95" customHeight="1" x14ac:dyDescent="0.2">
      <c r="B207" s="135"/>
      <c r="Q207" s="160"/>
    </row>
    <row r="208" spans="2:17" s="125" customFormat="1" ht="12.95" customHeight="1" x14ac:dyDescent="0.2">
      <c r="B208" s="135"/>
      <c r="Q208" s="160"/>
    </row>
    <row r="209" spans="2:17" s="125" customFormat="1" ht="12.95" customHeight="1" x14ac:dyDescent="0.2">
      <c r="B209" s="135"/>
      <c r="Q209" s="160"/>
    </row>
    <row r="210" spans="2:17" s="125" customFormat="1" ht="12.95" customHeight="1" x14ac:dyDescent="0.2">
      <c r="B210" s="135"/>
      <c r="Q210" s="160"/>
    </row>
    <row r="211" spans="2:17" s="125" customFormat="1" ht="12.95" customHeight="1" x14ac:dyDescent="0.2">
      <c r="B211" s="135"/>
      <c r="Q211" s="160"/>
    </row>
    <row r="212" spans="2:17" s="125" customFormat="1" ht="12.95" customHeight="1" x14ac:dyDescent="0.2">
      <c r="B212" s="135"/>
      <c r="Q212" s="160"/>
    </row>
    <row r="213" spans="2:17" s="125" customFormat="1" ht="12.95" customHeight="1" x14ac:dyDescent="0.2">
      <c r="B213" s="135"/>
      <c r="Q213" s="160"/>
    </row>
    <row r="214" spans="2:17" s="125" customFormat="1" ht="12.95" customHeight="1" x14ac:dyDescent="0.2">
      <c r="B214" s="135"/>
      <c r="Q214" s="160"/>
    </row>
    <row r="215" spans="2:17" s="125" customFormat="1" ht="12.95" customHeight="1" x14ac:dyDescent="0.2">
      <c r="B215" s="135"/>
      <c r="Q215" s="160"/>
    </row>
    <row r="216" spans="2:17" s="125" customFormat="1" ht="12.95" customHeight="1" x14ac:dyDescent="0.2">
      <c r="B216" s="135"/>
      <c r="Q216" s="160"/>
    </row>
    <row r="217" spans="2:17" s="125" customFormat="1" ht="12.95" customHeight="1" x14ac:dyDescent="0.2">
      <c r="B217" s="135"/>
      <c r="Q217" s="160"/>
    </row>
    <row r="218" spans="2:17" s="125" customFormat="1" ht="12.95" customHeight="1" x14ac:dyDescent="0.2">
      <c r="B218" s="135"/>
      <c r="Q218" s="160"/>
    </row>
    <row r="219" spans="2:17" s="125" customFormat="1" ht="12.95" customHeight="1" x14ac:dyDescent="0.2">
      <c r="B219" s="135"/>
      <c r="Q219" s="160"/>
    </row>
    <row r="220" spans="2:17" s="125" customFormat="1" ht="12.95" customHeight="1" x14ac:dyDescent="0.2">
      <c r="B220" s="135"/>
      <c r="Q220" s="160"/>
    </row>
    <row r="221" spans="2:17" s="125" customFormat="1" ht="12.95" customHeight="1" x14ac:dyDescent="0.2">
      <c r="B221" s="135"/>
      <c r="Q221" s="160"/>
    </row>
    <row r="222" spans="2:17" s="125" customFormat="1" ht="12.95" customHeight="1" x14ac:dyDescent="0.2">
      <c r="B222" s="135"/>
      <c r="Q222" s="160"/>
    </row>
    <row r="223" spans="2:17" s="125" customFormat="1" ht="12.95" customHeight="1" x14ac:dyDescent="0.2">
      <c r="B223" s="135"/>
      <c r="Q223" s="160"/>
    </row>
    <row r="224" spans="2:17" s="125" customFormat="1" ht="12.95" customHeight="1" x14ac:dyDescent="0.2">
      <c r="B224" s="135"/>
      <c r="Q224" s="160"/>
    </row>
    <row r="225" spans="2:17" s="125" customFormat="1" ht="12.95" customHeight="1" x14ac:dyDescent="0.2">
      <c r="B225" s="135"/>
      <c r="Q225" s="160"/>
    </row>
    <row r="226" spans="2:17" s="125" customFormat="1" ht="12.95" customHeight="1" x14ac:dyDescent="0.2">
      <c r="B226" s="135"/>
      <c r="Q226" s="160"/>
    </row>
    <row r="227" spans="2:17" s="125" customFormat="1" ht="12.95" customHeight="1" x14ac:dyDescent="0.2">
      <c r="B227" s="135"/>
      <c r="Q227" s="160"/>
    </row>
    <row r="228" spans="2:17" s="125" customFormat="1" ht="12.95" customHeight="1" x14ac:dyDescent="0.2">
      <c r="B228" s="135"/>
      <c r="Q228" s="160"/>
    </row>
    <row r="229" spans="2:17" s="125" customFormat="1" ht="12.95" customHeight="1" x14ac:dyDescent="0.2">
      <c r="B229" s="135"/>
      <c r="Q229" s="160"/>
    </row>
    <row r="230" spans="2:17" s="125" customFormat="1" ht="12.95" customHeight="1" x14ac:dyDescent="0.2">
      <c r="B230" s="135"/>
      <c r="Q230" s="160"/>
    </row>
    <row r="231" spans="2:17" s="125" customFormat="1" ht="12.95" customHeight="1" x14ac:dyDescent="0.2">
      <c r="B231" s="135"/>
      <c r="Q231" s="160"/>
    </row>
    <row r="232" spans="2:17" s="125" customFormat="1" ht="12.95" customHeight="1" x14ac:dyDescent="0.2">
      <c r="B232" s="135"/>
      <c r="Q232" s="160"/>
    </row>
    <row r="233" spans="2:17" s="125" customFormat="1" ht="12.95" customHeight="1" x14ac:dyDescent="0.2">
      <c r="B233" s="135"/>
      <c r="Q233" s="160"/>
    </row>
    <row r="234" spans="2:17" s="125" customFormat="1" ht="12.95" customHeight="1" x14ac:dyDescent="0.2">
      <c r="B234" s="135"/>
      <c r="Q234" s="160"/>
    </row>
    <row r="235" spans="2:17" s="125" customFormat="1" ht="12.95" customHeight="1" x14ac:dyDescent="0.2">
      <c r="B235" s="135"/>
      <c r="Q235" s="160"/>
    </row>
    <row r="236" spans="2:17" s="125" customFormat="1" ht="12.95" customHeight="1" x14ac:dyDescent="0.2">
      <c r="B236" s="135"/>
      <c r="Q236" s="160"/>
    </row>
    <row r="237" spans="2:17" s="125" customFormat="1" ht="12.95" customHeight="1" x14ac:dyDescent="0.2">
      <c r="B237" s="135"/>
      <c r="Q237" s="160"/>
    </row>
    <row r="238" spans="2:17" s="125" customFormat="1" ht="12.95" customHeight="1" x14ac:dyDescent="0.2">
      <c r="B238" s="135"/>
      <c r="Q238" s="160"/>
    </row>
    <row r="239" spans="2:17" s="125" customFormat="1" ht="12.95" customHeight="1" x14ac:dyDescent="0.2">
      <c r="B239" s="135"/>
      <c r="Q239" s="160"/>
    </row>
    <row r="240" spans="2:17" s="125" customFormat="1" ht="12.95" customHeight="1" x14ac:dyDescent="0.2">
      <c r="B240" s="135"/>
      <c r="Q240" s="160"/>
    </row>
    <row r="241" spans="2:17" s="125" customFormat="1" ht="12.95" customHeight="1" x14ac:dyDescent="0.2">
      <c r="B241" s="135"/>
      <c r="Q241" s="160"/>
    </row>
    <row r="242" spans="2:17" s="125" customFormat="1" ht="12.95" customHeight="1" x14ac:dyDescent="0.2">
      <c r="B242" s="135"/>
      <c r="Q242" s="160"/>
    </row>
    <row r="243" spans="2:17" s="125" customFormat="1" ht="12.95" customHeight="1" x14ac:dyDescent="0.2">
      <c r="B243" s="135"/>
      <c r="Q243" s="160"/>
    </row>
    <row r="244" spans="2:17" s="125" customFormat="1" ht="12.95" customHeight="1" x14ac:dyDescent="0.2">
      <c r="B244" s="135"/>
      <c r="Q244" s="160"/>
    </row>
    <row r="245" spans="2:17" s="125" customFormat="1" ht="12.95" customHeight="1" x14ac:dyDescent="0.2">
      <c r="B245" s="135"/>
      <c r="Q245" s="160"/>
    </row>
    <row r="246" spans="2:17" s="125" customFormat="1" ht="12.95" customHeight="1" x14ac:dyDescent="0.2">
      <c r="B246" s="135"/>
      <c r="Q246" s="160"/>
    </row>
    <row r="247" spans="2:17" s="125" customFormat="1" ht="12.95" customHeight="1" x14ac:dyDescent="0.2">
      <c r="B247" s="135"/>
      <c r="Q247" s="160"/>
    </row>
    <row r="248" spans="2:17" s="125" customFormat="1" ht="12.95" customHeight="1" x14ac:dyDescent="0.2">
      <c r="B248" s="135"/>
      <c r="Q248" s="160"/>
    </row>
    <row r="249" spans="2:17" s="125" customFormat="1" ht="12.95" customHeight="1" x14ac:dyDescent="0.2">
      <c r="B249" s="135"/>
      <c r="Q249" s="160"/>
    </row>
    <row r="250" spans="2:17" s="125" customFormat="1" ht="12.95" customHeight="1" x14ac:dyDescent="0.2">
      <c r="B250" s="135"/>
      <c r="Q250" s="160"/>
    </row>
    <row r="251" spans="2:17" s="125" customFormat="1" ht="12.95" customHeight="1" x14ac:dyDescent="0.2">
      <c r="B251" s="135"/>
      <c r="Q251" s="160"/>
    </row>
    <row r="252" spans="2:17" s="125" customFormat="1" ht="12.95" customHeight="1" x14ac:dyDescent="0.2">
      <c r="B252" s="135"/>
      <c r="Q252" s="160"/>
    </row>
    <row r="253" spans="2:17" s="125" customFormat="1" ht="12.95" customHeight="1" x14ac:dyDescent="0.2">
      <c r="B253" s="135"/>
      <c r="Q253" s="160"/>
    </row>
    <row r="254" spans="2:17" s="125" customFormat="1" ht="12.95" customHeight="1" x14ac:dyDescent="0.2">
      <c r="B254" s="135"/>
      <c r="Q254" s="160"/>
    </row>
    <row r="255" spans="2:17" s="125" customFormat="1" ht="12.95" customHeight="1" x14ac:dyDescent="0.2">
      <c r="B255" s="135"/>
      <c r="Q255" s="160"/>
    </row>
    <row r="256" spans="2:17" s="125" customFormat="1" ht="12.95" customHeight="1" x14ac:dyDescent="0.2">
      <c r="B256" s="135"/>
      <c r="Q256" s="160"/>
    </row>
    <row r="257" spans="2:17" s="125" customFormat="1" ht="12.95" customHeight="1" x14ac:dyDescent="0.2">
      <c r="B257" s="135"/>
      <c r="Q257" s="160"/>
    </row>
    <row r="258" spans="2:17" s="125" customFormat="1" ht="12.95" customHeight="1" x14ac:dyDescent="0.2">
      <c r="B258" s="135"/>
      <c r="Q258" s="160"/>
    </row>
    <row r="259" spans="2:17" s="125" customFormat="1" ht="12.95" customHeight="1" x14ac:dyDescent="0.2">
      <c r="B259" s="135"/>
      <c r="Q259" s="160"/>
    </row>
    <row r="260" spans="2:17" s="125" customFormat="1" ht="12.95" customHeight="1" x14ac:dyDescent="0.2">
      <c r="B260" s="135"/>
      <c r="Q260" s="160"/>
    </row>
    <row r="261" spans="2:17" s="125" customFormat="1" ht="12.95" customHeight="1" x14ac:dyDescent="0.2">
      <c r="B261" s="135"/>
      <c r="Q261" s="160"/>
    </row>
    <row r="262" spans="2:17" s="125" customFormat="1" ht="12.95" customHeight="1" x14ac:dyDescent="0.2">
      <c r="B262" s="135"/>
      <c r="Q262" s="160"/>
    </row>
    <row r="263" spans="2:17" s="125" customFormat="1" ht="12.95" customHeight="1" x14ac:dyDescent="0.2">
      <c r="B263" s="135"/>
      <c r="Q263" s="160"/>
    </row>
    <row r="264" spans="2:17" s="125" customFormat="1" ht="12.95" customHeight="1" x14ac:dyDescent="0.2">
      <c r="B264" s="135"/>
      <c r="Q264" s="160"/>
    </row>
    <row r="265" spans="2:17" s="125" customFormat="1" ht="12.95" customHeight="1" x14ac:dyDescent="0.2">
      <c r="B265" s="135"/>
      <c r="Q265" s="160"/>
    </row>
    <row r="266" spans="2:17" s="125" customFormat="1" ht="12.95" customHeight="1" x14ac:dyDescent="0.2">
      <c r="B266" s="135"/>
      <c r="Q266" s="160"/>
    </row>
    <row r="267" spans="2:17" s="125" customFormat="1" ht="12.95" customHeight="1" x14ac:dyDescent="0.2">
      <c r="B267" s="135"/>
      <c r="Q267" s="160"/>
    </row>
    <row r="268" spans="2:17" s="125" customFormat="1" ht="12.95" customHeight="1" x14ac:dyDescent="0.2">
      <c r="B268" s="135"/>
      <c r="Q268" s="160"/>
    </row>
    <row r="269" spans="2:17" s="125" customFormat="1" ht="12.95" customHeight="1" x14ac:dyDescent="0.2">
      <c r="B269" s="135"/>
      <c r="Q269" s="160"/>
    </row>
    <row r="270" spans="2:17" s="125" customFormat="1" ht="12.95" customHeight="1" x14ac:dyDescent="0.2">
      <c r="B270" s="135"/>
      <c r="Q270" s="160"/>
    </row>
    <row r="271" spans="2:17" s="125" customFormat="1" ht="12.95" customHeight="1" x14ac:dyDescent="0.2">
      <c r="B271" s="135"/>
      <c r="Q271" s="160"/>
    </row>
    <row r="272" spans="2:17" s="125" customFormat="1" ht="12.95" customHeight="1" x14ac:dyDescent="0.2">
      <c r="B272" s="135"/>
      <c r="Q272" s="160"/>
    </row>
    <row r="273" spans="2:17" s="125" customFormat="1" ht="12.95" customHeight="1" x14ac:dyDescent="0.2">
      <c r="B273" s="135"/>
      <c r="Q273" s="160"/>
    </row>
    <row r="274" spans="2:17" s="125" customFormat="1" ht="12.95" customHeight="1" x14ac:dyDescent="0.2">
      <c r="B274" s="135"/>
      <c r="Q274" s="160"/>
    </row>
    <row r="275" spans="2:17" s="125" customFormat="1" ht="12.95" customHeight="1" x14ac:dyDescent="0.2">
      <c r="B275" s="135"/>
      <c r="Q275" s="160"/>
    </row>
    <row r="276" spans="2:17" s="125" customFormat="1" ht="12.95" customHeight="1" x14ac:dyDescent="0.2">
      <c r="B276" s="135"/>
      <c r="Q276" s="160"/>
    </row>
    <row r="277" spans="2:17" s="125" customFormat="1" ht="12.95" customHeight="1" x14ac:dyDescent="0.2">
      <c r="B277" s="135"/>
      <c r="Q277" s="160"/>
    </row>
    <row r="278" spans="2:17" s="125" customFormat="1" ht="12.95" customHeight="1" x14ac:dyDescent="0.2">
      <c r="B278" s="135"/>
      <c r="Q278" s="160"/>
    </row>
    <row r="279" spans="2:17" s="125" customFormat="1" ht="12.95" customHeight="1" x14ac:dyDescent="0.2">
      <c r="B279" s="135"/>
      <c r="Q279" s="160"/>
    </row>
    <row r="280" spans="2:17" s="125" customFormat="1" ht="12.95" customHeight="1" x14ac:dyDescent="0.2">
      <c r="B280" s="135"/>
      <c r="Q280" s="160"/>
    </row>
    <row r="281" spans="2:17" s="125" customFormat="1" ht="12.95" customHeight="1" x14ac:dyDescent="0.2">
      <c r="B281" s="135"/>
      <c r="Q281" s="160"/>
    </row>
    <row r="282" spans="2:17" s="125" customFormat="1" ht="12.95" customHeight="1" x14ac:dyDescent="0.2">
      <c r="B282" s="135"/>
      <c r="Q282" s="160"/>
    </row>
    <row r="283" spans="2:17" s="125" customFormat="1" ht="12.95" customHeight="1" x14ac:dyDescent="0.2">
      <c r="B283" s="135"/>
      <c r="Q283" s="160"/>
    </row>
    <row r="284" spans="2:17" s="125" customFormat="1" ht="12.95" customHeight="1" x14ac:dyDescent="0.2">
      <c r="B284" s="135"/>
      <c r="Q284" s="160"/>
    </row>
    <row r="285" spans="2:17" s="125" customFormat="1" ht="12.95" customHeight="1" x14ac:dyDescent="0.2">
      <c r="B285" s="135"/>
      <c r="Q285" s="160"/>
    </row>
    <row r="286" spans="2:17" s="125" customFormat="1" ht="12.95" customHeight="1" x14ac:dyDescent="0.2">
      <c r="B286" s="135"/>
      <c r="Q286" s="160"/>
    </row>
    <row r="287" spans="2:17" s="125" customFormat="1" ht="12.95" customHeight="1" x14ac:dyDescent="0.2">
      <c r="B287" s="135"/>
      <c r="Q287" s="160"/>
    </row>
    <row r="288" spans="2:17" s="125" customFormat="1" ht="12.95" customHeight="1" x14ac:dyDescent="0.2">
      <c r="B288" s="135"/>
      <c r="Q288" s="160"/>
    </row>
    <row r="289" spans="2:17" s="125" customFormat="1" ht="12.95" customHeight="1" x14ac:dyDescent="0.2">
      <c r="B289" s="135"/>
      <c r="Q289" s="160"/>
    </row>
    <row r="290" spans="2:17" s="125" customFormat="1" ht="12.95" customHeight="1" x14ac:dyDescent="0.2">
      <c r="B290" s="135"/>
      <c r="Q290" s="160"/>
    </row>
    <row r="291" spans="2:17" s="125" customFormat="1" ht="12.95" customHeight="1" x14ac:dyDescent="0.2">
      <c r="B291" s="135"/>
      <c r="Q291" s="160"/>
    </row>
    <row r="292" spans="2:17" s="125" customFormat="1" ht="12.95" customHeight="1" x14ac:dyDescent="0.2">
      <c r="B292" s="135"/>
      <c r="Q292" s="160"/>
    </row>
    <row r="293" spans="2:17" s="125" customFormat="1" ht="12.95" customHeight="1" x14ac:dyDescent="0.2">
      <c r="B293" s="135"/>
      <c r="Q293" s="160"/>
    </row>
    <row r="294" spans="2:17" s="125" customFormat="1" ht="12.95" customHeight="1" x14ac:dyDescent="0.2">
      <c r="B294" s="135"/>
      <c r="Q294" s="160"/>
    </row>
    <row r="295" spans="2:17" s="125" customFormat="1" ht="12.95" customHeight="1" x14ac:dyDescent="0.2">
      <c r="B295" s="135"/>
      <c r="Q295" s="160"/>
    </row>
    <row r="296" spans="2:17" s="125" customFormat="1" ht="12.95" customHeight="1" x14ac:dyDescent="0.2">
      <c r="B296" s="135"/>
      <c r="Q296" s="160"/>
    </row>
    <row r="297" spans="2:17" s="125" customFormat="1" ht="12.95" customHeight="1" x14ac:dyDescent="0.2">
      <c r="B297" s="135"/>
      <c r="Q297" s="160"/>
    </row>
    <row r="298" spans="2:17" s="125" customFormat="1" ht="12.95" customHeight="1" x14ac:dyDescent="0.2">
      <c r="B298" s="135"/>
      <c r="Q298" s="160"/>
    </row>
    <row r="299" spans="2:17" s="125" customFormat="1" ht="12.95" customHeight="1" x14ac:dyDescent="0.2">
      <c r="B299" s="135"/>
      <c r="Q299" s="160"/>
    </row>
    <row r="300" spans="2:17" s="125" customFormat="1" ht="12.95" customHeight="1" x14ac:dyDescent="0.2">
      <c r="B300" s="135"/>
      <c r="Q300" s="160"/>
    </row>
    <row r="301" spans="2:17" s="125" customFormat="1" ht="12.95" customHeight="1" x14ac:dyDescent="0.2">
      <c r="B301" s="135"/>
      <c r="Q301" s="160"/>
    </row>
    <row r="302" spans="2:17" s="125" customFormat="1" ht="12.95" customHeight="1" x14ac:dyDescent="0.2">
      <c r="B302" s="135"/>
      <c r="Q302" s="160"/>
    </row>
    <row r="303" spans="2:17" s="125" customFormat="1" ht="12.95" customHeight="1" x14ac:dyDescent="0.2">
      <c r="B303" s="135"/>
      <c r="Q303" s="160"/>
    </row>
    <row r="304" spans="2:17" s="125" customFormat="1" ht="12.95" customHeight="1" x14ac:dyDescent="0.2">
      <c r="B304" s="135"/>
      <c r="Q304" s="160"/>
    </row>
    <row r="305" spans="2:17" s="125" customFormat="1" ht="12.95" customHeight="1" x14ac:dyDescent="0.2">
      <c r="B305" s="135"/>
      <c r="Q305" s="160"/>
    </row>
    <row r="306" spans="2:17" s="125" customFormat="1" ht="12.95" customHeight="1" x14ac:dyDescent="0.2">
      <c r="B306" s="135"/>
      <c r="Q306" s="160"/>
    </row>
    <row r="307" spans="2:17" s="125" customFormat="1" ht="12.95" customHeight="1" x14ac:dyDescent="0.2">
      <c r="B307" s="135"/>
      <c r="Q307" s="160"/>
    </row>
    <row r="308" spans="2:17" s="125" customFormat="1" ht="12.95" customHeight="1" x14ac:dyDescent="0.2">
      <c r="B308" s="135"/>
      <c r="Q308" s="160"/>
    </row>
    <row r="309" spans="2:17" s="125" customFormat="1" ht="12.95" customHeight="1" x14ac:dyDescent="0.2">
      <c r="B309" s="135"/>
      <c r="Q309" s="160"/>
    </row>
    <row r="310" spans="2:17" s="125" customFormat="1" ht="12.95" customHeight="1" x14ac:dyDescent="0.2">
      <c r="B310" s="135"/>
      <c r="Q310" s="160"/>
    </row>
    <row r="311" spans="2:17" s="125" customFormat="1" ht="12.95" customHeight="1" x14ac:dyDescent="0.2">
      <c r="B311" s="135"/>
      <c r="Q311" s="160"/>
    </row>
    <row r="312" spans="2:17" s="125" customFormat="1" ht="12.95" customHeight="1" x14ac:dyDescent="0.2">
      <c r="B312" s="135"/>
      <c r="Q312" s="160"/>
    </row>
    <row r="313" spans="2:17" s="125" customFormat="1" ht="12.95" customHeight="1" x14ac:dyDescent="0.2">
      <c r="B313" s="135"/>
      <c r="Q313" s="160"/>
    </row>
    <row r="314" spans="2:17" s="125" customFormat="1" ht="12.95" customHeight="1" x14ac:dyDescent="0.2">
      <c r="B314" s="135"/>
      <c r="Q314" s="160"/>
    </row>
    <row r="315" spans="2:17" s="125" customFormat="1" ht="12.95" customHeight="1" x14ac:dyDescent="0.2">
      <c r="B315" s="135"/>
      <c r="Q315" s="160"/>
    </row>
    <row r="316" spans="2:17" s="125" customFormat="1" ht="12.95" customHeight="1" x14ac:dyDescent="0.2">
      <c r="B316" s="135"/>
      <c r="Q316" s="160"/>
    </row>
    <row r="317" spans="2:17" s="125" customFormat="1" ht="12.95" customHeight="1" x14ac:dyDescent="0.2">
      <c r="B317" s="135"/>
      <c r="Q317" s="160"/>
    </row>
    <row r="318" spans="2:17" s="125" customFormat="1" ht="12.95" customHeight="1" x14ac:dyDescent="0.2">
      <c r="B318" s="135"/>
      <c r="Q318" s="160"/>
    </row>
    <row r="319" spans="2:17" s="125" customFormat="1" ht="12.95" customHeight="1" x14ac:dyDescent="0.2">
      <c r="B319" s="135"/>
      <c r="Q319" s="160"/>
    </row>
    <row r="320" spans="2:17" s="125" customFormat="1" ht="12.95" customHeight="1" x14ac:dyDescent="0.2">
      <c r="B320" s="135"/>
      <c r="Q320" s="160"/>
    </row>
    <row r="321" spans="2:17" s="125" customFormat="1" ht="12.95" customHeight="1" x14ac:dyDescent="0.2">
      <c r="B321" s="135"/>
      <c r="Q321" s="160"/>
    </row>
    <row r="322" spans="2:17" s="125" customFormat="1" ht="12.95" customHeight="1" x14ac:dyDescent="0.2">
      <c r="B322" s="135"/>
      <c r="Q322" s="160"/>
    </row>
    <row r="323" spans="2:17" s="125" customFormat="1" ht="12.95" customHeight="1" x14ac:dyDescent="0.2">
      <c r="B323" s="135"/>
      <c r="Q323" s="160"/>
    </row>
    <row r="324" spans="2:17" s="125" customFormat="1" ht="12.95" customHeight="1" x14ac:dyDescent="0.2">
      <c r="B324" s="135"/>
      <c r="Q324" s="160"/>
    </row>
    <row r="325" spans="2:17" s="125" customFormat="1" ht="12.95" customHeight="1" x14ac:dyDescent="0.2">
      <c r="B325" s="135"/>
      <c r="Q325" s="160"/>
    </row>
    <row r="326" spans="2:17" s="125" customFormat="1" ht="12.95" customHeight="1" x14ac:dyDescent="0.2">
      <c r="B326" s="135"/>
      <c r="Q326" s="160"/>
    </row>
    <row r="327" spans="2:17" s="125" customFormat="1" ht="12.95" customHeight="1" x14ac:dyDescent="0.2">
      <c r="B327" s="135"/>
      <c r="Q327" s="160"/>
    </row>
    <row r="328" spans="2:17" s="125" customFormat="1" ht="12.95" customHeight="1" x14ac:dyDescent="0.2">
      <c r="B328" s="135"/>
      <c r="Q328" s="160"/>
    </row>
    <row r="329" spans="2:17" s="125" customFormat="1" ht="12.95" customHeight="1" x14ac:dyDescent="0.2">
      <c r="B329" s="135"/>
      <c r="Q329" s="160"/>
    </row>
    <row r="330" spans="2:17" s="125" customFormat="1" ht="12.95" customHeight="1" x14ac:dyDescent="0.2">
      <c r="B330" s="135"/>
      <c r="Q330" s="160"/>
    </row>
    <row r="331" spans="2:17" s="125" customFormat="1" ht="12.95" customHeight="1" x14ac:dyDescent="0.2">
      <c r="B331" s="135"/>
      <c r="Q331" s="160"/>
    </row>
    <row r="332" spans="2:17" s="125" customFormat="1" ht="12.95" customHeight="1" x14ac:dyDescent="0.2">
      <c r="B332" s="135"/>
      <c r="Q332" s="160"/>
    </row>
    <row r="333" spans="2:17" s="125" customFormat="1" ht="12.95" customHeight="1" x14ac:dyDescent="0.2">
      <c r="B333" s="135"/>
      <c r="Q333" s="160"/>
    </row>
    <row r="334" spans="2:17" s="125" customFormat="1" ht="12.95" customHeight="1" x14ac:dyDescent="0.2">
      <c r="B334" s="135"/>
      <c r="Q334" s="160"/>
    </row>
    <row r="335" spans="2:17" s="125" customFormat="1" ht="12.95" customHeight="1" x14ac:dyDescent="0.2">
      <c r="B335" s="135"/>
      <c r="Q335" s="160"/>
    </row>
    <row r="336" spans="2:17" s="125" customFormat="1" ht="12.95" customHeight="1" x14ac:dyDescent="0.2">
      <c r="B336" s="135"/>
      <c r="Q336" s="160"/>
    </row>
    <row r="337" spans="2:17" s="125" customFormat="1" ht="12.95" customHeight="1" x14ac:dyDescent="0.2">
      <c r="B337" s="135"/>
      <c r="Q337" s="160"/>
    </row>
    <row r="338" spans="2:17" s="125" customFormat="1" ht="12.95" customHeight="1" x14ac:dyDescent="0.2">
      <c r="B338" s="135"/>
      <c r="Q338" s="160"/>
    </row>
    <row r="339" spans="2:17" s="125" customFormat="1" ht="12.95" customHeight="1" x14ac:dyDescent="0.2">
      <c r="B339" s="135"/>
      <c r="Q339" s="160"/>
    </row>
    <row r="340" spans="2:17" s="125" customFormat="1" ht="12.95" customHeight="1" x14ac:dyDescent="0.2">
      <c r="B340" s="135"/>
      <c r="Q340" s="160"/>
    </row>
    <row r="341" spans="2:17" s="125" customFormat="1" ht="12.95" customHeight="1" x14ac:dyDescent="0.2">
      <c r="B341" s="135"/>
      <c r="Q341" s="160"/>
    </row>
    <row r="342" spans="2:17" s="125" customFormat="1" ht="12.95" customHeight="1" x14ac:dyDescent="0.2">
      <c r="B342" s="135"/>
      <c r="Q342" s="160"/>
    </row>
    <row r="343" spans="2:17" s="125" customFormat="1" ht="12.95" customHeight="1" x14ac:dyDescent="0.2">
      <c r="B343" s="135"/>
      <c r="Q343" s="160"/>
    </row>
    <row r="344" spans="2:17" s="125" customFormat="1" ht="12.95" customHeight="1" x14ac:dyDescent="0.2">
      <c r="B344" s="135"/>
      <c r="Q344" s="160"/>
    </row>
    <row r="345" spans="2:17" s="125" customFormat="1" ht="12.95" customHeight="1" x14ac:dyDescent="0.2">
      <c r="B345" s="135"/>
      <c r="Q345" s="160"/>
    </row>
    <row r="346" spans="2:17" s="125" customFormat="1" ht="12.95" customHeight="1" x14ac:dyDescent="0.2">
      <c r="B346" s="135"/>
      <c r="Q346" s="160"/>
    </row>
    <row r="347" spans="2:17" s="125" customFormat="1" ht="12.95" customHeight="1" x14ac:dyDescent="0.2">
      <c r="B347" s="135"/>
      <c r="Q347" s="160"/>
    </row>
    <row r="348" spans="2:17" s="125" customFormat="1" ht="12.95" customHeight="1" x14ac:dyDescent="0.2">
      <c r="B348" s="135"/>
      <c r="Q348" s="160"/>
    </row>
    <row r="349" spans="2:17" s="125" customFormat="1" ht="12.95" customHeight="1" x14ac:dyDescent="0.2">
      <c r="B349" s="135"/>
      <c r="Q349" s="160"/>
    </row>
    <row r="350" spans="2:17" s="125" customFormat="1" ht="12.95" customHeight="1" x14ac:dyDescent="0.2">
      <c r="B350" s="135"/>
      <c r="Q350" s="160"/>
    </row>
    <row r="351" spans="2:17" s="125" customFormat="1" ht="12.95" customHeight="1" x14ac:dyDescent="0.2">
      <c r="B351" s="135"/>
      <c r="Q351" s="160"/>
    </row>
    <row r="352" spans="2:17" s="125" customFormat="1" ht="12.95" customHeight="1" x14ac:dyDescent="0.2">
      <c r="B352" s="135"/>
      <c r="Q352" s="160"/>
    </row>
    <row r="353" spans="2:17" s="125" customFormat="1" ht="12.95" customHeight="1" x14ac:dyDescent="0.2">
      <c r="B353" s="135"/>
      <c r="Q353" s="160"/>
    </row>
    <row r="354" spans="2:17" s="125" customFormat="1" ht="12.95" customHeight="1" x14ac:dyDescent="0.2">
      <c r="B354" s="135"/>
      <c r="Q354" s="160"/>
    </row>
    <row r="355" spans="2:17" s="125" customFormat="1" ht="12.95" customHeight="1" x14ac:dyDescent="0.2">
      <c r="B355" s="135"/>
      <c r="Q355" s="160"/>
    </row>
    <row r="356" spans="2:17" s="125" customFormat="1" ht="12.95" customHeight="1" x14ac:dyDescent="0.2">
      <c r="B356" s="135"/>
      <c r="Q356" s="160"/>
    </row>
    <row r="357" spans="2:17" s="125" customFormat="1" ht="12.95" customHeight="1" x14ac:dyDescent="0.2">
      <c r="B357" s="135"/>
      <c r="Q357" s="160"/>
    </row>
    <row r="358" spans="2:17" s="125" customFormat="1" ht="12.95" customHeight="1" x14ac:dyDescent="0.2">
      <c r="B358" s="135"/>
      <c r="Q358" s="160"/>
    </row>
    <row r="359" spans="2:17" s="125" customFormat="1" ht="12.95" customHeight="1" x14ac:dyDescent="0.2">
      <c r="B359" s="135"/>
      <c r="Q359" s="160"/>
    </row>
    <row r="360" spans="2:17" s="125" customFormat="1" ht="12.95" customHeight="1" x14ac:dyDescent="0.2">
      <c r="B360" s="135"/>
      <c r="Q360" s="160"/>
    </row>
    <row r="361" spans="2:17" s="125" customFormat="1" ht="12.95" customHeight="1" x14ac:dyDescent="0.2">
      <c r="B361" s="135"/>
      <c r="Q361" s="160"/>
    </row>
    <row r="362" spans="2:17" s="125" customFormat="1" ht="12.95" customHeight="1" x14ac:dyDescent="0.2">
      <c r="B362" s="135"/>
      <c r="Q362" s="160"/>
    </row>
    <row r="363" spans="2:17" s="125" customFormat="1" ht="12.95" customHeight="1" x14ac:dyDescent="0.2">
      <c r="B363" s="135"/>
      <c r="Q363" s="160"/>
    </row>
    <row r="364" spans="2:17" s="125" customFormat="1" ht="12.95" customHeight="1" x14ac:dyDescent="0.2">
      <c r="B364" s="135"/>
      <c r="Q364" s="160"/>
    </row>
    <row r="365" spans="2:17" s="125" customFormat="1" ht="12.95" customHeight="1" x14ac:dyDescent="0.2">
      <c r="B365" s="135"/>
      <c r="Q365" s="160"/>
    </row>
    <row r="366" spans="2:17" s="125" customFormat="1" ht="12.95" customHeight="1" x14ac:dyDescent="0.2">
      <c r="B366" s="135"/>
      <c r="Q366" s="160"/>
    </row>
    <row r="367" spans="2:17" s="125" customFormat="1" ht="12.95" customHeight="1" x14ac:dyDescent="0.2">
      <c r="B367" s="135"/>
      <c r="Q367" s="160"/>
    </row>
    <row r="368" spans="2:17" s="125" customFormat="1" ht="12.95" customHeight="1" x14ac:dyDescent="0.2">
      <c r="B368" s="135"/>
      <c r="Q368" s="160"/>
    </row>
    <row r="369" spans="2:17" s="125" customFormat="1" ht="12.95" customHeight="1" x14ac:dyDescent="0.2">
      <c r="B369" s="135"/>
      <c r="Q369" s="160"/>
    </row>
    <row r="370" spans="2:17" s="125" customFormat="1" ht="12.95" customHeight="1" x14ac:dyDescent="0.2">
      <c r="B370" s="135"/>
      <c r="Q370" s="160"/>
    </row>
    <row r="371" spans="2:17" s="125" customFormat="1" ht="12.95" customHeight="1" x14ac:dyDescent="0.2">
      <c r="B371" s="135"/>
      <c r="Q371" s="160"/>
    </row>
    <row r="372" spans="2:17" s="125" customFormat="1" ht="12.95" customHeight="1" x14ac:dyDescent="0.2">
      <c r="B372" s="135"/>
      <c r="Q372" s="160"/>
    </row>
    <row r="373" spans="2:17" s="125" customFormat="1" ht="12.95" customHeight="1" x14ac:dyDescent="0.2">
      <c r="B373" s="135"/>
      <c r="Q373" s="160"/>
    </row>
    <row r="374" spans="2:17" s="125" customFormat="1" ht="12.95" customHeight="1" x14ac:dyDescent="0.2">
      <c r="B374" s="135"/>
      <c r="Q374" s="160"/>
    </row>
    <row r="375" spans="2:17" s="125" customFormat="1" ht="12.95" customHeight="1" x14ac:dyDescent="0.2">
      <c r="B375" s="135"/>
      <c r="Q375" s="160"/>
    </row>
    <row r="376" spans="2:17" s="125" customFormat="1" ht="12.95" customHeight="1" x14ac:dyDescent="0.2">
      <c r="B376" s="135"/>
      <c r="Q376" s="160"/>
    </row>
    <row r="377" spans="2:17" s="125" customFormat="1" ht="12.95" customHeight="1" x14ac:dyDescent="0.2">
      <c r="B377" s="135"/>
      <c r="Q377" s="160"/>
    </row>
    <row r="378" spans="2:17" s="125" customFormat="1" ht="12.95" customHeight="1" x14ac:dyDescent="0.2">
      <c r="B378" s="135"/>
      <c r="Q378" s="160"/>
    </row>
    <row r="379" spans="2:17" s="125" customFormat="1" ht="12.95" customHeight="1" x14ac:dyDescent="0.2">
      <c r="B379" s="135"/>
      <c r="Q379" s="160"/>
    </row>
    <row r="380" spans="2:17" s="125" customFormat="1" ht="12.95" customHeight="1" x14ac:dyDescent="0.2">
      <c r="B380" s="135"/>
      <c r="Q380" s="160"/>
    </row>
    <row r="381" spans="2:17" s="125" customFormat="1" ht="12.95" customHeight="1" x14ac:dyDescent="0.2">
      <c r="B381" s="135"/>
      <c r="Q381" s="160"/>
    </row>
    <row r="382" spans="2:17" s="125" customFormat="1" ht="12.95" customHeight="1" x14ac:dyDescent="0.2">
      <c r="B382" s="135"/>
      <c r="Q382" s="160"/>
    </row>
    <row r="383" spans="2:17" s="125" customFormat="1" ht="12.95" customHeight="1" x14ac:dyDescent="0.2">
      <c r="B383" s="135"/>
      <c r="Q383" s="160"/>
    </row>
    <row r="384" spans="2:17" s="125" customFormat="1" ht="12.95" customHeight="1" x14ac:dyDescent="0.2">
      <c r="B384" s="135"/>
      <c r="Q384" s="160"/>
    </row>
    <row r="385" spans="2:17" s="125" customFormat="1" ht="12.95" customHeight="1" x14ac:dyDescent="0.2">
      <c r="B385" s="135"/>
      <c r="Q385" s="160"/>
    </row>
    <row r="386" spans="2:17" s="125" customFormat="1" ht="12.95" customHeight="1" x14ac:dyDescent="0.2">
      <c r="B386" s="135"/>
      <c r="Q386" s="160"/>
    </row>
    <row r="387" spans="2:17" s="125" customFormat="1" ht="12.95" customHeight="1" x14ac:dyDescent="0.2">
      <c r="B387" s="135"/>
      <c r="Q387" s="160"/>
    </row>
    <row r="388" spans="2:17" s="125" customFormat="1" ht="12.95" customHeight="1" x14ac:dyDescent="0.2">
      <c r="B388" s="135"/>
      <c r="Q388" s="160"/>
    </row>
    <row r="389" spans="2:17" s="125" customFormat="1" ht="12.95" customHeight="1" x14ac:dyDescent="0.2">
      <c r="B389" s="135"/>
      <c r="Q389" s="160"/>
    </row>
    <row r="390" spans="2:17" s="125" customFormat="1" ht="12.95" customHeight="1" x14ac:dyDescent="0.2">
      <c r="B390" s="135"/>
      <c r="Q390" s="160"/>
    </row>
    <row r="391" spans="2:17" s="125" customFormat="1" ht="12.95" customHeight="1" x14ac:dyDescent="0.2">
      <c r="B391" s="135"/>
      <c r="Q391" s="160"/>
    </row>
    <row r="392" spans="2:17" s="125" customFormat="1" ht="12.95" customHeight="1" x14ac:dyDescent="0.2">
      <c r="B392" s="135"/>
      <c r="Q392" s="160"/>
    </row>
    <row r="393" spans="2:17" s="125" customFormat="1" ht="12.95" customHeight="1" x14ac:dyDescent="0.2">
      <c r="B393" s="135"/>
      <c r="Q393" s="160"/>
    </row>
    <row r="394" spans="2:17" s="125" customFormat="1" ht="12.95" customHeight="1" x14ac:dyDescent="0.2">
      <c r="B394" s="135"/>
      <c r="Q394" s="160"/>
    </row>
    <row r="395" spans="2:17" s="125" customFormat="1" ht="12.95" customHeight="1" x14ac:dyDescent="0.2">
      <c r="B395" s="135"/>
      <c r="Q395" s="160"/>
    </row>
    <row r="396" spans="2:17" s="125" customFormat="1" ht="12.95" customHeight="1" x14ac:dyDescent="0.2">
      <c r="B396" s="135"/>
      <c r="Q396" s="160"/>
    </row>
    <row r="397" spans="2:17" s="125" customFormat="1" ht="12.95" customHeight="1" x14ac:dyDescent="0.2">
      <c r="B397" s="135"/>
      <c r="Q397" s="160"/>
    </row>
    <row r="398" spans="2:17" s="125" customFormat="1" ht="12.95" customHeight="1" x14ac:dyDescent="0.2">
      <c r="B398" s="135"/>
      <c r="Q398" s="160"/>
    </row>
    <row r="399" spans="2:17" s="125" customFormat="1" ht="12.95" customHeight="1" x14ac:dyDescent="0.2">
      <c r="B399" s="135"/>
      <c r="Q399" s="160"/>
    </row>
    <row r="400" spans="2:17" s="125" customFormat="1" ht="12.95" customHeight="1" x14ac:dyDescent="0.2">
      <c r="B400" s="135"/>
      <c r="Q400" s="160"/>
    </row>
    <row r="401" spans="2:17" s="125" customFormat="1" ht="12.95" customHeight="1" x14ac:dyDescent="0.2">
      <c r="B401" s="135"/>
      <c r="Q401" s="160"/>
    </row>
    <row r="402" spans="2:17" s="125" customFormat="1" ht="12.95" customHeight="1" x14ac:dyDescent="0.2">
      <c r="B402" s="135"/>
      <c r="Q402" s="160"/>
    </row>
    <row r="403" spans="2:17" s="125" customFormat="1" ht="12.95" customHeight="1" x14ac:dyDescent="0.2">
      <c r="B403" s="135"/>
      <c r="Q403" s="160"/>
    </row>
    <row r="404" spans="2:17" s="125" customFormat="1" ht="12.95" customHeight="1" x14ac:dyDescent="0.2">
      <c r="B404" s="135"/>
      <c r="Q404" s="160"/>
    </row>
    <row r="405" spans="2:17" s="125" customFormat="1" ht="12.95" customHeight="1" x14ac:dyDescent="0.2">
      <c r="B405" s="135"/>
      <c r="Q405" s="160"/>
    </row>
    <row r="406" spans="2:17" s="125" customFormat="1" ht="12.95" customHeight="1" x14ac:dyDescent="0.2">
      <c r="B406" s="135"/>
      <c r="Q406" s="160"/>
    </row>
    <row r="407" spans="2:17" s="125" customFormat="1" ht="12.95" customHeight="1" x14ac:dyDescent="0.2">
      <c r="B407" s="135"/>
      <c r="Q407" s="160"/>
    </row>
    <row r="408" spans="2:17" s="125" customFormat="1" ht="12.95" customHeight="1" x14ac:dyDescent="0.2">
      <c r="B408" s="135"/>
      <c r="Q408" s="160"/>
    </row>
    <row r="409" spans="2:17" s="125" customFormat="1" ht="12.95" customHeight="1" x14ac:dyDescent="0.2">
      <c r="B409" s="135"/>
      <c r="Q409" s="160"/>
    </row>
    <row r="410" spans="2:17" s="125" customFormat="1" ht="12.95" customHeight="1" x14ac:dyDescent="0.2">
      <c r="B410" s="135"/>
      <c r="Q410" s="160"/>
    </row>
    <row r="411" spans="2:17" s="125" customFormat="1" ht="12.95" customHeight="1" x14ac:dyDescent="0.2">
      <c r="B411" s="135"/>
      <c r="Q411" s="160"/>
    </row>
    <row r="412" spans="2:17" s="125" customFormat="1" ht="12.95" customHeight="1" x14ac:dyDescent="0.2">
      <c r="B412" s="135"/>
      <c r="Q412" s="160"/>
    </row>
    <row r="413" spans="2:17" s="125" customFormat="1" ht="12.95" customHeight="1" x14ac:dyDescent="0.2">
      <c r="B413" s="135"/>
      <c r="Q413" s="160"/>
    </row>
    <row r="414" spans="2:17" s="125" customFormat="1" ht="12.95" customHeight="1" x14ac:dyDescent="0.2">
      <c r="B414" s="135"/>
      <c r="Q414" s="160"/>
    </row>
    <row r="415" spans="2:17" s="125" customFormat="1" ht="12.95" customHeight="1" x14ac:dyDescent="0.2">
      <c r="B415" s="135"/>
      <c r="Q415" s="160"/>
    </row>
    <row r="416" spans="2:17" s="125" customFormat="1" ht="12.95" customHeight="1" x14ac:dyDescent="0.2">
      <c r="B416" s="135"/>
      <c r="Q416" s="160"/>
    </row>
    <row r="417" spans="2:17" s="125" customFormat="1" ht="12.95" customHeight="1" x14ac:dyDescent="0.2">
      <c r="B417" s="135"/>
      <c r="Q417" s="160"/>
    </row>
    <row r="418" spans="2:17" s="125" customFormat="1" ht="12.95" customHeight="1" x14ac:dyDescent="0.2">
      <c r="B418" s="135"/>
      <c r="Q418" s="160"/>
    </row>
    <row r="419" spans="2:17" s="125" customFormat="1" ht="12.95" customHeight="1" x14ac:dyDescent="0.2">
      <c r="B419" s="135"/>
      <c r="Q419" s="160"/>
    </row>
    <row r="420" spans="2:17" s="125" customFormat="1" ht="12.95" customHeight="1" x14ac:dyDescent="0.2">
      <c r="B420" s="135"/>
      <c r="Q420" s="160"/>
    </row>
    <row r="421" spans="2:17" s="125" customFormat="1" ht="12.95" customHeight="1" x14ac:dyDescent="0.2">
      <c r="B421" s="135"/>
      <c r="Q421" s="160"/>
    </row>
    <row r="422" spans="2:17" s="125" customFormat="1" ht="12.95" customHeight="1" x14ac:dyDescent="0.2">
      <c r="B422" s="135"/>
      <c r="Q422" s="160"/>
    </row>
    <row r="423" spans="2:17" s="125" customFormat="1" ht="12.95" customHeight="1" x14ac:dyDescent="0.2">
      <c r="B423" s="135"/>
      <c r="Q423" s="160"/>
    </row>
    <row r="424" spans="2:17" s="125" customFormat="1" ht="12.95" customHeight="1" x14ac:dyDescent="0.2">
      <c r="B424" s="135"/>
      <c r="Q424" s="160"/>
    </row>
    <row r="425" spans="2:17" s="125" customFormat="1" ht="12.95" customHeight="1" x14ac:dyDescent="0.2">
      <c r="B425" s="135"/>
      <c r="Q425" s="160"/>
    </row>
    <row r="426" spans="2:17" s="125" customFormat="1" ht="12.95" customHeight="1" x14ac:dyDescent="0.2">
      <c r="B426" s="135"/>
      <c r="Q426" s="160"/>
    </row>
    <row r="427" spans="2:17" s="125" customFormat="1" ht="12.95" customHeight="1" x14ac:dyDescent="0.2">
      <c r="B427" s="135"/>
      <c r="Q427" s="160"/>
    </row>
    <row r="428" spans="2:17" s="125" customFormat="1" ht="12.95" customHeight="1" x14ac:dyDescent="0.2">
      <c r="B428" s="135"/>
      <c r="Q428" s="160"/>
    </row>
    <row r="429" spans="2:17" s="125" customFormat="1" ht="12.95" customHeight="1" x14ac:dyDescent="0.2">
      <c r="B429" s="135"/>
      <c r="Q429" s="160"/>
    </row>
    <row r="430" spans="2:17" s="125" customFormat="1" ht="12.95" customHeight="1" x14ac:dyDescent="0.2">
      <c r="B430" s="135"/>
      <c r="Q430" s="160"/>
    </row>
    <row r="431" spans="2:17" s="125" customFormat="1" ht="12.95" customHeight="1" x14ac:dyDescent="0.2">
      <c r="B431" s="135"/>
      <c r="Q431" s="160"/>
    </row>
    <row r="432" spans="2:17" s="125" customFormat="1" ht="12.95" customHeight="1" x14ac:dyDescent="0.2">
      <c r="B432" s="135"/>
      <c r="Q432" s="160"/>
    </row>
    <row r="433" spans="2:17" s="125" customFormat="1" ht="12.95" customHeight="1" x14ac:dyDescent="0.2">
      <c r="B433" s="135"/>
      <c r="Q433" s="160"/>
    </row>
    <row r="434" spans="2:17" s="125" customFormat="1" ht="12.95" customHeight="1" x14ac:dyDescent="0.2">
      <c r="B434" s="135"/>
      <c r="Q434" s="160"/>
    </row>
    <row r="435" spans="2:17" s="125" customFormat="1" ht="12.95" customHeight="1" x14ac:dyDescent="0.2">
      <c r="B435" s="135"/>
      <c r="Q435" s="160"/>
    </row>
    <row r="436" spans="2:17" s="125" customFormat="1" ht="12.95" customHeight="1" x14ac:dyDescent="0.2">
      <c r="B436" s="135"/>
      <c r="Q436" s="160"/>
    </row>
    <row r="437" spans="2:17" s="125" customFormat="1" ht="12.95" customHeight="1" x14ac:dyDescent="0.2">
      <c r="B437" s="135"/>
      <c r="Q437" s="160"/>
    </row>
    <row r="438" spans="2:17" s="125" customFormat="1" ht="12.95" customHeight="1" x14ac:dyDescent="0.2">
      <c r="B438" s="135"/>
      <c r="Q438" s="160"/>
    </row>
    <row r="439" spans="2:17" s="125" customFormat="1" ht="12.95" customHeight="1" x14ac:dyDescent="0.2">
      <c r="B439" s="135"/>
      <c r="Q439" s="160"/>
    </row>
    <row r="440" spans="2:17" s="125" customFormat="1" ht="12.95" customHeight="1" x14ac:dyDescent="0.2">
      <c r="B440" s="135"/>
      <c r="Q440" s="160"/>
    </row>
    <row r="441" spans="2:17" s="125" customFormat="1" ht="12.95" customHeight="1" x14ac:dyDescent="0.2">
      <c r="B441" s="135"/>
      <c r="Q441" s="160"/>
    </row>
    <row r="442" spans="2:17" s="125" customFormat="1" ht="12.95" customHeight="1" x14ac:dyDescent="0.2">
      <c r="B442" s="135"/>
      <c r="Q442" s="160"/>
    </row>
    <row r="443" spans="2:17" s="125" customFormat="1" ht="12.95" customHeight="1" x14ac:dyDescent="0.2">
      <c r="B443" s="135"/>
      <c r="Q443" s="160"/>
    </row>
    <row r="444" spans="2:17" s="125" customFormat="1" ht="12.95" customHeight="1" x14ac:dyDescent="0.2">
      <c r="B444" s="135"/>
      <c r="Q444" s="160"/>
    </row>
    <row r="445" spans="2:17" s="125" customFormat="1" ht="12.95" customHeight="1" x14ac:dyDescent="0.2">
      <c r="B445" s="135"/>
      <c r="Q445" s="160"/>
    </row>
    <row r="446" spans="2:17" s="125" customFormat="1" ht="12.95" customHeight="1" x14ac:dyDescent="0.2">
      <c r="B446" s="135"/>
      <c r="Q446" s="160"/>
    </row>
    <row r="447" spans="2:17" s="125" customFormat="1" ht="12.95" customHeight="1" x14ac:dyDescent="0.2">
      <c r="B447" s="135"/>
      <c r="Q447" s="160"/>
    </row>
    <row r="448" spans="2:17" s="125" customFormat="1" ht="12.95" customHeight="1" x14ac:dyDescent="0.2">
      <c r="B448" s="135"/>
      <c r="Q448" s="160"/>
    </row>
    <row r="449" spans="2:17" s="125" customFormat="1" ht="12.95" customHeight="1" x14ac:dyDescent="0.2">
      <c r="B449" s="135"/>
      <c r="Q449" s="160"/>
    </row>
    <row r="450" spans="2:17" s="125" customFormat="1" ht="12.95" customHeight="1" x14ac:dyDescent="0.2">
      <c r="B450" s="135"/>
      <c r="Q450" s="160"/>
    </row>
    <row r="451" spans="2:17" s="125" customFormat="1" ht="12.95" customHeight="1" x14ac:dyDescent="0.2">
      <c r="B451" s="135"/>
      <c r="Q451" s="160"/>
    </row>
    <row r="452" spans="2:17" s="125" customFormat="1" ht="12.95" customHeight="1" x14ac:dyDescent="0.2">
      <c r="B452" s="135"/>
      <c r="Q452" s="160"/>
    </row>
    <row r="453" spans="2:17" s="125" customFormat="1" ht="12.95" customHeight="1" x14ac:dyDescent="0.2">
      <c r="B453" s="135"/>
      <c r="Q453" s="160"/>
    </row>
    <row r="454" spans="2:17" s="125" customFormat="1" ht="12.95" customHeight="1" x14ac:dyDescent="0.2">
      <c r="B454" s="135"/>
      <c r="Q454" s="160"/>
    </row>
    <row r="455" spans="2:17" s="125" customFormat="1" ht="12.95" customHeight="1" x14ac:dyDescent="0.2">
      <c r="B455" s="135"/>
      <c r="Q455" s="160"/>
    </row>
    <row r="456" spans="2:17" s="125" customFormat="1" ht="12.95" customHeight="1" x14ac:dyDescent="0.2">
      <c r="B456" s="135"/>
      <c r="Q456" s="160"/>
    </row>
    <row r="457" spans="2:17" s="125" customFormat="1" ht="12.95" customHeight="1" x14ac:dyDescent="0.2">
      <c r="B457" s="135"/>
      <c r="Q457" s="160"/>
    </row>
    <row r="458" spans="2:17" s="125" customFormat="1" ht="12.95" customHeight="1" x14ac:dyDescent="0.2">
      <c r="B458" s="135"/>
      <c r="Q458" s="160"/>
    </row>
    <row r="459" spans="2:17" s="125" customFormat="1" ht="12.95" customHeight="1" x14ac:dyDescent="0.2">
      <c r="B459" s="135"/>
      <c r="Q459" s="160"/>
    </row>
    <row r="460" spans="2:17" s="125" customFormat="1" ht="12.95" customHeight="1" x14ac:dyDescent="0.2">
      <c r="B460" s="135"/>
      <c r="Q460" s="160"/>
    </row>
    <row r="461" spans="2:17" s="125" customFormat="1" ht="12.95" customHeight="1" x14ac:dyDescent="0.2">
      <c r="B461" s="135"/>
      <c r="Q461" s="160"/>
    </row>
    <row r="462" spans="2:17" s="125" customFormat="1" ht="12.95" customHeight="1" x14ac:dyDescent="0.2">
      <c r="B462" s="135"/>
      <c r="Q462" s="160"/>
    </row>
    <row r="463" spans="2:17" s="125" customFormat="1" ht="12.95" customHeight="1" x14ac:dyDescent="0.2">
      <c r="B463" s="135"/>
      <c r="Q463" s="160"/>
    </row>
    <row r="464" spans="2:17" s="125" customFormat="1" ht="12.95" customHeight="1" x14ac:dyDescent="0.2">
      <c r="B464" s="135"/>
      <c r="Q464" s="160"/>
    </row>
    <row r="465" spans="2:17" s="125" customFormat="1" ht="12.95" customHeight="1" x14ac:dyDescent="0.2">
      <c r="B465" s="135"/>
      <c r="Q465" s="160"/>
    </row>
    <row r="466" spans="2:17" s="125" customFormat="1" ht="12.95" customHeight="1" x14ac:dyDescent="0.2">
      <c r="B466" s="135"/>
      <c r="Q466" s="160"/>
    </row>
    <row r="467" spans="2:17" s="125" customFormat="1" ht="12.95" customHeight="1" x14ac:dyDescent="0.2">
      <c r="B467" s="135"/>
      <c r="Q467" s="160"/>
    </row>
    <row r="468" spans="2:17" s="125" customFormat="1" ht="12.95" customHeight="1" x14ac:dyDescent="0.2">
      <c r="B468" s="135"/>
      <c r="Q468" s="160"/>
    </row>
    <row r="469" spans="2:17" s="125" customFormat="1" ht="12.95" customHeight="1" x14ac:dyDescent="0.2">
      <c r="B469" s="135"/>
      <c r="Q469" s="160"/>
    </row>
  </sheetData>
  <sheetProtection selectLockedCells="1" selectUnlockedCells="1"/>
  <sortState xmlns:xlrd2="http://schemas.microsoft.com/office/spreadsheetml/2017/richdata2" ref="A21:T138">
    <sortCondition ref="C21:C138"/>
  </sortState>
  <phoneticPr fontId="21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AB335"/>
  <sheetViews>
    <sheetView workbookViewId="0">
      <selection activeCell="F10" sqref="F10"/>
    </sheetView>
  </sheetViews>
  <sheetFormatPr defaultRowHeight="12.75" x14ac:dyDescent="0.2"/>
  <cols>
    <col min="2" max="2" width="10.7109375" style="1" customWidth="1"/>
    <col min="5" max="5" width="10.7109375" style="1" customWidth="1"/>
    <col min="6" max="6" width="12.42578125" style="1" customWidth="1"/>
    <col min="8" max="8" width="12.42578125" style="1" customWidth="1"/>
  </cols>
  <sheetData>
    <row r="1" spans="1:28" ht="18" x14ac:dyDescent="0.2">
      <c r="A1" s="57" t="s">
        <v>103</v>
      </c>
      <c r="B1"/>
      <c r="D1" s="10" t="s">
        <v>104</v>
      </c>
      <c r="E1"/>
      <c r="F1"/>
      <c r="H1"/>
      <c r="M1" s="58" t="s">
        <v>105</v>
      </c>
      <c r="N1" t="s">
        <v>106</v>
      </c>
      <c r="O1">
        <f ca="1">H18*J18-I18*I18</f>
        <v>2594.0572579562431</v>
      </c>
      <c r="P1" t="s">
        <v>107</v>
      </c>
      <c r="U1" s="7" t="s">
        <v>108</v>
      </c>
      <c r="V1" s="59" t="s">
        <v>109</v>
      </c>
      <c r="AA1">
        <v>1</v>
      </c>
      <c r="AB1" t="s">
        <v>110</v>
      </c>
    </row>
    <row r="2" spans="1:28" x14ac:dyDescent="0.2">
      <c r="B2"/>
      <c r="E2"/>
      <c r="F2"/>
      <c r="H2"/>
      <c r="M2" s="58" t="s">
        <v>111</v>
      </c>
      <c r="N2" t="s">
        <v>112</v>
      </c>
      <c r="O2">
        <f ca="1">+F18*J18-H18*I18</f>
        <v>2602.8927340693626</v>
      </c>
      <c r="P2" t="s">
        <v>113</v>
      </c>
      <c r="U2">
        <v>-0.8</v>
      </c>
      <c r="V2">
        <f t="shared" ref="V2:V20" ca="1" si="0">+E$4+E$5*U2+E$6*U2^2</f>
        <v>6.5691693639870222E-2</v>
      </c>
      <c r="AA2">
        <v>2</v>
      </c>
      <c r="AB2" t="s">
        <v>114</v>
      </c>
    </row>
    <row r="3" spans="1:28" x14ac:dyDescent="0.2">
      <c r="A3" t="s">
        <v>115</v>
      </c>
      <c r="B3" t="s">
        <v>116</v>
      </c>
      <c r="E3" s="25" t="s">
        <v>117</v>
      </c>
      <c r="F3" s="25" t="s">
        <v>118</v>
      </c>
      <c r="G3" s="25" t="s">
        <v>119</v>
      </c>
      <c r="H3" s="25" t="s">
        <v>120</v>
      </c>
      <c r="M3" s="58" t="s">
        <v>121</v>
      </c>
      <c r="N3" t="s">
        <v>122</v>
      </c>
      <c r="O3">
        <f ca="1">+F18*I18-H18*H18</f>
        <v>623.45844130843034</v>
      </c>
      <c r="P3" t="s">
        <v>123</v>
      </c>
      <c r="U3">
        <v>-0.6</v>
      </c>
      <c r="V3">
        <f t="shared" ca="1" si="0"/>
        <v>4.3532043006760744E-2</v>
      </c>
      <c r="AA3">
        <v>3</v>
      </c>
      <c r="AB3" t="s">
        <v>124</v>
      </c>
    </row>
    <row r="4" spans="1:28" x14ac:dyDescent="0.2">
      <c r="A4" t="s">
        <v>125</v>
      </c>
      <c r="B4" t="s">
        <v>126</v>
      </c>
      <c r="D4" s="60" t="s">
        <v>127</v>
      </c>
      <c r="E4" s="61">
        <f ca="1">(G18*O1-K18*O2+L18*O3)/O7</f>
        <v>-1.157305134195608E-4</v>
      </c>
      <c r="F4" s="62">
        <f ca="1">+E7/O7*O18</f>
        <v>7.2813699045570356E-4</v>
      </c>
      <c r="G4" s="63">
        <f>+B18</f>
        <v>1</v>
      </c>
      <c r="H4" s="64">
        <f ca="1">ABS(F4/E4)</f>
        <v>6.2916595540881239</v>
      </c>
      <c r="M4" s="58" t="s">
        <v>128</v>
      </c>
      <c r="N4" t="s">
        <v>129</v>
      </c>
      <c r="O4">
        <f ca="1">+C18*J18-H18*H18</f>
        <v>8136.9316795764025</v>
      </c>
      <c r="P4" t="s">
        <v>130</v>
      </c>
      <c r="U4">
        <v>-0.4</v>
      </c>
      <c r="V4">
        <f t="shared" ca="1" si="0"/>
        <v>2.5177588770175958E-2</v>
      </c>
      <c r="AA4">
        <v>4</v>
      </c>
      <c r="AB4" t="s">
        <v>131</v>
      </c>
    </row>
    <row r="5" spans="1:28" x14ac:dyDescent="0.2">
      <c r="A5" t="s">
        <v>132</v>
      </c>
      <c r="B5" s="65">
        <v>40323</v>
      </c>
      <c r="D5" s="66" t="s">
        <v>133</v>
      </c>
      <c r="E5" s="67">
        <f ca="1">+(-G18*O2+K18*O4-L18*O5)/O7</f>
        <v>-4.4207316226365367E-2</v>
      </c>
      <c r="F5" s="68">
        <f ca="1">P18*E7/O7</f>
        <v>3.1167181840579621E-3</v>
      </c>
      <c r="G5" s="69">
        <f>+B18/A18</f>
        <v>1E-4</v>
      </c>
      <c r="H5" s="64">
        <f ca="1">ABS(F5/E5)</f>
        <v>7.0502316134702217E-2</v>
      </c>
      <c r="M5" s="58" t="s">
        <v>134</v>
      </c>
      <c r="N5" t="s">
        <v>135</v>
      </c>
      <c r="O5">
        <f ca="1">+C18*I18-F18*H18</f>
        <v>2852.2526450633377</v>
      </c>
      <c r="P5" t="s">
        <v>136</v>
      </c>
      <c r="U5">
        <v>-0.2</v>
      </c>
      <c r="V5">
        <f t="shared" ca="1" si="0"/>
        <v>1.0628330930115856E-2</v>
      </c>
      <c r="AA5">
        <v>5</v>
      </c>
      <c r="AB5" t="s">
        <v>137</v>
      </c>
    </row>
    <row r="6" spans="1:28" x14ac:dyDescent="0.2">
      <c r="B6"/>
      <c r="D6" s="70" t="s">
        <v>138</v>
      </c>
      <c r="E6" s="71">
        <f ca="1">+(G18*O3-K18*O5+L18*O6)/O7</f>
        <v>4.7564954956558568E-2</v>
      </c>
      <c r="F6" s="72">
        <f ca="1">Q18*E7/O7</f>
        <v>1.2150229755518726E-3</v>
      </c>
      <c r="G6" s="73">
        <f>+B18/A18^2</f>
        <v>1E-8</v>
      </c>
      <c r="H6" s="64">
        <f ca="1">ABS(F6/E6)</f>
        <v>2.5544499656555173E-2</v>
      </c>
      <c r="M6" s="74" t="s">
        <v>139</v>
      </c>
      <c r="N6" s="75" t="s">
        <v>140</v>
      </c>
      <c r="O6" s="75">
        <f ca="1">+C18*H18-F18*F18</f>
        <v>1056.1715101774216</v>
      </c>
      <c r="P6" t="s">
        <v>141</v>
      </c>
      <c r="U6">
        <v>0</v>
      </c>
      <c r="V6">
        <f t="shared" ca="1" si="0"/>
        <v>-1.157305134195608E-4</v>
      </c>
      <c r="AA6">
        <v>6</v>
      </c>
      <c r="AB6" t="s">
        <v>142</v>
      </c>
    </row>
    <row r="7" spans="1:28" x14ac:dyDescent="0.2">
      <c r="B7"/>
      <c r="D7" s="10" t="s">
        <v>143</v>
      </c>
      <c r="E7" s="8">
        <f ca="1">SQRT(N18/(B15-3))</f>
        <v>4.7154072281018955E-3</v>
      </c>
      <c r="F7"/>
      <c r="G7" s="76">
        <f>+B22</f>
        <v>2.7282000002742279E-2</v>
      </c>
      <c r="H7"/>
      <c r="M7" s="58" t="s">
        <v>144</v>
      </c>
      <c r="N7" t="s">
        <v>145</v>
      </c>
      <c r="O7">
        <f ca="1">+C18*O1-F18*O2+H18*O3</f>
        <v>11338.69638956491</v>
      </c>
      <c r="U7">
        <v>0.2</v>
      </c>
      <c r="V7">
        <f t="shared" ca="1" si="0"/>
        <v>-7.0545955604302902E-3</v>
      </c>
      <c r="AA7">
        <v>7</v>
      </c>
      <c r="AB7" t="s">
        <v>146</v>
      </c>
    </row>
    <row r="8" spans="1:28" x14ac:dyDescent="0.2">
      <c r="A8" s="20">
        <v>21</v>
      </c>
      <c r="B8" t="s">
        <v>147</v>
      </c>
      <c r="C8" s="77">
        <v>21</v>
      </c>
      <c r="D8" s="10" t="s">
        <v>148</v>
      </c>
      <c r="E8"/>
      <c r="F8" s="78">
        <f ca="1">CORREL(INDIRECT(E12):INDIRECT(E13),INDIRECT(M12):INDIRECT(M13))</f>
        <v>0.98745380958559381</v>
      </c>
      <c r="G8" s="8"/>
      <c r="H8"/>
      <c r="K8" s="76"/>
      <c r="U8">
        <v>0.4</v>
      </c>
      <c r="V8">
        <f t="shared" ca="1" si="0"/>
        <v>-1.0188264210916335E-2</v>
      </c>
      <c r="AA8">
        <v>8</v>
      </c>
      <c r="AB8" t="s">
        <v>149</v>
      </c>
    </row>
    <row r="9" spans="1:28" x14ac:dyDescent="0.2">
      <c r="A9" s="20">
        <f>20+COUNT(A21:A1442)</f>
        <v>124</v>
      </c>
      <c r="B9" t="s">
        <v>150</v>
      </c>
      <c r="C9" s="77">
        <f>A9</f>
        <v>124</v>
      </c>
      <c r="E9" s="79">
        <f ca="1">E6*G6</f>
        <v>4.756495495655857E-10</v>
      </c>
      <c r="F9" s="80">
        <f ca="1">H6</f>
        <v>2.5544499656555173E-2</v>
      </c>
      <c r="G9" s="81">
        <f ca="1">F8</f>
        <v>0.98745380958559381</v>
      </c>
      <c r="H9"/>
      <c r="K9" s="76"/>
      <c r="U9">
        <v>0.6</v>
      </c>
      <c r="V9">
        <f t="shared" ca="1" si="0"/>
        <v>-9.5167364648776967E-3</v>
      </c>
      <c r="AA9">
        <v>9</v>
      </c>
      <c r="AB9" t="s">
        <v>50</v>
      </c>
    </row>
    <row r="10" spans="1:28" x14ac:dyDescent="0.2">
      <c r="A10" s="82" t="s">
        <v>10</v>
      </c>
      <c r="B10" s="56">
        <f>'Active 1'!C8</f>
        <v>0.80912600000000001</v>
      </c>
      <c r="D10" t="s">
        <v>151</v>
      </c>
      <c r="E10">
        <f ca="1">2*E9*365.2422/B10</f>
        <v>4.2941961551685042E-7</v>
      </c>
      <c r="F10" s="1">
        <f ca="1">+F9*E10</f>
        <v>1.096930922108824E-8</v>
      </c>
      <c r="G10" t="s">
        <v>152</v>
      </c>
      <c r="H10">
        <f ca="1">F9*E10</f>
        <v>1.096930922108824E-8</v>
      </c>
      <c r="U10">
        <v>0.8</v>
      </c>
      <c r="V10">
        <f t="shared" ca="1" si="0"/>
        <v>-5.0400123223143627E-3</v>
      </c>
      <c r="AA10">
        <v>10</v>
      </c>
      <c r="AB10" t="s">
        <v>153</v>
      </c>
    </row>
    <row r="11" spans="1:28" x14ac:dyDescent="0.2">
      <c r="B11"/>
      <c r="E11"/>
      <c r="F11"/>
      <c r="H11"/>
      <c r="U11">
        <v>1</v>
      </c>
      <c r="V11">
        <f t="shared" ca="1" si="0"/>
        <v>3.2419082167736424E-3</v>
      </c>
      <c r="AA11">
        <v>11</v>
      </c>
      <c r="AB11" t="s">
        <v>154</v>
      </c>
    </row>
    <row r="12" spans="1:28" x14ac:dyDescent="0.2">
      <c r="B12"/>
      <c r="C12" s="2" t="str">
        <f t="shared" ref="C12:Q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1.2</v>
      </c>
      <c r="V12">
        <f t="shared" ca="1" si="0"/>
        <v>1.5329025152386343E-2</v>
      </c>
      <c r="AA12">
        <v>12</v>
      </c>
      <c r="AB12" t="s">
        <v>155</v>
      </c>
    </row>
    <row r="13" spans="1:28" x14ac:dyDescent="0.2">
      <c r="B13"/>
      <c r="C13" s="2" t="str">
        <f t="shared" si="1"/>
        <v>C124</v>
      </c>
      <c r="D13" s="2" t="str">
        <f t="shared" si="1"/>
        <v>D124</v>
      </c>
      <c r="E13" s="2" t="str">
        <f t="shared" si="1"/>
        <v>E124</v>
      </c>
      <c r="F13" s="2" t="str">
        <f t="shared" si="1"/>
        <v>F124</v>
      </c>
      <c r="G13" s="2" t="str">
        <f t="shared" si="1"/>
        <v>G124</v>
      </c>
      <c r="H13" s="2" t="str">
        <f t="shared" si="1"/>
        <v>H124</v>
      </c>
      <c r="I13" s="2" t="str">
        <f t="shared" si="1"/>
        <v>I124</v>
      </c>
      <c r="J13" s="2" t="str">
        <f t="shared" si="1"/>
        <v>J124</v>
      </c>
      <c r="K13" s="2" t="str">
        <f t="shared" si="1"/>
        <v>K124</v>
      </c>
      <c r="L13" s="2" t="str">
        <f t="shared" si="1"/>
        <v>L124</v>
      </c>
      <c r="M13" s="2" t="str">
        <f t="shared" si="1"/>
        <v>M124</v>
      </c>
      <c r="N13" s="2" t="str">
        <f t="shared" si="1"/>
        <v>N124</v>
      </c>
      <c r="O13" s="2" t="str">
        <f t="shared" si="1"/>
        <v>O124</v>
      </c>
      <c r="P13" s="2" t="str">
        <f t="shared" si="1"/>
        <v>P124</v>
      </c>
      <c r="Q13" s="2" t="str">
        <f t="shared" si="1"/>
        <v>Q124</v>
      </c>
      <c r="U13">
        <v>1.4</v>
      </c>
      <c r="V13">
        <f t="shared" ca="1" si="0"/>
        <v>3.1221338484523714E-2</v>
      </c>
      <c r="AA13">
        <v>13</v>
      </c>
      <c r="AB13" t="s">
        <v>156</v>
      </c>
    </row>
    <row r="14" spans="1:28" x14ac:dyDescent="0.2">
      <c r="B14"/>
      <c r="E14"/>
      <c r="F14"/>
      <c r="H14"/>
      <c r="U14">
        <v>1.6</v>
      </c>
      <c r="V14">
        <f t="shared" ca="1" si="0"/>
        <v>5.0918848213185805E-2</v>
      </c>
      <c r="AA14">
        <v>14</v>
      </c>
      <c r="AB14" t="s">
        <v>157</v>
      </c>
    </row>
    <row r="15" spans="1:28" x14ac:dyDescent="0.2">
      <c r="A15" s="10" t="s">
        <v>158</v>
      </c>
      <c r="B15" s="10">
        <f>C9-C8+1</f>
        <v>104</v>
      </c>
      <c r="C15" s="2" t="str">
        <f t="shared" ref="C15:Q15" si="3">VLOOKUP(C16,$AA1:$AB25,2,FALSE)</f>
        <v>C</v>
      </c>
      <c r="D15" s="2" t="str">
        <f t="shared" si="3"/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2" t="str">
        <f t="shared" si="3"/>
        <v>P</v>
      </c>
      <c r="Q15" s="2" t="str">
        <f t="shared" si="3"/>
        <v>Q</v>
      </c>
      <c r="U15">
        <v>1.8</v>
      </c>
      <c r="V15">
        <f t="shared" ca="1" si="0"/>
        <v>7.4421554338372553E-2</v>
      </c>
      <c r="AA15">
        <v>15</v>
      </c>
      <c r="AB15" t="s">
        <v>159</v>
      </c>
    </row>
    <row r="16" spans="1:28" x14ac:dyDescent="0.2">
      <c r="A16" s="2"/>
      <c r="B16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2</v>
      </c>
      <c r="V16">
        <f t="shared" ca="1" si="0"/>
        <v>0.10172945686008397</v>
      </c>
      <c r="AA16">
        <v>16</v>
      </c>
      <c r="AB16" t="s">
        <v>160</v>
      </c>
    </row>
    <row r="17" spans="1:28" x14ac:dyDescent="0.2">
      <c r="A17" s="10" t="s">
        <v>161</v>
      </c>
      <c r="B17"/>
      <c r="E17"/>
      <c r="F17"/>
      <c r="H17"/>
      <c r="U17">
        <v>2.2000000000000002</v>
      </c>
      <c r="V17">
        <f t="shared" ca="1" si="0"/>
        <v>0.1328425557783201</v>
      </c>
      <c r="AA17">
        <v>17</v>
      </c>
      <c r="AB17" t="s">
        <v>162</v>
      </c>
    </row>
    <row r="18" spans="1:28" x14ac:dyDescent="0.2">
      <c r="A18" s="83">
        <v>10000</v>
      </c>
      <c r="B18" s="83">
        <v>1</v>
      </c>
      <c r="C18">
        <f ca="1">SUM(INDIRECT(C12):INDIRECT(C13))</f>
        <v>40.449999999999996</v>
      </c>
      <c r="D18" s="84">
        <f ca="1">SUM(INDIRECT(D12):INDIRECT(D13))</f>
        <v>108.17870000000001</v>
      </c>
      <c r="E18" s="84">
        <f ca="1">SUM(INDIRECT(E12):INDIRECT(E13))</f>
        <v>6.3358979998702125</v>
      </c>
      <c r="F18" s="10">
        <f ca="1">SUM(INDIRECT(F12):INDIRECT(F13))</f>
        <v>85.621850000000009</v>
      </c>
      <c r="G18" s="10">
        <f ca="1">SUM(INDIRECT(G12):INDIRECT(G13))</f>
        <v>6.0727589999249174</v>
      </c>
      <c r="H18" s="10">
        <f ca="1">SUM(INDIRECT(H12):INDIRECT(H13))</f>
        <v>207.34913986649997</v>
      </c>
      <c r="I18" s="10">
        <f ca="1">SUM(INDIRECT(I12):INDIRECT(I13))</f>
        <v>509.41581202328365</v>
      </c>
      <c r="J18" s="10">
        <f ca="1">SUM(INDIRECT(J12):INDIRECT(J13))</f>
        <v>1264.044437155841</v>
      </c>
      <c r="K18" s="10">
        <f ca="1">SUM(INDIRECT(K12):INDIRECT(K13))</f>
        <v>15.054082097037554</v>
      </c>
      <c r="L18" s="10">
        <f ca="1">SUM(INDIRECT(L12):INDIRECT(L13))</f>
        <v>37.580314201155886</v>
      </c>
      <c r="N18">
        <f ca="1">SUM(INDIRECT(N12):INDIRECT(N13))</f>
        <v>2.2457415980103954E-3</v>
      </c>
      <c r="O18">
        <f ca="1">SQRT(SUM(INDIRECT(O12):INDIRECT(O13)))</f>
        <v>1750.882556990121</v>
      </c>
      <c r="P18">
        <f ca="1">SQRT(SUM(INDIRECT(P12):INDIRECT(P13)))</f>
        <v>7494.4791640179556</v>
      </c>
      <c r="Q18">
        <f ca="1">SQRT(SUM(INDIRECT(Q12):INDIRECT(Q13)))</f>
        <v>2921.6515053089133</v>
      </c>
      <c r="U18">
        <v>2.4</v>
      </c>
      <c r="V18">
        <f t="shared" ca="1" si="0"/>
        <v>0.16776085109308092</v>
      </c>
      <c r="AA18">
        <v>18</v>
      </c>
      <c r="AB18" t="s">
        <v>163</v>
      </c>
    </row>
    <row r="19" spans="1:28" x14ac:dyDescent="0.2">
      <c r="A19" s="85" t="s">
        <v>164</v>
      </c>
      <c r="B19"/>
      <c r="E19"/>
      <c r="F19" s="86" t="s">
        <v>165</v>
      </c>
      <c r="G19" s="86" t="s">
        <v>166</v>
      </c>
      <c r="H19" s="86" t="s">
        <v>167</v>
      </c>
      <c r="I19" s="86" t="s">
        <v>168</v>
      </c>
      <c r="J19" s="86" t="s">
        <v>169</v>
      </c>
      <c r="K19" s="86" t="s">
        <v>170</v>
      </c>
      <c r="L19" s="86" t="s">
        <v>171</v>
      </c>
      <c r="U19">
        <v>2.6</v>
      </c>
      <c r="V19">
        <f t="shared" ca="1" si="0"/>
        <v>0.20648434280436645</v>
      </c>
      <c r="AA19">
        <v>19</v>
      </c>
      <c r="AB19" t="s">
        <v>172</v>
      </c>
    </row>
    <row r="20" spans="1:28" ht="14.25" x14ac:dyDescent="0.2">
      <c r="A20" s="7" t="s">
        <v>108</v>
      </c>
      <c r="B20" s="7" t="s">
        <v>173</v>
      </c>
      <c r="C20" s="7" t="s">
        <v>174</v>
      </c>
      <c r="D20" s="7" t="s">
        <v>108</v>
      </c>
      <c r="E20" s="7" t="s">
        <v>173</v>
      </c>
      <c r="F20" s="7" t="s">
        <v>175</v>
      </c>
      <c r="G20" s="7" t="s">
        <v>176</v>
      </c>
      <c r="H20" s="7" t="s">
        <v>177</v>
      </c>
      <c r="I20" s="7" t="s">
        <v>178</v>
      </c>
      <c r="J20" s="7" t="s">
        <v>179</v>
      </c>
      <c r="K20" s="7" t="s">
        <v>180</v>
      </c>
      <c r="L20" s="7" t="s">
        <v>181</v>
      </c>
      <c r="M20" s="59" t="s">
        <v>109</v>
      </c>
      <c r="N20" s="7" t="s">
        <v>182</v>
      </c>
      <c r="O20" s="7" t="s">
        <v>183</v>
      </c>
      <c r="P20" s="7" t="s">
        <v>184</v>
      </c>
      <c r="Q20" s="7" t="s">
        <v>185</v>
      </c>
      <c r="R20" s="25" t="s">
        <v>186</v>
      </c>
      <c r="U20">
        <v>2.8</v>
      </c>
      <c r="V20">
        <f t="shared" ca="1" si="0"/>
        <v>0.24901303091217653</v>
      </c>
      <c r="AA20">
        <v>20</v>
      </c>
      <c r="AB20" t="s">
        <v>187</v>
      </c>
    </row>
    <row r="21" spans="1:28" x14ac:dyDescent="0.2">
      <c r="A21" s="87">
        <v>-6305.5</v>
      </c>
      <c r="B21" s="87">
        <v>3.3993000000918983E-2</v>
      </c>
      <c r="C21" s="88">
        <v>0.1</v>
      </c>
      <c r="D21" s="89">
        <f>A21/A$18</f>
        <v>-0.63055000000000005</v>
      </c>
      <c r="E21" s="89">
        <f>B21/B$18</f>
        <v>3.3993000000918983E-2</v>
      </c>
      <c r="F21" s="20">
        <f>$C21*D21</f>
        <v>-6.3055000000000014E-2</v>
      </c>
      <c r="G21" s="20">
        <f>$C21*E21</f>
        <v>3.3993000000918983E-3</v>
      </c>
      <c r="H21" s="20">
        <f>C21*D21*D21</f>
        <v>3.9759330250000009E-2</v>
      </c>
      <c r="I21" s="20">
        <f>C21*D21*D21*D21</f>
        <v>-2.5070245689137509E-2</v>
      </c>
      <c r="J21" s="20">
        <f>C21*D21*D21*D21*D21</f>
        <v>1.5808043419285659E-2</v>
      </c>
      <c r="K21" s="20">
        <f>C21*E21*D21</f>
        <v>-2.1434286150579466E-3</v>
      </c>
      <c r="L21" s="20">
        <f>C21*E21*D21*D21</f>
        <v>1.3515389132247883E-3</v>
      </c>
      <c r="M21" s="20">
        <f t="shared" ref="M21:M82" ca="1" si="4">+E$4+E$5*D21+E$6*D21^2</f>
        <v>4.6670700257556992E-2</v>
      </c>
      <c r="N21" s="20">
        <f ca="1">C21*(M21-E21)^2</f>
        <v>1.6072408379715947E-5</v>
      </c>
      <c r="O21" s="23">
        <f ca="1">(C21*O$1-O$2*F21+O$3*H21)^2</f>
        <v>200990.29984527262</v>
      </c>
      <c r="P21" s="20">
        <f ca="1">(-C21*O$2+O$4*F21-O$5*H21)^2</f>
        <v>786355.98777939519</v>
      </c>
      <c r="Q21" s="20">
        <f ca="1">+(C21*O$3-F21*O$5+H21*O$6)^2</f>
        <v>80762.42519794681</v>
      </c>
      <c r="R21">
        <f t="shared" ref="R21:R82" ca="1" si="5">+E21-M21</f>
        <v>-1.267770025663801E-2</v>
      </c>
      <c r="AA21">
        <v>21</v>
      </c>
      <c r="AB21" t="s">
        <v>188</v>
      </c>
    </row>
    <row r="22" spans="1:28" x14ac:dyDescent="0.2">
      <c r="A22" s="87">
        <v>-907</v>
      </c>
      <c r="B22" s="87">
        <v>2.7282000002742279E-2</v>
      </c>
      <c r="C22" s="87">
        <v>0.1</v>
      </c>
      <c r="D22" s="89">
        <f t="shared" ref="D22:E83" si="6">A22/A$18</f>
        <v>-9.0700000000000003E-2</v>
      </c>
      <c r="E22" s="89">
        <f t="shared" si="6"/>
        <v>2.7282000002742279E-2</v>
      </c>
      <c r="F22" s="20">
        <f t="shared" ref="F22:G83" si="7">$C22*D22</f>
        <v>-9.0699999999999999E-3</v>
      </c>
      <c r="G22" s="20">
        <f t="shared" si="7"/>
        <v>2.7282000002742282E-3</v>
      </c>
      <c r="H22" s="20">
        <f t="shared" ref="H22:H83" si="8">C22*D22*D22</f>
        <v>8.2264900000000006E-4</v>
      </c>
      <c r="I22" s="20">
        <f t="shared" ref="I22:I83" si="9">C22*D22*D22*D22</f>
        <v>-7.4614264300000005E-5</v>
      </c>
      <c r="J22" s="20">
        <f t="shared" ref="J22:J83" si="10">C22*D22*D22*D22*D22</f>
        <v>6.7675137720100005E-6</v>
      </c>
      <c r="K22" s="20">
        <f t="shared" ref="K22:K83" si="11">C22*E22*D22</f>
        <v>-2.4744774002487252E-4</v>
      </c>
      <c r="L22" s="20">
        <f t="shared" ref="L22:L83" si="12">C22*E22*D22*D22</f>
        <v>2.2443510020255939E-5</v>
      </c>
      <c r="M22" s="20">
        <f t="shared" ca="1" si="4"/>
        <v>4.2851656946123577E-3</v>
      </c>
      <c r="N22" s="20">
        <f t="shared" ref="N22:N83" ca="1" si="13">C22*(M22-E22)^2</f>
        <v>5.2885438819558144E-5</v>
      </c>
      <c r="O22" s="23">
        <f t="shared" ref="O22:O83" ca="1" si="14">(C22*O$1-O$2*F22+O$3*H22)^2</f>
        <v>80387.47487331384</v>
      </c>
      <c r="P22" s="20">
        <f t="shared" ref="P22:P83" ca="1" si="15">(-C22*O$2+O$4*F22-O$5*H22)^2</f>
        <v>113190.29000056132</v>
      </c>
      <c r="Q22" s="20">
        <f t="shared" ref="Q22:Q83" ca="1" si="16">+(C22*O$3-F22*O$5+H22*O$6)^2</f>
        <v>7936.0720252911497</v>
      </c>
      <c r="R22">
        <f t="shared" ca="1" si="5"/>
        <v>2.2996834308129922E-2</v>
      </c>
      <c r="AA22">
        <v>22</v>
      </c>
      <c r="AB22" t="s">
        <v>99</v>
      </c>
    </row>
    <row r="23" spans="1:28" x14ac:dyDescent="0.2">
      <c r="A23" s="87">
        <v>-889.5</v>
      </c>
      <c r="B23" s="87">
        <v>-3.3423000000766478E-2</v>
      </c>
      <c r="C23" s="87">
        <v>0.1</v>
      </c>
      <c r="D23" s="89">
        <f t="shared" si="6"/>
        <v>-8.8950000000000001E-2</v>
      </c>
      <c r="E23" s="89">
        <f t="shared" si="6"/>
        <v>-3.3423000000766478E-2</v>
      </c>
      <c r="F23" s="20">
        <f t="shared" si="7"/>
        <v>-8.8950000000000001E-3</v>
      </c>
      <c r="G23" s="20">
        <f t="shared" si="7"/>
        <v>-3.3423000000766482E-3</v>
      </c>
      <c r="H23" s="20">
        <f t="shared" si="8"/>
        <v>7.9121025000000007E-4</v>
      </c>
      <c r="I23" s="20">
        <f t="shared" si="9"/>
        <v>-7.0378151737500002E-5</v>
      </c>
      <c r="J23" s="20">
        <f t="shared" si="10"/>
        <v>6.2601365970506256E-6</v>
      </c>
      <c r="K23" s="20">
        <f t="shared" si="11"/>
        <v>2.9729758500681786E-4</v>
      </c>
      <c r="L23" s="20">
        <f t="shared" si="12"/>
        <v>-2.6444620186356449E-5</v>
      </c>
      <c r="M23" s="20">
        <f t="shared" ca="1" si="4"/>
        <v>4.1928490639398129E-3</v>
      </c>
      <c r="N23" s="20">
        <f t="shared" ca="1" si="13"/>
        <v>1.4149521008587651E-4</v>
      </c>
      <c r="O23" s="23">
        <f t="shared" ca="1" si="14"/>
        <v>80118.289427277909</v>
      </c>
      <c r="P23" s="20">
        <f t="shared" ca="1" si="15"/>
        <v>112174.09396498045</v>
      </c>
      <c r="Q23" s="20">
        <f t="shared" ca="1" si="16"/>
        <v>7841.5072023278071</v>
      </c>
      <c r="R23">
        <f t="shared" ca="1" si="5"/>
        <v>-3.7615849064706289E-2</v>
      </c>
      <c r="AA23">
        <v>24</v>
      </c>
      <c r="AB23" t="s">
        <v>108</v>
      </c>
    </row>
    <row r="24" spans="1:28" x14ac:dyDescent="0.2">
      <c r="A24" s="87">
        <v>-878.5</v>
      </c>
      <c r="B24" s="87">
        <v>-2.6808999995409977E-2</v>
      </c>
      <c r="C24" s="87">
        <v>0.1</v>
      </c>
      <c r="D24" s="89">
        <f t="shared" si="6"/>
        <v>-8.7849999999999998E-2</v>
      </c>
      <c r="E24" s="89">
        <f t="shared" si="6"/>
        <v>-2.6808999995409977E-2</v>
      </c>
      <c r="F24" s="20">
        <f t="shared" si="7"/>
        <v>-8.7849999999999994E-3</v>
      </c>
      <c r="G24" s="20">
        <f t="shared" si="7"/>
        <v>-2.6808999995409978E-3</v>
      </c>
      <c r="H24" s="20">
        <f t="shared" si="8"/>
        <v>7.7176224999999992E-4</v>
      </c>
      <c r="I24" s="20">
        <f t="shared" si="9"/>
        <v>-6.7799313662499991E-5</v>
      </c>
      <c r="J24" s="20">
        <f t="shared" si="10"/>
        <v>5.9561697052506239E-6</v>
      </c>
      <c r="K24" s="20">
        <f t="shared" si="11"/>
        <v>2.3551706495967664E-4</v>
      </c>
      <c r="L24" s="20">
        <f t="shared" si="12"/>
        <v>-2.0690174156707593E-5</v>
      </c>
      <c r="M24" s="20">
        <f t="shared" ca="1" si="4"/>
        <v>4.1349705836508594E-3</v>
      </c>
      <c r="N24" s="20">
        <f t="shared" ca="1" si="13"/>
        <v>9.5752931519778252E-5</v>
      </c>
      <c r="O24" s="23">
        <f t="shared" ca="1" si="14"/>
        <v>79949.428747904138</v>
      </c>
      <c r="P24" s="20">
        <f t="shared" ca="1" si="15"/>
        <v>111538.28476282275</v>
      </c>
      <c r="Q24" s="20">
        <f t="shared" ca="1" si="16"/>
        <v>7782.4149803662685</v>
      </c>
      <c r="R24">
        <f t="shared" ca="1" si="5"/>
        <v>-3.0943970579060835E-2</v>
      </c>
      <c r="AA24">
        <v>25</v>
      </c>
      <c r="AB24" t="s">
        <v>173</v>
      </c>
    </row>
    <row r="25" spans="1:28" x14ac:dyDescent="0.2">
      <c r="A25" s="87">
        <v>-873.5</v>
      </c>
      <c r="B25" s="87">
        <v>-9.4390000012936071E-3</v>
      </c>
      <c r="C25" s="87">
        <v>0.1</v>
      </c>
      <c r="D25" s="89">
        <f t="shared" si="6"/>
        <v>-8.7349999999999997E-2</v>
      </c>
      <c r="E25" s="89">
        <f t="shared" si="6"/>
        <v>-9.4390000012936071E-3</v>
      </c>
      <c r="F25" s="20">
        <f t="shared" si="7"/>
        <v>-8.7349999999999997E-3</v>
      </c>
      <c r="G25" s="20">
        <f t="shared" si="7"/>
        <v>-9.4390000012936073E-4</v>
      </c>
      <c r="H25" s="20">
        <f t="shared" si="8"/>
        <v>7.6300224999999991E-4</v>
      </c>
      <c r="I25" s="20">
        <f t="shared" si="9"/>
        <v>-6.6648246537499985E-5</v>
      </c>
      <c r="J25" s="20">
        <f t="shared" si="10"/>
        <v>5.8217243350506233E-6</v>
      </c>
      <c r="K25" s="20">
        <f t="shared" si="11"/>
        <v>8.2449665011299659E-5</v>
      </c>
      <c r="L25" s="20">
        <f t="shared" si="12"/>
        <v>-7.2019782387370253E-6</v>
      </c>
      <c r="M25" s="20">
        <f t="shared" ca="1" si="4"/>
        <v>4.1087002354834824E-3</v>
      </c>
      <c r="N25" s="20">
        <f t="shared" ca="1" si="13"/>
        <v>1.8354018170557003E-5</v>
      </c>
      <c r="O25" s="23">
        <f t="shared" ca="1" si="14"/>
        <v>79872.760973871977</v>
      </c>
      <c r="P25" s="20">
        <f t="shared" ca="1" si="15"/>
        <v>111250.03015925363</v>
      </c>
      <c r="Q25" s="20">
        <f t="shared" ca="1" si="16"/>
        <v>7755.6436449166395</v>
      </c>
      <c r="R25">
        <f t="shared" ca="1" si="5"/>
        <v>-1.354770023677709E-2</v>
      </c>
      <c r="AA25">
        <v>26</v>
      </c>
      <c r="AB25" t="s">
        <v>189</v>
      </c>
    </row>
    <row r="26" spans="1:28" x14ac:dyDescent="0.2">
      <c r="A26" s="87">
        <v>-871</v>
      </c>
      <c r="B26" s="87">
        <v>-2.9254000000946689E-2</v>
      </c>
      <c r="C26" s="87">
        <v>0.1</v>
      </c>
      <c r="D26" s="89">
        <f t="shared" si="6"/>
        <v>-8.7099999999999997E-2</v>
      </c>
      <c r="E26" s="89">
        <f t="shared" si="6"/>
        <v>-2.9254000000946689E-2</v>
      </c>
      <c r="F26" s="20">
        <f t="shared" si="7"/>
        <v>-8.7100000000000007E-3</v>
      </c>
      <c r="G26" s="20">
        <f t="shared" si="7"/>
        <v>-2.9254000000946689E-3</v>
      </c>
      <c r="H26" s="20">
        <f t="shared" si="8"/>
        <v>7.58641E-4</v>
      </c>
      <c r="I26" s="20">
        <f t="shared" si="9"/>
        <v>-6.6077631100000002E-5</v>
      </c>
      <c r="J26" s="20">
        <f t="shared" si="10"/>
        <v>5.7553616688100001E-6</v>
      </c>
      <c r="K26" s="20">
        <f t="shared" si="11"/>
        <v>2.5480234000824567E-4</v>
      </c>
      <c r="L26" s="20">
        <f t="shared" si="12"/>
        <v>-2.2193283814718196E-5</v>
      </c>
      <c r="M26" s="20">
        <f t="shared" ca="1" si="4"/>
        <v>4.0955739798288482E-3</v>
      </c>
      <c r="N26" s="20">
        <f t="shared" ca="1" si="13"/>
        <v>1.1121940846992208E-4</v>
      </c>
      <c r="O26" s="23">
        <f t="shared" ca="1" si="14"/>
        <v>79834.447484552715</v>
      </c>
      <c r="P26" s="20">
        <f t="shared" ca="1" si="15"/>
        <v>111106.07836917945</v>
      </c>
      <c r="Q26" s="20">
        <f t="shared" ca="1" si="16"/>
        <v>7742.2787593341682</v>
      </c>
      <c r="R26">
        <f t="shared" ca="1" si="5"/>
        <v>-3.3349573980775538E-2</v>
      </c>
    </row>
    <row r="27" spans="1:28" x14ac:dyDescent="0.2">
      <c r="A27" s="87">
        <v>-865</v>
      </c>
      <c r="B27" s="87">
        <v>2.1989999993820675E-2</v>
      </c>
      <c r="C27" s="87">
        <v>0.1</v>
      </c>
      <c r="D27" s="89">
        <f t="shared" si="6"/>
        <v>-8.6499999999999994E-2</v>
      </c>
      <c r="E27" s="89">
        <f t="shared" si="6"/>
        <v>2.1989999993820675E-2</v>
      </c>
      <c r="F27" s="20">
        <f t="shared" si="7"/>
        <v>-8.6499999999999997E-3</v>
      </c>
      <c r="G27" s="20">
        <f t="shared" si="7"/>
        <v>2.1989999993820676E-3</v>
      </c>
      <c r="H27" s="20">
        <f t="shared" si="8"/>
        <v>7.4822499999999993E-4</v>
      </c>
      <c r="I27" s="20">
        <f t="shared" si="9"/>
        <v>-6.4721462499999987E-5</v>
      </c>
      <c r="J27" s="20">
        <f t="shared" si="10"/>
        <v>5.5984065062499985E-6</v>
      </c>
      <c r="K27" s="20">
        <f t="shared" si="11"/>
        <v>-1.9021349994654884E-4</v>
      </c>
      <c r="L27" s="20">
        <f t="shared" si="12"/>
        <v>1.6453467745376475E-5</v>
      </c>
      <c r="M27" s="20">
        <f t="shared" ca="1" si="4"/>
        <v>4.064095224384754E-3</v>
      </c>
      <c r="N27" s="20">
        <f t="shared" ca="1" si="13"/>
        <v>3.2133806180288554E-5</v>
      </c>
      <c r="O27" s="23">
        <f t="shared" ca="1" si="14"/>
        <v>79742.550568642546</v>
      </c>
      <c r="P27" s="20">
        <f t="shared" ca="1" si="15"/>
        <v>110761.07112573435</v>
      </c>
      <c r="Q27" s="20">
        <f t="shared" ca="1" si="16"/>
        <v>7710.2595172028869</v>
      </c>
      <c r="R27">
        <f t="shared" ca="1" si="5"/>
        <v>1.7925904769435921E-2</v>
      </c>
    </row>
    <row r="28" spans="1:28" x14ac:dyDescent="0.2">
      <c r="A28" s="87">
        <v>-807</v>
      </c>
      <c r="B28" s="87">
        <v>1.2682000000495464E-2</v>
      </c>
      <c r="C28" s="87">
        <v>0.1</v>
      </c>
      <c r="D28" s="89">
        <f t="shared" si="6"/>
        <v>-8.0699999999999994E-2</v>
      </c>
      <c r="E28" s="89">
        <f t="shared" si="6"/>
        <v>1.2682000000495464E-2</v>
      </c>
      <c r="F28" s="20">
        <f t="shared" si="7"/>
        <v>-8.069999999999999E-3</v>
      </c>
      <c r="G28" s="20">
        <f t="shared" si="7"/>
        <v>1.2682000000495464E-3</v>
      </c>
      <c r="H28" s="20">
        <f t="shared" si="8"/>
        <v>6.512489999999999E-4</v>
      </c>
      <c r="I28" s="20">
        <f t="shared" si="9"/>
        <v>-5.2555794299999987E-5</v>
      </c>
      <c r="J28" s="20">
        <f t="shared" si="10"/>
        <v>4.2412526000099988E-6</v>
      </c>
      <c r="K28" s="20">
        <f t="shared" si="11"/>
        <v>-1.0234374000399839E-4</v>
      </c>
      <c r="L28" s="20">
        <f t="shared" si="12"/>
        <v>8.2591398183226692E-6</v>
      </c>
      <c r="M28" s="20">
        <f t="shared" ca="1" si="4"/>
        <v>3.7615661995531618E-3</v>
      </c>
      <c r="N28" s="20">
        <f t="shared" ca="1" si="13"/>
        <v>7.9574139196993939E-6</v>
      </c>
      <c r="O28" s="23">
        <f t="shared" ca="1" si="14"/>
        <v>78858.241881020105</v>
      </c>
      <c r="P28" s="20">
        <f t="shared" ca="1" si="15"/>
        <v>107460.60162069781</v>
      </c>
      <c r="Q28" s="20">
        <f t="shared" ca="1" si="16"/>
        <v>7404.8354592036521</v>
      </c>
      <c r="R28">
        <f t="shared" ca="1" si="5"/>
        <v>8.9204338009423022E-3</v>
      </c>
    </row>
    <row r="29" spans="1:28" x14ac:dyDescent="0.2">
      <c r="A29" s="87">
        <v>-802</v>
      </c>
      <c r="B29" s="87">
        <v>5.1999995775986463E-5</v>
      </c>
      <c r="C29" s="87">
        <v>0.1</v>
      </c>
      <c r="D29" s="89">
        <f t="shared" si="6"/>
        <v>-8.0199999999999994E-2</v>
      </c>
      <c r="E29" s="89">
        <f t="shared" si="6"/>
        <v>5.1999995775986463E-5</v>
      </c>
      <c r="F29" s="20">
        <f t="shared" si="7"/>
        <v>-8.0199999999999994E-3</v>
      </c>
      <c r="G29" s="20">
        <f t="shared" si="7"/>
        <v>5.1999995775986463E-6</v>
      </c>
      <c r="H29" s="20">
        <f t="shared" si="8"/>
        <v>6.4320399999999987E-4</v>
      </c>
      <c r="I29" s="20">
        <f t="shared" si="9"/>
        <v>-5.1584960799999985E-5</v>
      </c>
      <c r="J29" s="20">
        <f t="shared" si="10"/>
        <v>4.1371138561599986E-6</v>
      </c>
      <c r="K29" s="20">
        <f t="shared" si="11"/>
        <v>-4.1703996612341139E-7</v>
      </c>
      <c r="L29" s="20">
        <f t="shared" si="12"/>
        <v>3.3446605283097593E-8</v>
      </c>
      <c r="M29" s="20">
        <f t="shared" ca="1" si="4"/>
        <v>3.735635940813724E-3</v>
      </c>
      <c r="N29" s="20">
        <f t="shared" ca="1" si="13"/>
        <v>1.3569173775574067E-6</v>
      </c>
      <c r="O29" s="23">
        <f t="shared" ca="1" si="14"/>
        <v>78782.349469611756</v>
      </c>
      <c r="P29" s="20">
        <f t="shared" ca="1" si="15"/>
        <v>107179.00390397884</v>
      </c>
      <c r="Q29" s="20">
        <f t="shared" ca="1" si="16"/>
        <v>7378.8519337394237</v>
      </c>
      <c r="R29">
        <f t="shared" ca="1" si="5"/>
        <v>-3.6836359450377375E-3</v>
      </c>
    </row>
    <row r="30" spans="1:28" x14ac:dyDescent="0.2">
      <c r="A30" s="87">
        <v>-796</v>
      </c>
      <c r="B30" s="87">
        <v>1.9295999998576008E-2</v>
      </c>
      <c r="C30" s="87">
        <v>0.1</v>
      </c>
      <c r="D30" s="89">
        <f t="shared" si="6"/>
        <v>-7.9600000000000004E-2</v>
      </c>
      <c r="E30" s="89">
        <f t="shared" si="6"/>
        <v>1.9295999998576008E-2</v>
      </c>
      <c r="F30" s="20">
        <f t="shared" si="7"/>
        <v>-7.9600000000000001E-3</v>
      </c>
      <c r="G30" s="20">
        <f t="shared" si="7"/>
        <v>1.929599999857601E-3</v>
      </c>
      <c r="H30" s="20">
        <f t="shared" si="8"/>
        <v>6.3361600000000004E-4</v>
      </c>
      <c r="I30" s="20">
        <f t="shared" si="9"/>
        <v>-5.0435833600000002E-5</v>
      </c>
      <c r="J30" s="20">
        <f t="shared" si="10"/>
        <v>4.0146923545600005E-6</v>
      </c>
      <c r="K30" s="20">
        <f t="shared" si="11"/>
        <v>-1.5359615998866504E-4</v>
      </c>
      <c r="L30" s="20">
        <f t="shared" si="12"/>
        <v>1.2226254335097738E-5</v>
      </c>
      <c r="M30" s="20">
        <f t="shared" ca="1" si="4"/>
        <v>3.7045510231966707E-3</v>
      </c>
      <c r="N30" s="20">
        <f t="shared" ca="1" si="13"/>
        <v>2.4309328115185738E-5</v>
      </c>
      <c r="O30" s="23">
        <f t="shared" ca="1" si="14"/>
        <v>78691.349890092926</v>
      </c>
      <c r="P30" s="20">
        <f t="shared" ca="1" si="15"/>
        <v>106841.69737428646</v>
      </c>
      <c r="Q30" s="20">
        <f t="shared" ca="1" si="16"/>
        <v>7347.7439356578889</v>
      </c>
      <c r="R30">
        <f t="shared" ca="1" si="5"/>
        <v>1.5591448975379337E-2</v>
      </c>
    </row>
    <row r="31" spans="1:28" x14ac:dyDescent="0.2">
      <c r="A31" s="87">
        <v>-770</v>
      </c>
      <c r="B31" s="87">
        <v>1.0200000033364631E-3</v>
      </c>
      <c r="C31" s="87">
        <v>0.1</v>
      </c>
      <c r="D31" s="89">
        <f t="shared" si="6"/>
        <v>-7.6999999999999999E-2</v>
      </c>
      <c r="E31" s="89">
        <f t="shared" si="6"/>
        <v>1.0200000033364631E-3</v>
      </c>
      <c r="F31" s="20">
        <f t="shared" si="7"/>
        <v>-7.7000000000000002E-3</v>
      </c>
      <c r="G31" s="20">
        <f t="shared" si="7"/>
        <v>1.0200000033364632E-4</v>
      </c>
      <c r="H31" s="20">
        <f t="shared" si="8"/>
        <v>5.9290000000000005E-4</v>
      </c>
      <c r="I31" s="20">
        <f t="shared" si="9"/>
        <v>-4.5653300000000006E-5</v>
      </c>
      <c r="J31" s="20">
        <f t="shared" si="10"/>
        <v>3.5153041000000005E-6</v>
      </c>
      <c r="K31" s="20">
        <f t="shared" si="11"/>
        <v>-7.8540000256907665E-6</v>
      </c>
      <c r="L31" s="20">
        <f t="shared" si="12"/>
        <v>6.0475800197818904E-7</v>
      </c>
      <c r="M31" s="20">
        <f t="shared" ca="1" si="4"/>
        <v>3.5702454539480082E-3</v>
      </c>
      <c r="N31" s="20">
        <f t="shared" ca="1" si="13"/>
        <v>6.5037518583648827E-7</v>
      </c>
      <c r="O31" s="23">
        <f t="shared" ca="1" si="14"/>
        <v>78297.916332495108</v>
      </c>
      <c r="P31" s="20">
        <f t="shared" ca="1" si="15"/>
        <v>105387.71956547869</v>
      </c>
      <c r="Q31" s="20">
        <f t="shared" ca="1" si="16"/>
        <v>7213.8512138580691</v>
      </c>
      <c r="R31">
        <f t="shared" ca="1" si="5"/>
        <v>-2.5502454506115451E-3</v>
      </c>
    </row>
    <row r="32" spans="1:28" x14ac:dyDescent="0.2">
      <c r="A32" s="87">
        <v>-756.5</v>
      </c>
      <c r="B32" s="87">
        <v>2.8818999999202788E-2</v>
      </c>
      <c r="C32" s="87">
        <v>0.1</v>
      </c>
      <c r="D32" s="89">
        <f t="shared" si="6"/>
        <v>-7.5649999999999995E-2</v>
      </c>
      <c r="E32" s="89">
        <f t="shared" si="6"/>
        <v>2.8818999999202788E-2</v>
      </c>
      <c r="F32" s="20">
        <f t="shared" si="7"/>
        <v>-7.5649999999999997E-3</v>
      </c>
      <c r="G32" s="20">
        <f t="shared" si="7"/>
        <v>2.8818999999202788E-3</v>
      </c>
      <c r="H32" s="20">
        <f t="shared" si="8"/>
        <v>5.7229224999999994E-4</v>
      </c>
      <c r="I32" s="20">
        <f t="shared" si="9"/>
        <v>-4.3293908712499989E-5</v>
      </c>
      <c r="J32" s="20">
        <f t="shared" si="10"/>
        <v>3.2751841941006242E-6</v>
      </c>
      <c r="K32" s="20">
        <f t="shared" si="11"/>
        <v>-2.1801573499396907E-4</v>
      </c>
      <c r="L32" s="20">
        <f t="shared" si="12"/>
        <v>1.6492890352293758E-5</v>
      </c>
      <c r="M32" s="20">
        <f t="shared" ca="1" si="4"/>
        <v>3.5007635100373544E-3</v>
      </c>
      <c r="N32" s="20">
        <f t="shared" ca="1" si="13"/>
        <v>6.4101309892130811E-5</v>
      </c>
      <c r="O32" s="23">
        <f t="shared" ca="1" si="14"/>
        <v>78094.208228176663</v>
      </c>
      <c r="P32" s="20">
        <f t="shared" ca="1" si="15"/>
        <v>104637.68242642921</v>
      </c>
      <c r="Q32" s="20">
        <f t="shared" ca="1" si="16"/>
        <v>7144.9107934913718</v>
      </c>
      <c r="R32">
        <f t="shared" ca="1" si="5"/>
        <v>2.5318236489165435E-2</v>
      </c>
    </row>
    <row r="33" spans="1:18" x14ac:dyDescent="0.2">
      <c r="A33" s="87">
        <v>-738</v>
      </c>
      <c r="B33" s="87">
        <v>2.9880000001867302E-3</v>
      </c>
      <c r="C33" s="87">
        <v>0.1</v>
      </c>
      <c r="D33" s="89">
        <f t="shared" si="6"/>
        <v>-7.3800000000000004E-2</v>
      </c>
      <c r="E33" s="89">
        <f t="shared" si="6"/>
        <v>2.9880000001867302E-3</v>
      </c>
      <c r="F33" s="20">
        <f t="shared" si="7"/>
        <v>-7.3800000000000011E-3</v>
      </c>
      <c r="G33" s="20">
        <f t="shared" si="7"/>
        <v>2.9880000001867305E-4</v>
      </c>
      <c r="H33" s="20">
        <f t="shared" si="8"/>
        <v>5.4464400000000016E-4</v>
      </c>
      <c r="I33" s="20">
        <f t="shared" si="9"/>
        <v>-4.0194727200000014E-5</v>
      </c>
      <c r="J33" s="20">
        <f t="shared" si="10"/>
        <v>2.9663708673600013E-6</v>
      </c>
      <c r="K33" s="20">
        <f t="shared" si="11"/>
        <v>-2.2051440001378072E-5</v>
      </c>
      <c r="L33" s="20">
        <f t="shared" si="12"/>
        <v>1.6273962721017019E-6</v>
      </c>
      <c r="M33" s="20">
        <f t="shared" ca="1" si="4"/>
        <v>3.4058290973598025E-3</v>
      </c>
      <c r="N33" s="20">
        <f t="shared" ca="1" si="13"/>
        <v>1.7458115444446473E-8</v>
      </c>
      <c r="O33" s="23">
        <f t="shared" ca="1" si="14"/>
        <v>77815.689544174442</v>
      </c>
      <c r="P33" s="20">
        <f t="shared" ca="1" si="15"/>
        <v>103615.29110744294</v>
      </c>
      <c r="Q33" s="20">
        <f t="shared" ca="1" si="16"/>
        <v>7051.0794875340944</v>
      </c>
      <c r="R33">
        <f t="shared" ca="1" si="5"/>
        <v>-4.1782909717307231E-4</v>
      </c>
    </row>
    <row r="34" spans="1:18" x14ac:dyDescent="0.2">
      <c r="A34" s="87">
        <v>-733</v>
      </c>
      <c r="B34" s="87">
        <v>3.8357999997970182E-2</v>
      </c>
      <c r="C34" s="87">
        <v>0.1</v>
      </c>
      <c r="D34" s="89">
        <f t="shared" si="6"/>
        <v>-7.3300000000000004E-2</v>
      </c>
      <c r="E34" s="89">
        <f t="shared" si="6"/>
        <v>3.8357999997970182E-2</v>
      </c>
      <c r="F34" s="20">
        <f t="shared" si="7"/>
        <v>-7.3300000000000006E-3</v>
      </c>
      <c r="G34" s="20">
        <f t="shared" si="7"/>
        <v>3.8357999997970186E-3</v>
      </c>
      <c r="H34" s="20">
        <f t="shared" si="8"/>
        <v>5.3728900000000004E-4</v>
      </c>
      <c r="I34" s="20">
        <f t="shared" si="9"/>
        <v>-3.9383283700000008E-5</v>
      </c>
      <c r="J34" s="20">
        <f t="shared" si="10"/>
        <v>2.8867946952100006E-6</v>
      </c>
      <c r="K34" s="20">
        <f t="shared" si="11"/>
        <v>-2.8116413998512146E-4</v>
      </c>
      <c r="L34" s="20">
        <f t="shared" si="12"/>
        <v>2.0609331460909405E-5</v>
      </c>
      <c r="M34" s="20">
        <f t="shared" ca="1" si="4"/>
        <v>3.3802270368095645E-3</v>
      </c>
      <c r="N34" s="20">
        <f t="shared" ca="1" si="13"/>
        <v>1.2234446013224991E-4</v>
      </c>
      <c r="O34" s="23">
        <f t="shared" ca="1" si="14"/>
        <v>77740.540483069388</v>
      </c>
      <c r="P34" s="20">
        <f t="shared" ca="1" si="15"/>
        <v>103340.04620969803</v>
      </c>
      <c r="Q34" s="20">
        <f t="shared" ca="1" si="16"/>
        <v>7025.8469423982815</v>
      </c>
      <c r="R34">
        <f t="shared" ca="1" si="5"/>
        <v>3.4977772961160621E-2</v>
      </c>
    </row>
    <row r="35" spans="1:18" x14ac:dyDescent="0.2">
      <c r="A35" s="87">
        <v>-728</v>
      </c>
      <c r="B35" s="87">
        <v>-1.127200000337325E-2</v>
      </c>
      <c r="C35" s="87">
        <v>0.1</v>
      </c>
      <c r="D35" s="89">
        <f t="shared" si="6"/>
        <v>-7.2800000000000004E-2</v>
      </c>
      <c r="E35" s="89">
        <f t="shared" si="6"/>
        <v>-1.127200000337325E-2</v>
      </c>
      <c r="F35" s="20">
        <f t="shared" si="7"/>
        <v>-7.2800000000000009E-3</v>
      </c>
      <c r="G35" s="20">
        <f t="shared" si="7"/>
        <v>-1.1272000003373251E-3</v>
      </c>
      <c r="H35" s="20">
        <f t="shared" si="8"/>
        <v>5.2998400000000005E-4</v>
      </c>
      <c r="I35" s="20">
        <f t="shared" si="9"/>
        <v>-3.8582835200000005E-5</v>
      </c>
      <c r="J35" s="20">
        <f t="shared" si="10"/>
        <v>2.8088304025600007E-6</v>
      </c>
      <c r="K35" s="20">
        <f t="shared" si="11"/>
        <v>8.2060160024557269E-5</v>
      </c>
      <c r="L35" s="20">
        <f t="shared" si="12"/>
        <v>-5.9739796497877695E-6</v>
      </c>
      <c r="M35" s="20">
        <f t="shared" ca="1" si="4"/>
        <v>3.3546487587368052E-3</v>
      </c>
      <c r="N35" s="20">
        <f t="shared" ca="1" si="13"/>
        <v>2.139388540101356E-5</v>
      </c>
      <c r="O35" s="23">
        <f t="shared" ca="1" si="14"/>
        <v>77665.445101267251</v>
      </c>
      <c r="P35" s="20">
        <f t="shared" ca="1" si="15"/>
        <v>103065.25894831351</v>
      </c>
      <c r="Q35" s="20">
        <f t="shared" ca="1" si="16"/>
        <v>7000.6684630006321</v>
      </c>
      <c r="R35">
        <f t="shared" ca="1" si="5"/>
        <v>-1.4626648762110055E-2</v>
      </c>
    </row>
    <row r="36" spans="1:18" x14ac:dyDescent="0.2">
      <c r="A36" s="87">
        <v>-514</v>
      </c>
      <c r="B36" s="87">
        <v>-2.3599999985890463E-4</v>
      </c>
      <c r="C36" s="87">
        <v>0.05</v>
      </c>
      <c r="D36" s="89">
        <f t="shared" si="6"/>
        <v>-5.1400000000000001E-2</v>
      </c>
      <c r="E36" s="89">
        <f t="shared" si="6"/>
        <v>-2.3599999985890463E-4</v>
      </c>
      <c r="F36" s="20">
        <f t="shared" si="7"/>
        <v>-2.5700000000000002E-3</v>
      </c>
      <c r="G36" s="20">
        <f t="shared" si="7"/>
        <v>-1.1799999992945233E-5</v>
      </c>
      <c r="H36" s="20">
        <f t="shared" si="8"/>
        <v>1.3209800000000001E-4</v>
      </c>
      <c r="I36" s="20">
        <f t="shared" si="9"/>
        <v>-6.7898372000000009E-6</v>
      </c>
      <c r="J36" s="20">
        <f t="shared" si="10"/>
        <v>3.4899763208000004E-7</v>
      </c>
      <c r="K36" s="20">
        <f t="shared" si="11"/>
        <v>6.0651999963738494E-7</v>
      </c>
      <c r="L36" s="20">
        <f t="shared" si="12"/>
        <v>-3.1175127981361583E-8</v>
      </c>
      <c r="M36" s="20">
        <f t="shared" ca="1" si="4"/>
        <v>2.2821902490126485E-3</v>
      </c>
      <c r="N36" s="20">
        <f t="shared" ca="1" si="13"/>
        <v>3.1706410647558875E-7</v>
      </c>
      <c r="O36" s="23">
        <f t="shared" ca="1" si="14"/>
        <v>18625.331413028514</v>
      </c>
      <c r="P36" s="20">
        <f t="shared" ca="1" si="15"/>
        <v>22932.05282609272</v>
      </c>
      <c r="Q36" s="20">
        <f t="shared" ca="1" si="16"/>
        <v>1493.2605437809782</v>
      </c>
      <c r="R36">
        <f t="shared" ca="1" si="5"/>
        <v>-2.5181902488715532E-3</v>
      </c>
    </row>
    <row r="37" spans="1:18" x14ac:dyDescent="0.2">
      <c r="A37" s="87">
        <v>-50.5</v>
      </c>
      <c r="B37" s="87">
        <v>-1.3700000272365287E-4</v>
      </c>
      <c r="C37" s="87">
        <v>0.1</v>
      </c>
      <c r="D37" s="89">
        <f t="shared" si="6"/>
        <v>-5.0499999999999998E-3</v>
      </c>
      <c r="E37" s="89">
        <f t="shared" si="6"/>
        <v>-1.3700000272365287E-4</v>
      </c>
      <c r="F37" s="20">
        <f t="shared" si="7"/>
        <v>-5.0500000000000002E-4</v>
      </c>
      <c r="G37" s="20">
        <f t="shared" si="7"/>
        <v>-1.3700000272365288E-5</v>
      </c>
      <c r="H37" s="20">
        <f t="shared" si="8"/>
        <v>2.5502499999999999E-6</v>
      </c>
      <c r="I37" s="20">
        <f t="shared" si="9"/>
        <v>-1.2878762499999999E-8</v>
      </c>
      <c r="J37" s="20">
        <f t="shared" si="10"/>
        <v>6.5037750624999999E-11</v>
      </c>
      <c r="K37" s="20">
        <f t="shared" si="11"/>
        <v>6.9185001375444704E-8</v>
      </c>
      <c r="L37" s="20">
        <f t="shared" si="12"/>
        <v>-3.4938425694599576E-10</v>
      </c>
      <c r="M37" s="20">
        <f t="shared" ca="1" si="4"/>
        <v>1.0872945878736393E-4</v>
      </c>
      <c r="N37" s="20">
        <f t="shared" ca="1" si="13"/>
        <v>6.0382968254494278E-9</v>
      </c>
      <c r="O37" s="23">
        <f t="shared" ca="1" si="14"/>
        <v>67975.844794096105</v>
      </c>
      <c r="P37" s="20">
        <f t="shared" ca="1" si="15"/>
        <v>69910.373062118844</v>
      </c>
      <c r="Q37" s="20">
        <f t="shared" ca="1" si="16"/>
        <v>4069.0269804668119</v>
      </c>
      <c r="R37">
        <f t="shared" ca="1" si="5"/>
        <v>-2.4572946151101677E-4</v>
      </c>
    </row>
    <row r="38" spans="1:18" x14ac:dyDescent="0.2">
      <c r="A38" s="87">
        <v>-6</v>
      </c>
      <c r="B38" s="87">
        <v>-4.0244000003440306E-2</v>
      </c>
      <c r="C38" s="87">
        <v>0.1</v>
      </c>
      <c r="D38" s="89">
        <f t="shared" si="6"/>
        <v>-5.9999999999999995E-4</v>
      </c>
      <c r="E38" s="89">
        <f t="shared" si="6"/>
        <v>-4.0244000003440306E-2</v>
      </c>
      <c r="F38" s="20">
        <f t="shared" si="7"/>
        <v>-5.9999999999999995E-5</v>
      </c>
      <c r="G38" s="20">
        <f t="shared" si="7"/>
        <v>-4.0244000003440304E-3</v>
      </c>
      <c r="H38" s="20">
        <f t="shared" si="8"/>
        <v>3.5999999999999991E-8</v>
      </c>
      <c r="I38" s="20">
        <f t="shared" si="9"/>
        <v>-2.1599999999999992E-11</v>
      </c>
      <c r="J38" s="20">
        <f t="shared" si="10"/>
        <v>1.2959999999999994E-14</v>
      </c>
      <c r="K38" s="20">
        <f t="shared" si="11"/>
        <v>2.4146400002064181E-6</v>
      </c>
      <c r="L38" s="20">
        <f t="shared" si="12"/>
        <v>-1.4487840001238507E-9</v>
      </c>
      <c r="M38" s="20">
        <f t="shared" ca="1" si="4"/>
        <v>-8.9189000299957232E-5</v>
      </c>
      <c r="N38" s="20">
        <f t="shared" ca="1" si="13"/>
        <v>1.6124088466979212E-4</v>
      </c>
      <c r="O38" s="23">
        <f t="shared" ca="1" si="14"/>
        <v>67372.391250675282</v>
      </c>
      <c r="P38" s="20">
        <f t="shared" ca="1" si="15"/>
        <v>68004.952483480214</v>
      </c>
      <c r="Q38" s="20">
        <f t="shared" ca="1" si="16"/>
        <v>3908.3774535540479</v>
      </c>
      <c r="R38">
        <f t="shared" ca="1" si="5"/>
        <v>-4.0154811003140348E-2</v>
      </c>
    </row>
    <row r="39" spans="1:18" x14ac:dyDescent="0.2">
      <c r="A39" s="87">
        <v>0</v>
      </c>
      <c r="B39" s="87">
        <v>0</v>
      </c>
      <c r="C39" s="87">
        <v>0.1</v>
      </c>
      <c r="D39" s="89">
        <f t="shared" si="6"/>
        <v>0</v>
      </c>
      <c r="E39" s="89">
        <f t="shared" si="6"/>
        <v>0</v>
      </c>
      <c r="F39" s="20">
        <f t="shared" si="7"/>
        <v>0</v>
      </c>
      <c r="G39" s="20">
        <f t="shared" si="7"/>
        <v>0</v>
      </c>
      <c r="H39" s="20">
        <f t="shared" si="8"/>
        <v>0</v>
      </c>
      <c r="I39" s="20">
        <f t="shared" si="9"/>
        <v>0</v>
      </c>
      <c r="J39" s="20">
        <f t="shared" si="10"/>
        <v>0</v>
      </c>
      <c r="K39" s="20">
        <f t="shared" si="11"/>
        <v>0</v>
      </c>
      <c r="L39" s="20">
        <f t="shared" si="12"/>
        <v>0</v>
      </c>
      <c r="M39" s="20">
        <f t="shared" ca="1" si="4"/>
        <v>-1.157305134195608E-4</v>
      </c>
      <c r="N39" s="20">
        <f t="shared" ca="1" si="13"/>
        <v>1.3393551736355144E-9</v>
      </c>
      <c r="O39" s="23">
        <f t="shared" ca="1" si="14"/>
        <v>67291.330575554646</v>
      </c>
      <c r="P39" s="20">
        <f t="shared" ca="1" si="15"/>
        <v>67750.505850710819</v>
      </c>
      <c r="Q39" s="20">
        <f t="shared" ca="1" si="16"/>
        <v>3887.0042803873748</v>
      </c>
      <c r="R39">
        <f t="shared" ca="1" si="5"/>
        <v>1.157305134195608E-4</v>
      </c>
    </row>
    <row r="40" spans="1:18" x14ac:dyDescent="0.2">
      <c r="A40" s="87">
        <v>0</v>
      </c>
      <c r="B40" s="87">
        <v>6.0000000012223609E-3</v>
      </c>
      <c r="C40" s="87">
        <v>0.1</v>
      </c>
      <c r="D40" s="89">
        <f t="shared" si="6"/>
        <v>0</v>
      </c>
      <c r="E40" s="89">
        <f t="shared" si="6"/>
        <v>6.0000000012223609E-3</v>
      </c>
      <c r="F40" s="20">
        <f t="shared" si="7"/>
        <v>0</v>
      </c>
      <c r="G40" s="20">
        <f t="shared" si="7"/>
        <v>6.0000000012223615E-4</v>
      </c>
      <c r="H40" s="20">
        <f t="shared" si="8"/>
        <v>0</v>
      </c>
      <c r="I40" s="20">
        <f t="shared" si="9"/>
        <v>0</v>
      </c>
      <c r="J40" s="20">
        <f t="shared" si="10"/>
        <v>0</v>
      </c>
      <c r="K40" s="20">
        <f t="shared" si="11"/>
        <v>0</v>
      </c>
      <c r="L40" s="20">
        <f t="shared" si="12"/>
        <v>0</v>
      </c>
      <c r="M40" s="20">
        <f t="shared" ca="1" si="4"/>
        <v>-1.157305134195608E-4</v>
      </c>
      <c r="N40" s="20">
        <f t="shared" ca="1" si="13"/>
        <v>3.740215972772235E-6</v>
      </c>
      <c r="O40" s="23">
        <f t="shared" ca="1" si="14"/>
        <v>67291.330575554646</v>
      </c>
      <c r="P40" s="20">
        <f t="shared" ca="1" si="15"/>
        <v>67750.505850710819</v>
      </c>
      <c r="Q40" s="20">
        <f t="shared" ca="1" si="16"/>
        <v>3887.0042803873748</v>
      </c>
      <c r="R40">
        <f t="shared" ca="1" si="5"/>
        <v>6.1157305146419217E-3</v>
      </c>
    </row>
    <row r="41" spans="1:18" x14ac:dyDescent="0.2">
      <c r="A41" s="87">
        <v>74</v>
      </c>
      <c r="B41" s="87">
        <v>2.3675999997067265E-2</v>
      </c>
      <c r="C41" s="87">
        <v>0.1</v>
      </c>
      <c r="D41" s="89">
        <f t="shared" si="6"/>
        <v>7.4000000000000003E-3</v>
      </c>
      <c r="E41" s="89">
        <f t="shared" si="6"/>
        <v>2.3675999997067265E-2</v>
      </c>
      <c r="F41" s="20">
        <f t="shared" si="7"/>
        <v>7.400000000000001E-4</v>
      </c>
      <c r="G41" s="20">
        <f t="shared" si="7"/>
        <v>2.3675999997067269E-3</v>
      </c>
      <c r="H41" s="20">
        <f t="shared" si="8"/>
        <v>5.4760000000000006E-6</v>
      </c>
      <c r="I41" s="20">
        <f t="shared" si="9"/>
        <v>4.0522400000000006E-8</v>
      </c>
      <c r="J41" s="20">
        <f t="shared" si="10"/>
        <v>2.9986576000000005E-10</v>
      </c>
      <c r="K41" s="20">
        <f t="shared" si="11"/>
        <v>1.7520239997829781E-5</v>
      </c>
      <c r="L41" s="20">
        <f t="shared" si="12"/>
        <v>1.296497759839404E-7</v>
      </c>
      <c r="M41" s="20">
        <f t="shared" ca="1" si="4"/>
        <v>-4.4025999656124339E-4</v>
      </c>
      <c r="N41" s="20">
        <f t="shared" ca="1" si="13"/>
        <v>5.8159399608028691E-5</v>
      </c>
      <c r="O41" s="23">
        <f t="shared" ca="1" si="14"/>
        <v>66297.494892907518</v>
      </c>
      <c r="P41" s="20">
        <f t="shared" ca="1" si="15"/>
        <v>64660.130360881318</v>
      </c>
      <c r="Q41" s="20">
        <f t="shared" ca="1" si="16"/>
        <v>3628.9733543343532</v>
      </c>
      <c r="R41">
        <f t="shared" ca="1" si="5"/>
        <v>2.4116259993628507E-2</v>
      </c>
    </row>
    <row r="42" spans="1:18" x14ac:dyDescent="0.2">
      <c r="A42" s="87">
        <v>111</v>
      </c>
      <c r="B42" s="87">
        <v>4.0140000055544078E-3</v>
      </c>
      <c r="C42" s="87">
        <v>0.1</v>
      </c>
      <c r="D42" s="89">
        <f t="shared" si="6"/>
        <v>1.11E-2</v>
      </c>
      <c r="E42" s="89">
        <f t="shared" si="6"/>
        <v>4.0140000055544078E-3</v>
      </c>
      <c r="F42" s="20">
        <f t="shared" si="7"/>
        <v>1.1100000000000001E-3</v>
      </c>
      <c r="G42" s="20">
        <f t="shared" si="7"/>
        <v>4.0140000055544078E-4</v>
      </c>
      <c r="H42" s="20">
        <f t="shared" si="8"/>
        <v>1.2321000000000001E-5</v>
      </c>
      <c r="I42" s="20">
        <f t="shared" si="9"/>
        <v>1.3676310000000001E-7</v>
      </c>
      <c r="J42" s="20">
        <f t="shared" si="10"/>
        <v>1.5180704100000003E-9</v>
      </c>
      <c r="K42" s="20">
        <f t="shared" si="11"/>
        <v>4.4555400061653929E-6</v>
      </c>
      <c r="L42" s="20">
        <f t="shared" si="12"/>
        <v>4.9456494068435863E-8</v>
      </c>
      <c r="M42" s="20">
        <f t="shared" ca="1" si="4"/>
        <v>-6.0057124543201894E-4</v>
      </c>
      <c r="N42" s="20">
        <f t="shared" ca="1" si="13"/>
        <v>2.1294267830430434E-6</v>
      </c>
      <c r="O42" s="23">
        <f t="shared" ca="1" si="14"/>
        <v>65804.66338600099</v>
      </c>
      <c r="P42" s="20">
        <f t="shared" ca="1" si="15"/>
        <v>63147.881277954904</v>
      </c>
      <c r="Q42" s="20">
        <f t="shared" ca="1" si="16"/>
        <v>3503.7942942510904</v>
      </c>
      <c r="R42">
        <f t="shared" ca="1" si="5"/>
        <v>4.6145712509864266E-3</v>
      </c>
    </row>
    <row r="43" spans="1:18" x14ac:dyDescent="0.2">
      <c r="A43" s="87">
        <v>112.5</v>
      </c>
      <c r="B43" s="87">
        <v>3.3249999978579581E-3</v>
      </c>
      <c r="C43" s="87">
        <v>0.1</v>
      </c>
      <c r="D43" s="89">
        <f t="shared" si="6"/>
        <v>1.125E-2</v>
      </c>
      <c r="E43" s="89">
        <f t="shared" si="6"/>
        <v>3.3249999978579581E-3</v>
      </c>
      <c r="F43" s="20">
        <f t="shared" si="7"/>
        <v>1.1249999999999999E-3</v>
      </c>
      <c r="G43" s="20">
        <f t="shared" si="7"/>
        <v>3.3249999978579581E-4</v>
      </c>
      <c r="H43" s="20">
        <f t="shared" si="8"/>
        <v>1.2656249999999999E-5</v>
      </c>
      <c r="I43" s="20">
        <f t="shared" si="9"/>
        <v>1.4238281249999999E-7</v>
      </c>
      <c r="J43" s="20">
        <f t="shared" si="10"/>
        <v>1.6018066406249999E-9</v>
      </c>
      <c r="K43" s="20">
        <f t="shared" si="11"/>
        <v>3.7406249975902026E-6</v>
      </c>
      <c r="L43" s="20">
        <f t="shared" si="12"/>
        <v>4.2082031222889778E-8</v>
      </c>
      <c r="M43" s="20">
        <f t="shared" ca="1" si="4"/>
        <v>-6.070428813544816E-4</v>
      </c>
      <c r="N43" s="20">
        <f t="shared" ca="1" si="13"/>
        <v>1.5460961203965256E-6</v>
      </c>
      <c r="O43" s="23">
        <f t="shared" ca="1" si="14"/>
        <v>65784.740979618728</v>
      </c>
      <c r="P43" s="20">
        <f t="shared" ca="1" si="15"/>
        <v>63087.034045099666</v>
      </c>
      <c r="Q43" s="20">
        <f t="shared" ca="1" si="16"/>
        <v>3498.7730232521913</v>
      </c>
      <c r="R43">
        <f t="shared" ca="1" si="5"/>
        <v>3.93204287921244E-3</v>
      </c>
    </row>
    <row r="44" spans="1:18" x14ac:dyDescent="0.2">
      <c r="A44" s="87">
        <v>548.5</v>
      </c>
      <c r="B44" s="87">
        <v>6.3889999946695752E-3</v>
      </c>
      <c r="C44" s="87">
        <v>0.1</v>
      </c>
      <c r="D44" s="89">
        <f t="shared" si="6"/>
        <v>5.4850000000000003E-2</v>
      </c>
      <c r="E44" s="89">
        <f t="shared" si="6"/>
        <v>6.3889999946695752E-3</v>
      </c>
      <c r="F44" s="20">
        <f t="shared" si="7"/>
        <v>5.4850000000000003E-3</v>
      </c>
      <c r="G44" s="20">
        <f t="shared" si="7"/>
        <v>6.3889999946695761E-4</v>
      </c>
      <c r="H44" s="20">
        <f t="shared" si="8"/>
        <v>3.0085225000000003E-4</v>
      </c>
      <c r="I44" s="20">
        <f t="shared" si="9"/>
        <v>1.6501745912500003E-5</v>
      </c>
      <c r="J44" s="20">
        <f t="shared" si="10"/>
        <v>9.0512076330062518E-7</v>
      </c>
      <c r="K44" s="20">
        <f t="shared" si="11"/>
        <v>3.5043664970762627E-5</v>
      </c>
      <c r="L44" s="20">
        <f t="shared" si="12"/>
        <v>1.9221450236463303E-6</v>
      </c>
      <c r="M44" s="20">
        <f t="shared" ca="1" si="4"/>
        <v>-2.3974015712374085E-3</v>
      </c>
      <c r="N44" s="20">
        <f t="shared" ca="1" si="13"/>
        <v>7.7200852477372689E-6</v>
      </c>
      <c r="O44" s="23">
        <f t="shared" ca="1" si="14"/>
        <v>60180.149858504927</v>
      </c>
      <c r="P44" s="20">
        <f t="shared" ca="1" si="15"/>
        <v>46879.312396546542</v>
      </c>
      <c r="Q44" s="20">
        <f t="shared" ca="1" si="16"/>
        <v>2210.7854157201</v>
      </c>
      <c r="R44">
        <f t="shared" ca="1" si="5"/>
        <v>8.7864015659069837E-3</v>
      </c>
    </row>
    <row r="45" spans="1:18" x14ac:dyDescent="0.2">
      <c r="A45" s="87">
        <v>938</v>
      </c>
      <c r="B45" s="87">
        <v>-1.2188000000605825E-2</v>
      </c>
      <c r="C45" s="87">
        <v>0.1</v>
      </c>
      <c r="D45" s="89">
        <f t="shared" si="6"/>
        <v>9.3799999999999994E-2</v>
      </c>
      <c r="E45" s="89">
        <f t="shared" si="6"/>
        <v>-1.2188000000605825E-2</v>
      </c>
      <c r="F45" s="20">
        <f t="shared" si="7"/>
        <v>9.3799999999999994E-3</v>
      </c>
      <c r="G45" s="20">
        <f t="shared" si="7"/>
        <v>-1.2188000000605825E-3</v>
      </c>
      <c r="H45" s="20">
        <f t="shared" si="8"/>
        <v>8.7984399999999985E-4</v>
      </c>
      <c r="I45" s="20">
        <f t="shared" si="9"/>
        <v>8.2529367199999976E-5</v>
      </c>
      <c r="J45" s="20">
        <f t="shared" si="10"/>
        <v>7.7412546433599964E-6</v>
      </c>
      <c r="K45" s="20">
        <f t="shared" si="11"/>
        <v>-1.1432344000568263E-4</v>
      </c>
      <c r="L45" s="20">
        <f t="shared" si="12"/>
        <v>-1.0723538672533031E-5</v>
      </c>
      <c r="M45" s="20">
        <f t="shared" ca="1" si="4"/>
        <v>-3.8438793731646486E-3</v>
      </c>
      <c r="N45" s="20">
        <f t="shared" ca="1" si="13"/>
        <v>6.9624349045289348E-6</v>
      </c>
      <c r="O45" s="23">
        <f t="shared" ca="1" si="14"/>
        <v>55478.685585788742</v>
      </c>
      <c r="P45" s="20">
        <f t="shared" ca="1" si="15"/>
        <v>34772.698733313446</v>
      </c>
      <c r="Q45" s="20">
        <f t="shared" ca="1" si="16"/>
        <v>1333.7820156843184</v>
      </c>
      <c r="R45">
        <f t="shared" ca="1" si="5"/>
        <v>-8.3441206274411771E-3</v>
      </c>
    </row>
    <row r="46" spans="1:18" x14ac:dyDescent="0.2">
      <c r="A46" s="87">
        <v>1038</v>
      </c>
      <c r="B46" s="87">
        <v>-9.788000003027264E-3</v>
      </c>
      <c r="C46" s="87">
        <v>0.1</v>
      </c>
      <c r="D46" s="89">
        <f t="shared" si="6"/>
        <v>0.1038</v>
      </c>
      <c r="E46" s="89">
        <f t="shared" si="6"/>
        <v>-9.788000003027264E-3</v>
      </c>
      <c r="F46" s="20">
        <f t="shared" si="7"/>
        <v>1.038E-2</v>
      </c>
      <c r="G46" s="20">
        <f t="shared" si="7"/>
        <v>-9.7880000030272653E-4</v>
      </c>
      <c r="H46" s="20">
        <f t="shared" si="8"/>
        <v>1.0774440000000001E-3</v>
      </c>
      <c r="I46" s="20">
        <f t="shared" si="9"/>
        <v>1.1183868720000001E-4</v>
      </c>
      <c r="J46" s="20">
        <f t="shared" si="10"/>
        <v>1.1608855731360002E-5</v>
      </c>
      <c r="K46" s="20">
        <f t="shared" si="11"/>
        <v>-1.0159944003142302E-4</v>
      </c>
      <c r="L46" s="20">
        <f t="shared" si="12"/>
        <v>-1.0546021875261709E-5</v>
      </c>
      <c r="M46" s="20">
        <f t="shared" ca="1" si="4"/>
        <v>-4.1919641844341427E-3</v>
      </c>
      <c r="N46" s="20">
        <f t="shared" ca="1" si="13"/>
        <v>3.1315616882977183E-6</v>
      </c>
      <c r="O46" s="23">
        <f t="shared" ca="1" si="14"/>
        <v>54316.70293334029</v>
      </c>
      <c r="P46" s="20">
        <f t="shared" ca="1" si="15"/>
        <v>32005.591083839037</v>
      </c>
      <c r="Q46" s="20">
        <f t="shared" ca="1" si="16"/>
        <v>1147.6800826144238</v>
      </c>
      <c r="R46">
        <f t="shared" ca="1" si="5"/>
        <v>-5.5960358185931213E-3</v>
      </c>
    </row>
    <row r="47" spans="1:18" x14ac:dyDescent="0.2">
      <c r="A47" s="87">
        <v>1053</v>
      </c>
      <c r="B47" s="87">
        <v>-3.7678000000596512E-2</v>
      </c>
      <c r="C47" s="87">
        <v>0.1</v>
      </c>
      <c r="D47" s="89">
        <f t="shared" si="6"/>
        <v>0.1053</v>
      </c>
      <c r="E47" s="89">
        <f t="shared" si="6"/>
        <v>-3.7678000000596512E-2</v>
      </c>
      <c r="F47" s="20">
        <f t="shared" si="7"/>
        <v>1.0530000000000001E-2</v>
      </c>
      <c r="G47" s="20">
        <f t="shared" si="7"/>
        <v>-3.7678000000596515E-3</v>
      </c>
      <c r="H47" s="20">
        <f t="shared" si="8"/>
        <v>1.1088090000000001E-3</v>
      </c>
      <c r="I47" s="20">
        <f t="shared" si="9"/>
        <v>1.1675758770000001E-4</v>
      </c>
      <c r="J47" s="20">
        <f t="shared" si="10"/>
        <v>1.2294573984810002E-5</v>
      </c>
      <c r="K47" s="20">
        <f t="shared" si="11"/>
        <v>-3.9674934000628133E-4</v>
      </c>
      <c r="L47" s="20">
        <f t="shared" si="12"/>
        <v>-4.1777705502661428E-5</v>
      </c>
      <c r="M47" s="20">
        <f t="shared" ca="1" si="4"/>
        <v>-4.2433564106515668E-3</v>
      </c>
      <c r="N47" s="20">
        <f t="shared" ca="1" si="13"/>
        <v>1.1178753919866467E-4</v>
      </c>
      <c r="O47" s="23">
        <f t="shared" ca="1" si="14"/>
        <v>54143.966716566902</v>
      </c>
      <c r="P47" s="20">
        <f t="shared" ca="1" si="15"/>
        <v>31602.168002122675</v>
      </c>
      <c r="Q47" s="20">
        <f t="shared" ca="1" si="16"/>
        <v>1121.092287769608</v>
      </c>
      <c r="R47">
        <f t="shared" ca="1" si="5"/>
        <v>-3.3434643589944947E-2</v>
      </c>
    </row>
    <row r="48" spans="1:18" x14ac:dyDescent="0.2">
      <c r="A48" s="87">
        <v>1058</v>
      </c>
      <c r="B48" s="87">
        <v>-2.9308000004675705E-2</v>
      </c>
      <c r="C48" s="87">
        <v>0.1</v>
      </c>
      <c r="D48" s="89">
        <f t="shared" si="6"/>
        <v>0.10580000000000001</v>
      </c>
      <c r="E48" s="89">
        <f t="shared" si="6"/>
        <v>-2.9308000004675705E-2</v>
      </c>
      <c r="F48" s="20">
        <f t="shared" si="7"/>
        <v>1.0580000000000001E-2</v>
      </c>
      <c r="G48" s="20">
        <f t="shared" si="7"/>
        <v>-2.9308000004675708E-3</v>
      </c>
      <c r="H48" s="20">
        <f t="shared" si="8"/>
        <v>1.1193640000000001E-3</v>
      </c>
      <c r="I48" s="20">
        <f t="shared" si="9"/>
        <v>1.1842871120000001E-4</v>
      </c>
      <c r="J48" s="20">
        <f t="shared" si="10"/>
        <v>1.2529757644960003E-5</v>
      </c>
      <c r="K48" s="20">
        <f t="shared" si="11"/>
        <v>-3.1007864004946903E-4</v>
      </c>
      <c r="L48" s="20">
        <f t="shared" si="12"/>
        <v>-3.2806320117233825E-5</v>
      </c>
      <c r="M48" s="20">
        <f t="shared" ca="1" si="4"/>
        <v>-4.2604395877690847E-3</v>
      </c>
      <c r="N48" s="20">
        <f t="shared" ca="1" si="13"/>
        <v>6.2738028283858743E-5</v>
      </c>
      <c r="O48" s="23">
        <f t="shared" ca="1" si="14"/>
        <v>54086.47811048678</v>
      </c>
      <c r="P48" s="20">
        <f t="shared" ca="1" si="15"/>
        <v>31468.36343081075</v>
      </c>
      <c r="Q48" s="20">
        <f t="shared" ca="1" si="16"/>
        <v>1112.3059774427736</v>
      </c>
      <c r="R48">
        <f t="shared" ca="1" si="5"/>
        <v>-2.504756041690662E-2</v>
      </c>
    </row>
    <row r="49" spans="1:18" x14ac:dyDescent="0.2">
      <c r="A49" s="87">
        <v>1087.5</v>
      </c>
      <c r="B49" s="87">
        <v>-1.4525000005960464E-2</v>
      </c>
      <c r="C49" s="87">
        <v>0.1</v>
      </c>
      <c r="D49" s="89">
        <f t="shared" si="6"/>
        <v>0.10875</v>
      </c>
      <c r="E49" s="89">
        <f t="shared" si="6"/>
        <v>-1.4525000005960464E-2</v>
      </c>
      <c r="F49" s="20">
        <f t="shared" si="7"/>
        <v>1.0875000000000001E-2</v>
      </c>
      <c r="G49" s="20">
        <f t="shared" si="7"/>
        <v>-1.4525000005960464E-3</v>
      </c>
      <c r="H49" s="20">
        <f t="shared" si="8"/>
        <v>1.1826562500000001E-3</v>
      </c>
      <c r="I49" s="20">
        <f t="shared" si="9"/>
        <v>1.286138671875E-4</v>
      </c>
      <c r="J49" s="20">
        <f t="shared" si="10"/>
        <v>1.3986758056640625E-5</v>
      </c>
      <c r="K49" s="20">
        <f t="shared" si="11"/>
        <v>-1.5795937506482005E-4</v>
      </c>
      <c r="L49" s="20">
        <f t="shared" si="12"/>
        <v>-1.7178082038299179E-5</v>
      </c>
      <c r="M49" s="20">
        <f t="shared" ca="1" si="4"/>
        <v>-4.3607462404333698E-3</v>
      </c>
      <c r="N49" s="20">
        <f t="shared" ca="1" si="13"/>
        <v>1.0331205461003173E-5</v>
      </c>
      <c r="O49" s="23">
        <f t="shared" ca="1" si="14"/>
        <v>53748.211109513184</v>
      </c>
      <c r="P49" s="20">
        <f t="shared" ca="1" si="15"/>
        <v>30685.711592253203</v>
      </c>
      <c r="Q49" s="20">
        <f t="shared" ca="1" si="16"/>
        <v>1061.2403699739498</v>
      </c>
      <c r="R49">
        <f t="shared" ca="1" si="5"/>
        <v>-1.0164253765527095E-2</v>
      </c>
    </row>
    <row r="50" spans="1:18" x14ac:dyDescent="0.2">
      <c r="A50" s="87">
        <v>1311.5</v>
      </c>
      <c r="B50" s="87">
        <v>-2.3748999999952503E-2</v>
      </c>
      <c r="C50" s="87">
        <v>0.1</v>
      </c>
      <c r="D50" s="89">
        <f t="shared" si="6"/>
        <v>0.13114999999999999</v>
      </c>
      <c r="E50" s="89">
        <f t="shared" si="6"/>
        <v>-2.3748999999952503E-2</v>
      </c>
      <c r="F50" s="20">
        <f t="shared" si="7"/>
        <v>1.3115E-2</v>
      </c>
      <c r="G50" s="20">
        <f t="shared" si="7"/>
        <v>-2.3748999999952504E-3</v>
      </c>
      <c r="H50" s="20">
        <f t="shared" si="8"/>
        <v>1.7200322499999999E-3</v>
      </c>
      <c r="I50" s="20">
        <f t="shared" si="9"/>
        <v>2.2558222958749997E-4</v>
      </c>
      <c r="J50" s="20">
        <f t="shared" si="10"/>
        <v>2.9585109410400619E-5</v>
      </c>
      <c r="K50" s="20">
        <f t="shared" si="11"/>
        <v>-3.1146813499937704E-4</v>
      </c>
      <c r="L50" s="20">
        <f t="shared" si="12"/>
        <v>-4.0849045905168292E-5</v>
      </c>
      <c r="M50" s="20">
        <f t="shared" ca="1" si="4"/>
        <v>-5.0953874715565974E-3</v>
      </c>
      <c r="N50" s="20">
        <f t="shared" ca="1" si="13"/>
        <v>3.4795726035952863E-5</v>
      </c>
      <c r="O50" s="23">
        <f t="shared" ca="1" si="14"/>
        <v>51230.318996240494</v>
      </c>
      <c r="P50" s="20">
        <f t="shared" ca="1" si="15"/>
        <v>25115.714190716324</v>
      </c>
      <c r="Q50" s="20">
        <f t="shared" ca="1" si="16"/>
        <v>715.84071365564319</v>
      </c>
      <c r="R50">
        <f t="shared" ca="1" si="5"/>
        <v>-1.8653612528395903E-2</v>
      </c>
    </row>
    <row r="51" spans="1:18" x14ac:dyDescent="0.2">
      <c r="A51" s="87">
        <v>1375.5</v>
      </c>
      <c r="B51" s="87">
        <v>2.5186999999277759E-2</v>
      </c>
      <c r="C51" s="87">
        <v>0.1</v>
      </c>
      <c r="D51" s="89">
        <f t="shared" si="6"/>
        <v>0.13755000000000001</v>
      </c>
      <c r="E51" s="89">
        <f t="shared" si="6"/>
        <v>2.5186999999277759E-2</v>
      </c>
      <c r="F51" s="20">
        <f t="shared" si="7"/>
        <v>1.3755000000000002E-2</v>
      </c>
      <c r="G51" s="20">
        <f t="shared" si="7"/>
        <v>2.5186999999277761E-3</v>
      </c>
      <c r="H51" s="20">
        <f t="shared" si="8"/>
        <v>1.8920002500000003E-3</v>
      </c>
      <c r="I51" s="20">
        <f t="shared" si="9"/>
        <v>2.6024463438750008E-4</v>
      </c>
      <c r="J51" s="20">
        <f t="shared" si="10"/>
        <v>3.5796649460000639E-5</v>
      </c>
      <c r="K51" s="20">
        <f t="shared" si="11"/>
        <v>3.4644718499006564E-4</v>
      </c>
      <c r="L51" s="20">
        <f t="shared" si="12"/>
        <v>4.7653810295383531E-5</v>
      </c>
      <c r="M51" s="20">
        <f t="shared" ca="1" si="4"/>
        <v>-5.2965177936656416E-3</v>
      </c>
      <c r="N51" s="20">
        <f t="shared" ca="1" si="13"/>
        <v>9.2924485703269684E-5</v>
      </c>
      <c r="O51" s="23">
        <f t="shared" ca="1" si="14"/>
        <v>50527.181192046664</v>
      </c>
      <c r="P51" s="20">
        <f t="shared" ca="1" si="15"/>
        <v>23642.826717943841</v>
      </c>
      <c r="Q51" s="20">
        <f t="shared" ca="1" si="16"/>
        <v>630.58169475214265</v>
      </c>
      <c r="R51">
        <f t="shared" ca="1" si="5"/>
        <v>3.04835177929434E-2</v>
      </c>
    </row>
    <row r="52" spans="1:18" x14ac:dyDescent="0.2">
      <c r="A52" s="87">
        <v>1480.5</v>
      </c>
      <c r="B52" s="87">
        <v>1.1957000002439599E-2</v>
      </c>
      <c r="C52" s="87">
        <v>0.1</v>
      </c>
      <c r="D52" s="89">
        <f t="shared" si="6"/>
        <v>0.14804999999999999</v>
      </c>
      <c r="E52" s="89">
        <f t="shared" si="6"/>
        <v>1.1957000002439599E-2</v>
      </c>
      <c r="F52" s="20">
        <f t="shared" si="7"/>
        <v>1.4804999999999999E-2</v>
      </c>
      <c r="G52" s="20">
        <f t="shared" si="7"/>
        <v>1.1957000002439601E-3</v>
      </c>
      <c r="H52" s="20">
        <f t="shared" si="8"/>
        <v>2.1918802499999997E-3</v>
      </c>
      <c r="I52" s="20">
        <f t="shared" si="9"/>
        <v>3.2450787101249989E-4</v>
      </c>
      <c r="J52" s="20">
        <f t="shared" si="10"/>
        <v>4.8043390303400602E-5</v>
      </c>
      <c r="K52" s="20">
        <f t="shared" si="11"/>
        <v>1.7702338503611828E-4</v>
      </c>
      <c r="L52" s="20">
        <f t="shared" si="12"/>
        <v>2.620831215459731E-5</v>
      </c>
      <c r="M52" s="20">
        <f t="shared" ca="1" si="4"/>
        <v>-5.61805682711875E-3</v>
      </c>
      <c r="N52" s="20">
        <f t="shared" ca="1" si="13"/>
        <v>3.0888262256220565E-5</v>
      </c>
      <c r="O52" s="23">
        <f t="shared" ca="1" si="14"/>
        <v>49389.037535986601</v>
      </c>
      <c r="P52" s="20">
        <f t="shared" ca="1" si="15"/>
        <v>21337.553916276447</v>
      </c>
      <c r="Q52" s="20">
        <f t="shared" ca="1" si="16"/>
        <v>503.25048995435395</v>
      </c>
      <c r="R52">
        <f t="shared" ca="1" si="5"/>
        <v>1.7575056829558351E-2</v>
      </c>
    </row>
    <row r="53" spans="1:18" x14ac:dyDescent="0.2">
      <c r="A53" s="87">
        <v>1819.5</v>
      </c>
      <c r="B53" s="87">
        <v>1.4242999997804873E-2</v>
      </c>
      <c r="C53" s="87">
        <v>0.1</v>
      </c>
      <c r="D53" s="89">
        <f t="shared" si="6"/>
        <v>0.18195</v>
      </c>
      <c r="E53" s="89">
        <f t="shared" si="6"/>
        <v>1.4242999997804873E-2</v>
      </c>
      <c r="F53" s="20">
        <f t="shared" si="7"/>
        <v>1.8194999999999999E-2</v>
      </c>
      <c r="G53" s="20">
        <f t="shared" si="7"/>
        <v>1.4242999997804873E-3</v>
      </c>
      <c r="H53" s="20">
        <f t="shared" si="8"/>
        <v>3.3105802499999999E-3</v>
      </c>
      <c r="I53" s="20">
        <f t="shared" si="9"/>
        <v>6.0236007648749995E-4</v>
      </c>
      <c r="J53" s="20">
        <f t="shared" si="10"/>
        <v>1.0959941591690062E-4</v>
      </c>
      <c r="K53" s="20">
        <f t="shared" si="11"/>
        <v>2.5915138496005965E-4</v>
      </c>
      <c r="L53" s="20">
        <f t="shared" si="12"/>
        <v>4.7152594493482855E-5</v>
      </c>
      <c r="M53" s="20">
        <f t="shared" ca="1" si="4"/>
        <v>-6.5845756960935141E-3</v>
      </c>
      <c r="N53" s="20">
        <f t="shared" ca="1" si="13"/>
        <v>4.3378790928506693E-5</v>
      </c>
      <c r="O53" s="23">
        <f t="shared" ca="1" si="14"/>
        <v>45843.135650722485</v>
      </c>
      <c r="P53" s="20">
        <f t="shared" ca="1" si="15"/>
        <v>14806.122852315772</v>
      </c>
      <c r="Q53" s="20">
        <f t="shared" ca="1" si="16"/>
        <v>194.48109245347268</v>
      </c>
      <c r="R53">
        <f t="shared" ca="1" si="5"/>
        <v>2.0827575693898388E-2</v>
      </c>
    </row>
    <row r="54" spans="1:18" x14ac:dyDescent="0.2">
      <c r="A54" s="87">
        <v>1824.5</v>
      </c>
      <c r="B54" s="87">
        <v>-2.5387000001501292E-2</v>
      </c>
      <c r="C54" s="87">
        <v>0.1</v>
      </c>
      <c r="D54" s="89">
        <f t="shared" si="6"/>
        <v>0.18245</v>
      </c>
      <c r="E54" s="89">
        <f t="shared" si="6"/>
        <v>-2.5387000001501292E-2</v>
      </c>
      <c r="F54" s="20">
        <f t="shared" si="7"/>
        <v>1.8245000000000001E-2</v>
      </c>
      <c r="G54" s="20">
        <f t="shared" si="7"/>
        <v>-2.5387000001501295E-3</v>
      </c>
      <c r="H54" s="20">
        <f t="shared" si="8"/>
        <v>3.3288002500000001E-3</v>
      </c>
      <c r="I54" s="20">
        <f t="shared" si="9"/>
        <v>6.0733960561250007E-4</v>
      </c>
      <c r="J54" s="20">
        <f t="shared" si="10"/>
        <v>1.1080911104400064E-4</v>
      </c>
      <c r="K54" s="20">
        <f t="shared" si="11"/>
        <v>-4.6318581502739114E-4</v>
      </c>
      <c r="L54" s="20">
        <f t="shared" si="12"/>
        <v>-8.4508251951747508E-5</v>
      </c>
      <c r="M54" s="20">
        <f t="shared" ca="1" si="4"/>
        <v>-6.598013019413612E-3</v>
      </c>
      <c r="N54" s="20">
        <f t="shared" ca="1" si="13"/>
        <v>3.5302603181306025E-5</v>
      </c>
      <c r="O54" s="23">
        <f t="shared" ca="1" si="14"/>
        <v>45792.283527910913</v>
      </c>
      <c r="P54" s="20">
        <f t="shared" ca="1" si="15"/>
        <v>14719.885256441145</v>
      </c>
      <c r="Q54" s="20">
        <f t="shared" ca="1" si="16"/>
        <v>191.05538593884543</v>
      </c>
      <c r="R54">
        <f t="shared" ca="1" si="5"/>
        <v>-1.8788986982087679E-2</v>
      </c>
    </row>
    <row r="55" spans="1:18" x14ac:dyDescent="0.2">
      <c r="A55" s="87">
        <v>1883.5</v>
      </c>
      <c r="B55" s="87">
        <v>1.017899999715155E-2</v>
      </c>
      <c r="C55" s="87">
        <v>0.1</v>
      </c>
      <c r="D55" s="89">
        <f t="shared" si="6"/>
        <v>0.18834999999999999</v>
      </c>
      <c r="E55" s="89">
        <f t="shared" si="6"/>
        <v>1.017899999715155E-2</v>
      </c>
      <c r="F55" s="20">
        <f t="shared" si="7"/>
        <v>1.8835000000000001E-2</v>
      </c>
      <c r="G55" s="20">
        <f t="shared" si="7"/>
        <v>1.0178999997151551E-3</v>
      </c>
      <c r="H55" s="20">
        <f t="shared" si="8"/>
        <v>3.54757225E-3</v>
      </c>
      <c r="I55" s="20">
        <f t="shared" si="9"/>
        <v>6.6818523328749995E-4</v>
      </c>
      <c r="J55" s="20">
        <f t="shared" si="10"/>
        <v>1.2585268868970062E-4</v>
      </c>
      <c r="K55" s="20">
        <f t="shared" si="11"/>
        <v>1.9172146494634946E-4</v>
      </c>
      <c r="L55" s="20">
        <f t="shared" si="12"/>
        <v>3.6110737922644916E-5</v>
      </c>
      <c r="M55" s="20">
        <f t="shared" ca="1" si="4"/>
        <v>-6.754777381891606E-3</v>
      </c>
      <c r="N55" s="20">
        <f t="shared" ca="1" si="13"/>
        <v>2.8675281632299369E-5</v>
      </c>
      <c r="O55" s="23">
        <f t="shared" ca="1" si="14"/>
        <v>45195.360596230574</v>
      </c>
      <c r="P55" s="20">
        <f t="shared" ca="1" si="15"/>
        <v>13723.82671090143</v>
      </c>
      <c r="Q55" s="20">
        <f t="shared" ca="1" si="16"/>
        <v>153.02952512746143</v>
      </c>
      <c r="R55">
        <f t="shared" ca="1" si="5"/>
        <v>1.6933777379043155E-2</v>
      </c>
    </row>
    <row r="56" spans="1:18" x14ac:dyDescent="0.2">
      <c r="A56" s="87">
        <v>1891</v>
      </c>
      <c r="B56" s="87">
        <v>-1.2266000005183741E-2</v>
      </c>
      <c r="C56" s="87">
        <v>0.1</v>
      </c>
      <c r="D56" s="89">
        <f t="shared" si="6"/>
        <v>0.18909999999999999</v>
      </c>
      <c r="E56" s="89">
        <f t="shared" si="6"/>
        <v>-1.2266000005183741E-2</v>
      </c>
      <c r="F56" s="20">
        <f t="shared" si="7"/>
        <v>1.891E-2</v>
      </c>
      <c r="G56" s="20">
        <f t="shared" si="7"/>
        <v>-1.2266000005183742E-3</v>
      </c>
      <c r="H56" s="20">
        <f t="shared" si="8"/>
        <v>3.5758809999999999E-3</v>
      </c>
      <c r="I56" s="20">
        <f t="shared" si="9"/>
        <v>6.7619909709999996E-4</v>
      </c>
      <c r="J56" s="20">
        <f t="shared" si="10"/>
        <v>1.2786924926160999E-4</v>
      </c>
      <c r="K56" s="20">
        <f t="shared" si="11"/>
        <v>-2.3195006009802454E-4</v>
      </c>
      <c r="L56" s="20">
        <f t="shared" si="12"/>
        <v>-4.3861756364536438E-5</v>
      </c>
      <c r="M56" s="20">
        <f t="shared" ca="1" si="4"/>
        <v>-6.7744678248751146E-3</v>
      </c>
      <c r="N56" s="20">
        <f t="shared" ca="1" si="13"/>
        <v>3.0156925687365222E-6</v>
      </c>
      <c r="O56" s="23">
        <f t="shared" ca="1" si="14"/>
        <v>45119.893211258692</v>
      </c>
      <c r="P56" s="20">
        <f t="shared" ca="1" si="15"/>
        <v>13600.040464485734</v>
      </c>
      <c r="Q56" s="20">
        <f t="shared" ca="1" si="16"/>
        <v>148.51054458117446</v>
      </c>
      <c r="R56">
        <f t="shared" ca="1" si="5"/>
        <v>-5.4915321803086269E-3</v>
      </c>
    </row>
    <row r="57" spans="1:18" x14ac:dyDescent="0.2">
      <c r="A57" s="87">
        <v>1894.5</v>
      </c>
      <c r="B57" s="87">
        <v>-1.0206999999354593E-2</v>
      </c>
      <c r="C57" s="87">
        <v>0.1</v>
      </c>
      <c r="D57" s="89">
        <f t="shared" si="6"/>
        <v>0.18945000000000001</v>
      </c>
      <c r="E57" s="89">
        <f t="shared" si="6"/>
        <v>-1.0206999999354593E-2</v>
      </c>
      <c r="F57" s="20">
        <f t="shared" si="7"/>
        <v>1.8945000000000004E-2</v>
      </c>
      <c r="G57" s="20">
        <f t="shared" si="7"/>
        <v>-1.0206999999354594E-3</v>
      </c>
      <c r="H57" s="20">
        <f t="shared" si="8"/>
        <v>3.589130250000001E-3</v>
      </c>
      <c r="I57" s="20">
        <f t="shared" si="9"/>
        <v>6.7996072586250017E-4</v>
      </c>
      <c r="J57" s="20">
        <f t="shared" si="10"/>
        <v>1.2881855951465067E-4</v>
      </c>
      <c r="K57" s="20">
        <f t="shared" si="11"/>
        <v>-1.933716149877728E-4</v>
      </c>
      <c r="L57" s="20">
        <f t="shared" si="12"/>
        <v>-3.6634252459433555E-5</v>
      </c>
      <c r="M57" s="20">
        <f t="shared" ca="1" si="4"/>
        <v>-6.7836383857597616E-3</v>
      </c>
      <c r="N57" s="20">
        <f t="shared" ca="1" si="13"/>
        <v>1.1719404737434613E-6</v>
      </c>
      <c r="O57" s="23">
        <f t="shared" ca="1" si="14"/>
        <v>45084.706872238035</v>
      </c>
      <c r="P57" s="20">
        <f t="shared" ca="1" si="15"/>
        <v>13542.491024374509</v>
      </c>
      <c r="Q57" s="20">
        <f t="shared" ca="1" si="16"/>
        <v>146.42584868179051</v>
      </c>
      <c r="R57">
        <f t="shared" ca="1" si="5"/>
        <v>-3.4233616135948318E-3</v>
      </c>
    </row>
    <row r="58" spans="1:18" x14ac:dyDescent="0.2">
      <c r="A58" s="87">
        <v>1931.5</v>
      </c>
      <c r="B58" s="87">
        <v>-2.4869000000762753E-2</v>
      </c>
      <c r="C58" s="87">
        <v>0.05</v>
      </c>
      <c r="D58" s="89">
        <f t="shared" si="6"/>
        <v>0.19314999999999999</v>
      </c>
      <c r="E58" s="89">
        <f t="shared" si="6"/>
        <v>-2.4869000000762753E-2</v>
      </c>
      <c r="F58" s="20">
        <f t="shared" si="7"/>
        <v>9.6574999999999994E-3</v>
      </c>
      <c r="G58" s="20">
        <f t="shared" si="7"/>
        <v>-1.2434500000381378E-3</v>
      </c>
      <c r="H58" s="20">
        <f t="shared" si="8"/>
        <v>1.8653461249999999E-3</v>
      </c>
      <c r="I58" s="20">
        <f t="shared" si="9"/>
        <v>3.6029160404374997E-4</v>
      </c>
      <c r="J58" s="20">
        <f t="shared" si="10"/>
        <v>6.9590323321050301E-5</v>
      </c>
      <c r="K58" s="20">
        <f t="shared" si="11"/>
        <v>-2.4017236750736631E-4</v>
      </c>
      <c r="L58" s="20">
        <f t="shared" si="12"/>
        <v>-4.6389292784047799E-5</v>
      </c>
      <c r="M58" s="20">
        <f t="shared" ca="1" si="4"/>
        <v>-6.8798715542617087E-3</v>
      </c>
      <c r="N58" s="20">
        <f t="shared" ca="1" si="13"/>
        <v>1.6180437113235657E-5</v>
      </c>
      <c r="O58" s="23">
        <f t="shared" ca="1" si="14"/>
        <v>11178.492897347684</v>
      </c>
      <c r="P58" s="20">
        <f t="shared" ca="1" si="15"/>
        <v>3235.6367159516276</v>
      </c>
      <c r="Q58" s="20">
        <f t="shared" ca="1" si="16"/>
        <v>31.331083560047787</v>
      </c>
      <c r="R58">
        <f t="shared" ca="1" si="5"/>
        <v>-1.7989128446501045E-2</v>
      </c>
    </row>
    <row r="59" spans="1:18" x14ac:dyDescent="0.2">
      <c r="A59" s="87">
        <v>2252</v>
      </c>
      <c r="B59" s="87">
        <v>1.7248000003746711E-2</v>
      </c>
      <c r="C59" s="87">
        <v>0.1</v>
      </c>
      <c r="D59" s="89">
        <f t="shared" si="6"/>
        <v>0.22520000000000001</v>
      </c>
      <c r="E59" s="89">
        <f t="shared" si="6"/>
        <v>1.7248000003746711E-2</v>
      </c>
      <c r="F59" s="20">
        <f t="shared" si="7"/>
        <v>2.2520000000000002E-2</v>
      </c>
      <c r="G59" s="20">
        <f t="shared" si="7"/>
        <v>1.7248000003746711E-3</v>
      </c>
      <c r="H59" s="20">
        <f t="shared" si="8"/>
        <v>5.071504000000001E-3</v>
      </c>
      <c r="I59" s="20">
        <f t="shared" si="9"/>
        <v>1.1421027008000004E-3</v>
      </c>
      <c r="J59" s="20">
        <f t="shared" si="10"/>
        <v>2.5720152822016008E-4</v>
      </c>
      <c r="K59" s="20">
        <f t="shared" si="11"/>
        <v>3.8842496008437594E-4</v>
      </c>
      <c r="L59" s="20">
        <f t="shared" si="12"/>
        <v>8.7473301011001465E-5</v>
      </c>
      <c r="M59" s="20">
        <f t="shared" ca="1" si="4"/>
        <v>-7.6589595343769749E-3</v>
      </c>
      <c r="N59" s="20">
        <f t="shared" ca="1" si="13"/>
        <v>6.203566334337304E-5</v>
      </c>
      <c r="O59" s="23">
        <f t="shared" ca="1" si="14"/>
        <v>41595.787443416448</v>
      </c>
      <c r="P59" s="20">
        <f t="shared" ca="1" si="15"/>
        <v>8374.2233469486891</v>
      </c>
      <c r="Q59" s="20">
        <f t="shared" ca="1" si="16"/>
        <v>12.037378919270639</v>
      </c>
      <c r="R59">
        <f t="shared" ca="1" si="5"/>
        <v>2.4906959538123684E-2</v>
      </c>
    </row>
    <row r="60" spans="1:18" x14ac:dyDescent="0.2">
      <c r="A60" s="87">
        <v>2729</v>
      </c>
      <c r="B60" s="87">
        <v>-8.5399999807123095E-4</v>
      </c>
      <c r="C60" s="87">
        <v>0.1</v>
      </c>
      <c r="D60" s="89">
        <f t="shared" si="6"/>
        <v>0.27289999999999998</v>
      </c>
      <c r="E60" s="89">
        <f t="shared" si="6"/>
        <v>-8.5399999807123095E-4</v>
      </c>
      <c r="F60" s="20">
        <f t="shared" si="7"/>
        <v>2.7289999999999998E-2</v>
      </c>
      <c r="G60" s="20">
        <f t="shared" si="7"/>
        <v>-8.5399999807123106E-5</v>
      </c>
      <c r="H60" s="20">
        <f t="shared" si="8"/>
        <v>7.4474409999999991E-3</v>
      </c>
      <c r="I60" s="20">
        <f t="shared" si="9"/>
        <v>2.0324066488999998E-3</v>
      </c>
      <c r="J60" s="20">
        <f t="shared" si="10"/>
        <v>5.546437744848099E-4</v>
      </c>
      <c r="K60" s="20">
        <f t="shared" si="11"/>
        <v>-2.3305659947363892E-5</v>
      </c>
      <c r="L60" s="20">
        <f t="shared" si="12"/>
        <v>-6.3601145996356055E-6</v>
      </c>
      <c r="M60" s="20">
        <f t="shared" ca="1" si="4"/>
        <v>-8.6375351545283936E-3</v>
      </c>
      <c r="N60" s="20">
        <f t="shared" ca="1" si="13"/>
        <v>6.058341953180463E-6</v>
      </c>
      <c r="O60" s="23">
        <f t="shared" ca="1" si="14"/>
        <v>37255.158128120114</v>
      </c>
      <c r="P60" s="20">
        <f t="shared" ca="1" si="15"/>
        <v>3537.203204149987</v>
      </c>
      <c r="Q60" s="20">
        <f t="shared" ca="1" si="16"/>
        <v>58.161298898877384</v>
      </c>
      <c r="R60">
        <f t="shared" ca="1" si="5"/>
        <v>7.7835351564571626E-3</v>
      </c>
    </row>
    <row r="61" spans="1:18" x14ac:dyDescent="0.2">
      <c r="A61" s="87">
        <v>2814</v>
      </c>
      <c r="B61" s="87">
        <v>-5.6400000175926834E-4</v>
      </c>
      <c r="C61" s="87">
        <v>0.1</v>
      </c>
      <c r="D61" s="89">
        <f t="shared" si="6"/>
        <v>0.28139999999999998</v>
      </c>
      <c r="E61" s="89">
        <f t="shared" si="6"/>
        <v>-5.6400000175926834E-4</v>
      </c>
      <c r="F61" s="20">
        <f t="shared" si="7"/>
        <v>2.8139999999999998E-2</v>
      </c>
      <c r="G61" s="20">
        <f t="shared" si="7"/>
        <v>-5.6400000175926834E-5</v>
      </c>
      <c r="H61" s="20">
        <f t="shared" si="8"/>
        <v>7.9185959999999982E-3</v>
      </c>
      <c r="I61" s="20">
        <f t="shared" si="9"/>
        <v>2.2282929143999995E-3</v>
      </c>
      <c r="J61" s="20">
        <f t="shared" si="10"/>
        <v>6.2704162611215979E-4</v>
      </c>
      <c r="K61" s="20">
        <f t="shared" si="11"/>
        <v>-1.5870960049505811E-5</v>
      </c>
      <c r="L61" s="20">
        <f t="shared" si="12"/>
        <v>-4.4660881579309354E-6</v>
      </c>
      <c r="M61" s="20">
        <f t="shared" ca="1" si="4"/>
        <v>-8.7891926789269246E-3</v>
      </c>
      <c r="N61" s="20">
        <f t="shared" ca="1" si="13"/>
        <v>6.7653794576532436E-6</v>
      </c>
      <c r="O61" s="23">
        <f t="shared" ca="1" si="14"/>
        <v>36518.155050932328</v>
      </c>
      <c r="P61" s="20">
        <f t="shared" ca="1" si="15"/>
        <v>2905.4096845883387</v>
      </c>
      <c r="Q61" s="20">
        <f t="shared" ca="1" si="16"/>
        <v>91.2626712050712</v>
      </c>
      <c r="R61">
        <f t="shared" ca="1" si="5"/>
        <v>8.2251926771676562E-3</v>
      </c>
    </row>
    <row r="62" spans="1:18" x14ac:dyDescent="0.2">
      <c r="A62" s="87">
        <v>2848.5</v>
      </c>
      <c r="B62" s="87">
        <v>1.1589000001549721E-2</v>
      </c>
      <c r="C62" s="87">
        <v>0.05</v>
      </c>
      <c r="D62" s="89">
        <f t="shared" si="6"/>
        <v>0.28484999999999999</v>
      </c>
      <c r="E62" s="89">
        <f t="shared" si="6"/>
        <v>1.1589000001549721E-2</v>
      </c>
      <c r="F62" s="20">
        <f t="shared" si="7"/>
        <v>1.42425E-2</v>
      </c>
      <c r="G62" s="20">
        <f t="shared" si="7"/>
        <v>5.794500000774861E-4</v>
      </c>
      <c r="H62" s="20">
        <f t="shared" si="8"/>
        <v>4.0569761250000003E-3</v>
      </c>
      <c r="I62" s="20">
        <f t="shared" si="9"/>
        <v>1.15562964920625E-3</v>
      </c>
      <c r="J62" s="20">
        <f t="shared" si="10"/>
        <v>3.2918110557640027E-4</v>
      </c>
      <c r="K62" s="20">
        <f t="shared" si="11"/>
        <v>1.650563325220719E-4</v>
      </c>
      <c r="L62" s="20">
        <f t="shared" si="12"/>
        <v>4.7016296318912182E-5</v>
      </c>
      <c r="M62" s="20">
        <f t="shared" ca="1" si="4"/>
        <v>-8.8487868075905647E-3</v>
      </c>
      <c r="N62" s="20">
        <f t="shared" ca="1" si="13"/>
        <v>2.0885156482793436E-5</v>
      </c>
      <c r="O62" s="23">
        <f t="shared" ca="1" si="14"/>
        <v>9055.5244037836219</v>
      </c>
      <c r="P62" s="20">
        <f t="shared" ca="1" si="15"/>
        <v>666.97753128625936</v>
      </c>
      <c r="Q62" s="20">
        <f t="shared" ca="1" si="16"/>
        <v>26.681601289739476</v>
      </c>
      <c r="R62">
        <f t="shared" ca="1" si="5"/>
        <v>2.0437786809140285E-2</v>
      </c>
    </row>
    <row r="63" spans="1:18" x14ac:dyDescent="0.2">
      <c r="A63" s="87">
        <v>2884.5</v>
      </c>
      <c r="B63" s="87">
        <v>-1.2947000002895948E-2</v>
      </c>
      <c r="C63" s="87">
        <v>0.1</v>
      </c>
      <c r="D63" s="89">
        <f t="shared" si="6"/>
        <v>0.28844999999999998</v>
      </c>
      <c r="E63" s="89">
        <f t="shared" si="6"/>
        <v>-1.2947000002895948E-2</v>
      </c>
      <c r="F63" s="20">
        <f t="shared" si="7"/>
        <v>2.8844999999999999E-2</v>
      </c>
      <c r="G63" s="20">
        <f t="shared" si="7"/>
        <v>-1.2947000002895949E-3</v>
      </c>
      <c r="H63" s="20">
        <f t="shared" si="8"/>
        <v>8.3203402499999989E-3</v>
      </c>
      <c r="I63" s="20">
        <f t="shared" si="9"/>
        <v>2.4000021451124997E-3</v>
      </c>
      <c r="J63" s="20">
        <f t="shared" si="10"/>
        <v>6.9228061875770055E-4</v>
      </c>
      <c r="K63" s="20">
        <f t="shared" si="11"/>
        <v>-3.7345621508353365E-4</v>
      </c>
      <c r="L63" s="20">
        <f t="shared" si="12"/>
        <v>-1.0772344524084528E-4</v>
      </c>
      <c r="M63" s="20">
        <f t="shared" ca="1" si="4"/>
        <v>-8.9097647867697367E-3</v>
      </c>
      <c r="N63" s="20">
        <f t="shared" ca="1" si="13"/>
        <v>1.6299268190329653E-6</v>
      </c>
      <c r="O63" s="23">
        <f t="shared" ca="1" si="14"/>
        <v>35915.052562345089</v>
      </c>
      <c r="P63" s="20">
        <f t="shared" ca="1" si="15"/>
        <v>2431.5936165626249</v>
      </c>
      <c r="Q63" s="20">
        <f t="shared" ca="1" si="16"/>
        <v>124.09240564666688</v>
      </c>
      <c r="R63">
        <f t="shared" ca="1" si="5"/>
        <v>-4.0372352161262108E-3</v>
      </c>
    </row>
    <row r="64" spans="1:18" x14ac:dyDescent="0.2">
      <c r="A64" s="87">
        <v>3267.5</v>
      </c>
      <c r="B64" s="87">
        <v>-8.2049999982700683E-3</v>
      </c>
      <c r="C64" s="87">
        <v>0.05</v>
      </c>
      <c r="D64" s="89">
        <f t="shared" si="6"/>
        <v>0.32674999999999998</v>
      </c>
      <c r="E64" s="89">
        <f t="shared" si="6"/>
        <v>-8.2049999982700683E-3</v>
      </c>
      <c r="F64" s="20">
        <f t="shared" si="7"/>
        <v>1.6337500000000001E-2</v>
      </c>
      <c r="G64" s="20">
        <f t="shared" si="7"/>
        <v>-4.1024999991350346E-4</v>
      </c>
      <c r="H64" s="20">
        <f t="shared" si="8"/>
        <v>5.3382781250000001E-3</v>
      </c>
      <c r="I64" s="20">
        <f t="shared" si="9"/>
        <v>1.74428237734375E-3</v>
      </c>
      <c r="J64" s="20">
        <f t="shared" si="10"/>
        <v>5.6994426679707029E-4</v>
      </c>
      <c r="K64" s="20">
        <f t="shared" si="11"/>
        <v>-1.3404918747173726E-4</v>
      </c>
      <c r="L64" s="20">
        <f t="shared" si="12"/>
        <v>-4.3800572006390151E-5</v>
      </c>
      <c r="M64" s="20">
        <f t="shared" ca="1" si="4"/>
        <v>-9.4821719191603045E-3</v>
      </c>
      <c r="N64" s="20">
        <f t="shared" ca="1" si="13"/>
        <v>8.1558405775522794E-8</v>
      </c>
      <c r="O64" s="23">
        <f t="shared" ca="1" si="14"/>
        <v>8191.3898715981813</v>
      </c>
      <c r="P64" s="20">
        <f t="shared" ca="1" si="15"/>
        <v>154.59523680272093</v>
      </c>
      <c r="Q64" s="20">
        <f t="shared" ca="1" si="16"/>
        <v>95.797471091366702</v>
      </c>
      <c r="R64">
        <f t="shared" ca="1" si="5"/>
        <v>1.2771719208902362E-3</v>
      </c>
    </row>
    <row r="65" spans="1:18" x14ac:dyDescent="0.2">
      <c r="A65" s="87">
        <v>3728.5</v>
      </c>
      <c r="B65" s="87">
        <v>1.1708999998518266E-2</v>
      </c>
      <c r="C65" s="87">
        <v>0.1</v>
      </c>
      <c r="D65" s="89">
        <f t="shared" si="6"/>
        <v>0.37285000000000001</v>
      </c>
      <c r="E65" s="89">
        <f t="shared" si="6"/>
        <v>1.1708999998518266E-2</v>
      </c>
      <c r="F65" s="20">
        <f t="shared" si="7"/>
        <v>3.7285000000000006E-2</v>
      </c>
      <c r="G65" s="20">
        <f t="shared" si="7"/>
        <v>1.1708999998518265E-3</v>
      </c>
      <c r="H65" s="20">
        <f t="shared" si="8"/>
        <v>1.3901712250000003E-2</v>
      </c>
      <c r="I65" s="20">
        <f t="shared" si="9"/>
        <v>5.1832534124125014E-3</v>
      </c>
      <c r="J65" s="20">
        <f t="shared" si="10"/>
        <v>1.9325760348180012E-3</v>
      </c>
      <c r="K65" s="20">
        <f t="shared" si="11"/>
        <v>4.3657006494475352E-4</v>
      </c>
      <c r="L65" s="20">
        <f t="shared" si="12"/>
        <v>1.6277514871465136E-4</v>
      </c>
      <c r="M65" s="20">
        <f t="shared" ca="1" si="4"/>
        <v>-9.9860851985170054E-3</v>
      </c>
      <c r="N65" s="20">
        <f t="shared" ca="1" si="13"/>
        <v>4.7067672170661906E-5</v>
      </c>
      <c r="O65" s="23">
        <f t="shared" ca="1" si="14"/>
        <v>29249.212015891822</v>
      </c>
      <c r="P65" s="20">
        <f t="shared" ca="1" si="15"/>
        <v>11.868222951200899</v>
      </c>
      <c r="Q65" s="20">
        <f t="shared" ca="1" si="16"/>
        <v>859.53359146382638</v>
      </c>
      <c r="R65">
        <f t="shared" ca="1" si="5"/>
        <v>2.1695085197035273E-2</v>
      </c>
    </row>
    <row r="66" spans="1:18" x14ac:dyDescent="0.2">
      <c r="A66" s="87">
        <v>4078.5</v>
      </c>
      <c r="B66" s="87">
        <v>1.6608999998425134E-2</v>
      </c>
      <c r="C66" s="87">
        <v>0.05</v>
      </c>
      <c r="D66" s="89">
        <f t="shared" si="6"/>
        <v>0.40784999999999999</v>
      </c>
      <c r="E66" s="89">
        <f t="shared" si="6"/>
        <v>1.6608999998425134E-2</v>
      </c>
      <c r="F66" s="20">
        <f t="shared" si="7"/>
        <v>2.0392500000000001E-2</v>
      </c>
      <c r="G66" s="20">
        <f t="shared" si="7"/>
        <v>8.3044999992125672E-4</v>
      </c>
      <c r="H66" s="20">
        <f t="shared" si="8"/>
        <v>8.3170811250000004E-3</v>
      </c>
      <c r="I66" s="20">
        <f t="shared" si="9"/>
        <v>3.3921215368312501E-3</v>
      </c>
      <c r="J66" s="20">
        <f t="shared" si="10"/>
        <v>1.3834767687966253E-3</v>
      </c>
      <c r="K66" s="20">
        <f t="shared" si="11"/>
        <v>3.3869903246788453E-4</v>
      </c>
      <c r="L66" s="20">
        <f t="shared" si="12"/>
        <v>1.3813840039202671E-4</v>
      </c>
      <c r="M66" s="20">
        <f t="shared" ca="1" si="4"/>
        <v>-1.0233652654729308E-2</v>
      </c>
      <c r="N66" s="20">
        <f t="shared" ca="1" si="13"/>
        <v>3.6026400072894962E-5</v>
      </c>
      <c r="O66" s="23">
        <f t="shared" ca="1" si="14"/>
        <v>6692.6678547117235</v>
      </c>
      <c r="P66" s="20">
        <f t="shared" ca="1" si="15"/>
        <v>145.57208990103831</v>
      </c>
      <c r="Q66" s="20">
        <f t="shared" ca="1" si="16"/>
        <v>331.50853596123892</v>
      </c>
      <c r="R66">
        <f t="shared" ca="1" si="5"/>
        <v>2.6842652653154442E-2</v>
      </c>
    </row>
    <row r="67" spans="1:18" x14ac:dyDescent="0.2">
      <c r="A67" s="87">
        <v>4182</v>
      </c>
      <c r="B67" s="87">
        <v>-1.3932000001659617E-2</v>
      </c>
      <c r="C67" s="87">
        <v>0.05</v>
      </c>
      <c r="D67" s="89">
        <f t="shared" si="6"/>
        <v>0.41820000000000002</v>
      </c>
      <c r="E67" s="89">
        <f t="shared" si="6"/>
        <v>-1.3932000001659617E-2</v>
      </c>
      <c r="F67" s="20">
        <f t="shared" si="7"/>
        <v>2.0910000000000002E-2</v>
      </c>
      <c r="G67" s="20">
        <f t="shared" si="7"/>
        <v>-6.9660000008298084E-4</v>
      </c>
      <c r="H67" s="20">
        <f t="shared" si="8"/>
        <v>8.7445620000000009E-3</v>
      </c>
      <c r="I67" s="20">
        <f t="shared" si="9"/>
        <v>3.6569758284000003E-3</v>
      </c>
      <c r="J67" s="20">
        <f t="shared" si="10"/>
        <v>1.5293472914368802E-3</v>
      </c>
      <c r="K67" s="20">
        <f t="shared" si="11"/>
        <v>-2.913181200347026E-4</v>
      </c>
      <c r="L67" s="20">
        <f t="shared" si="12"/>
        <v>-1.2182923779851263E-4</v>
      </c>
      <c r="M67" s="20">
        <f t="shared" ca="1" si="4"/>
        <v>-1.0284536206388884E-2</v>
      </c>
      <c r="N67" s="20">
        <f t="shared" ca="1" si="13"/>
        <v>6.6519960689053905E-7</v>
      </c>
      <c r="O67" s="23">
        <f t="shared" ca="1" si="14"/>
        <v>6517.0498350936914</v>
      </c>
      <c r="P67" s="20">
        <f t="shared" ca="1" si="15"/>
        <v>226.71037679763438</v>
      </c>
      <c r="Q67" s="20">
        <f t="shared" ca="1" si="16"/>
        <v>369.86688110493503</v>
      </c>
      <c r="R67">
        <f t="shared" ca="1" si="5"/>
        <v>-3.647463795270733E-3</v>
      </c>
    </row>
    <row r="68" spans="1:18" x14ac:dyDescent="0.2">
      <c r="A68" s="87">
        <v>4223</v>
      </c>
      <c r="B68" s="87">
        <v>-3.0980000010458753E-3</v>
      </c>
      <c r="C68" s="87">
        <v>0.1</v>
      </c>
      <c r="D68" s="89">
        <f t="shared" si="6"/>
        <v>0.42230000000000001</v>
      </c>
      <c r="E68" s="89">
        <f t="shared" si="6"/>
        <v>-3.0980000010458753E-3</v>
      </c>
      <c r="F68" s="20">
        <f t="shared" si="7"/>
        <v>4.2230000000000004E-2</v>
      </c>
      <c r="G68" s="20">
        <f t="shared" si="7"/>
        <v>-3.0980000010458756E-4</v>
      </c>
      <c r="H68" s="20">
        <f t="shared" si="8"/>
        <v>1.7833729000000003E-2</v>
      </c>
      <c r="I68" s="20">
        <f t="shared" si="9"/>
        <v>7.5311837567000016E-3</v>
      </c>
      <c r="J68" s="20">
        <f t="shared" si="10"/>
        <v>3.1804189004544106E-3</v>
      </c>
      <c r="K68" s="20">
        <f t="shared" si="11"/>
        <v>-1.3082854004416733E-4</v>
      </c>
      <c r="L68" s="20">
        <f t="shared" si="12"/>
        <v>-5.5248892460651865E-5</v>
      </c>
      <c r="M68" s="20">
        <f t="shared" ca="1" si="4"/>
        <v>-1.0301874989888934E-2</v>
      </c>
      <c r="N68" s="20">
        <f t="shared" ca="1" si="13"/>
        <v>5.1895814854878578E-6</v>
      </c>
      <c r="O68" s="23">
        <f t="shared" ca="1" si="14"/>
        <v>25793.694449383442</v>
      </c>
      <c r="P68" s="20">
        <f t="shared" ca="1" si="15"/>
        <v>1054.1093818045729</v>
      </c>
      <c r="Q68" s="20">
        <f t="shared" ca="1" si="16"/>
        <v>1542.0785963635806</v>
      </c>
      <c r="R68">
        <f t="shared" ca="1" si="5"/>
        <v>7.2038749888430585E-3</v>
      </c>
    </row>
    <row r="69" spans="1:18" x14ac:dyDescent="0.2">
      <c r="A69" s="87">
        <v>4598.5</v>
      </c>
      <c r="B69" s="87">
        <v>-1.0911000004853122E-2</v>
      </c>
      <c r="C69" s="87">
        <v>0.05</v>
      </c>
      <c r="D69" s="89">
        <f t="shared" si="6"/>
        <v>0.45984999999999998</v>
      </c>
      <c r="E69" s="89">
        <f t="shared" si="6"/>
        <v>-1.0911000004853122E-2</v>
      </c>
      <c r="F69" s="20">
        <f t="shared" si="7"/>
        <v>2.2992499999999999E-2</v>
      </c>
      <c r="G69" s="20">
        <f t="shared" si="7"/>
        <v>-5.4555000024265616E-4</v>
      </c>
      <c r="H69" s="20">
        <f t="shared" si="8"/>
        <v>1.0573101125E-2</v>
      </c>
      <c r="I69" s="20">
        <f t="shared" si="9"/>
        <v>4.8620405523312499E-3</v>
      </c>
      <c r="J69" s="20">
        <f t="shared" si="10"/>
        <v>2.2358093479895253E-3</v>
      </c>
      <c r="K69" s="20">
        <f t="shared" si="11"/>
        <v>-2.5087116761158542E-4</v>
      </c>
      <c r="L69" s="20">
        <f t="shared" si="12"/>
        <v>-1.1536310642618755E-4</v>
      </c>
      <c r="M69" s="20">
        <f t="shared" ca="1" si="4"/>
        <v>-1.0386283304878402E-2</v>
      </c>
      <c r="N69" s="20">
        <f t="shared" ca="1" si="13"/>
        <v>1.3766380761618032E-8</v>
      </c>
      <c r="O69" s="23">
        <f t="shared" ca="1" si="14"/>
        <v>5844.2570821254576</v>
      </c>
      <c r="P69" s="20">
        <f t="shared" ca="1" si="15"/>
        <v>717.52243719558783</v>
      </c>
      <c r="Q69" s="20">
        <f t="shared" ca="1" si="16"/>
        <v>540.12031472420199</v>
      </c>
      <c r="R69">
        <f t="shared" ca="1" si="5"/>
        <v>-5.2471669997472027E-4</v>
      </c>
    </row>
    <row r="70" spans="1:18" x14ac:dyDescent="0.2">
      <c r="A70" s="87">
        <v>4634.5</v>
      </c>
      <c r="B70" s="87">
        <v>1.1553000003914349E-2</v>
      </c>
      <c r="C70" s="87">
        <v>0.05</v>
      </c>
      <c r="D70" s="89">
        <f t="shared" si="6"/>
        <v>0.46344999999999997</v>
      </c>
      <c r="E70" s="89">
        <f t="shared" si="6"/>
        <v>1.1553000003914349E-2</v>
      </c>
      <c r="F70" s="20">
        <f t="shared" si="7"/>
        <v>2.3172499999999999E-2</v>
      </c>
      <c r="G70" s="20">
        <f t="shared" si="7"/>
        <v>5.7765000019571744E-4</v>
      </c>
      <c r="H70" s="20">
        <f t="shared" si="8"/>
        <v>1.0739295124999999E-2</v>
      </c>
      <c r="I70" s="20">
        <f t="shared" si="9"/>
        <v>4.9771263256812494E-3</v>
      </c>
      <c r="J70" s="20">
        <f t="shared" si="10"/>
        <v>2.306649195636975E-3</v>
      </c>
      <c r="K70" s="20">
        <f t="shared" si="11"/>
        <v>2.6771189259070525E-4</v>
      </c>
      <c r="L70" s="20">
        <f t="shared" si="12"/>
        <v>1.2407107662116233E-4</v>
      </c>
      <c r="M70" s="20">
        <f t="shared" ca="1" si="4"/>
        <v>-1.0387329440812309E-2</v>
      </c>
      <c r="N70" s="20">
        <f t="shared" ca="1" si="13"/>
        <v>2.4068902807156982E-5</v>
      </c>
      <c r="O70" s="23">
        <f t="shared" ca="1" si="14"/>
        <v>5788.597814653157</v>
      </c>
      <c r="P70" s="20">
        <f t="shared" ca="1" si="15"/>
        <v>771.57449064648893</v>
      </c>
      <c r="Q70" s="20">
        <f t="shared" ca="1" si="16"/>
        <v>555.93928673130722</v>
      </c>
      <c r="R70">
        <f t="shared" ca="1" si="5"/>
        <v>2.194032944472666E-2</v>
      </c>
    </row>
    <row r="71" spans="1:18" x14ac:dyDescent="0.2">
      <c r="A71" s="87">
        <v>5543</v>
      </c>
      <c r="B71" s="87">
        <v>-5.4180000006454065E-3</v>
      </c>
      <c r="C71" s="87">
        <v>0.05</v>
      </c>
      <c r="D71" s="89">
        <f t="shared" si="6"/>
        <v>0.55430000000000001</v>
      </c>
      <c r="E71" s="89">
        <f t="shared" si="6"/>
        <v>-5.4180000006454065E-3</v>
      </c>
      <c r="F71" s="20">
        <f t="shared" si="7"/>
        <v>2.7715000000000004E-2</v>
      </c>
      <c r="G71" s="20">
        <f t="shared" si="7"/>
        <v>-2.7090000003227033E-4</v>
      </c>
      <c r="H71" s="20">
        <f t="shared" si="8"/>
        <v>1.5362424500000003E-2</v>
      </c>
      <c r="I71" s="20">
        <f t="shared" si="9"/>
        <v>8.5153919003500018E-3</v>
      </c>
      <c r="J71" s="20">
        <f t="shared" si="10"/>
        <v>4.7200817303640064E-3</v>
      </c>
      <c r="K71" s="20">
        <f t="shared" si="11"/>
        <v>-1.5015987001788746E-4</v>
      </c>
      <c r="L71" s="20">
        <f t="shared" si="12"/>
        <v>-8.3233615950915023E-5</v>
      </c>
      <c r="M71" s="20">
        <f t="shared" ca="1" si="4"/>
        <v>-1.0005585310373249E-2</v>
      </c>
      <c r="N71" s="20">
        <f t="shared" ca="1" si="13"/>
        <v>1.0522969487015351E-6</v>
      </c>
      <c r="O71" s="23">
        <f t="shared" ca="1" si="14"/>
        <v>4507.9842459245765</v>
      </c>
      <c r="P71" s="20">
        <f t="shared" ca="1" si="15"/>
        <v>2657.7024141216666</v>
      </c>
      <c r="Q71" s="20">
        <f t="shared" ca="1" si="16"/>
        <v>1001.8430843276913</v>
      </c>
      <c r="R71">
        <f t="shared" ca="1" si="5"/>
        <v>4.5875853097278423E-3</v>
      </c>
    </row>
    <row r="72" spans="1:18" x14ac:dyDescent="0.2">
      <c r="A72" s="87">
        <v>5548</v>
      </c>
      <c r="B72" s="87">
        <v>-1.1048000000300817E-2</v>
      </c>
      <c r="C72" s="87">
        <v>0.05</v>
      </c>
      <c r="D72" s="89">
        <f t="shared" si="6"/>
        <v>0.55479999999999996</v>
      </c>
      <c r="E72" s="89">
        <f t="shared" si="6"/>
        <v>-1.1048000000300817E-2</v>
      </c>
      <c r="F72" s="20">
        <f t="shared" si="7"/>
        <v>2.7740000000000001E-2</v>
      </c>
      <c r="G72" s="20">
        <f t="shared" si="7"/>
        <v>-5.524000000150409E-4</v>
      </c>
      <c r="H72" s="20">
        <f t="shared" si="8"/>
        <v>1.5390151999999999E-2</v>
      </c>
      <c r="I72" s="20">
        <f t="shared" si="9"/>
        <v>8.5384563295999982E-3</v>
      </c>
      <c r="J72" s="20">
        <f t="shared" si="10"/>
        <v>4.7371355716620787E-3</v>
      </c>
      <c r="K72" s="20">
        <f t="shared" si="11"/>
        <v>-3.0647152000834465E-4</v>
      </c>
      <c r="L72" s="20">
        <f t="shared" si="12"/>
        <v>-1.7003039930062961E-4</v>
      </c>
      <c r="M72" s="20">
        <f t="shared" ca="1" si="4"/>
        <v>-1.0001311822715273E-2</v>
      </c>
      <c r="N72" s="20">
        <f t="shared" ca="1" si="13"/>
        <v>5.4777807054867357E-8</v>
      </c>
      <c r="O72" s="23">
        <f t="shared" ca="1" si="14"/>
        <v>4501.5697636389705</v>
      </c>
      <c r="P72" s="20">
        <f t="shared" ca="1" si="15"/>
        <v>2670.5377890839632</v>
      </c>
      <c r="Q72" s="20">
        <f t="shared" ca="1" si="16"/>
        <v>1004.5049598052002</v>
      </c>
      <c r="R72">
        <f t="shared" ca="1" si="5"/>
        <v>-1.046688177585544E-3</v>
      </c>
    </row>
    <row r="73" spans="1:18" x14ac:dyDescent="0.2">
      <c r="A73" s="87">
        <v>5841</v>
      </c>
      <c r="B73" s="87">
        <v>-1.4966000002459623E-2</v>
      </c>
      <c r="C73" s="87">
        <v>0.05</v>
      </c>
      <c r="D73" s="89">
        <f t="shared" si="6"/>
        <v>0.58409999999999995</v>
      </c>
      <c r="E73" s="89">
        <f t="shared" si="6"/>
        <v>-1.4966000002459623E-2</v>
      </c>
      <c r="F73" s="20">
        <f t="shared" si="7"/>
        <v>2.9204999999999998E-2</v>
      </c>
      <c r="G73" s="20">
        <f t="shared" si="7"/>
        <v>-7.4830000012298119E-4</v>
      </c>
      <c r="H73" s="20">
        <f t="shared" si="8"/>
        <v>1.7058640499999996E-2</v>
      </c>
      <c r="I73" s="20">
        <f t="shared" si="9"/>
        <v>9.9639519160499967E-3</v>
      </c>
      <c r="J73" s="20">
        <f t="shared" si="10"/>
        <v>5.8199443141648023E-3</v>
      </c>
      <c r="K73" s="20">
        <f t="shared" si="11"/>
        <v>-4.370820300718333E-4</v>
      </c>
      <c r="L73" s="20">
        <f t="shared" si="12"/>
        <v>-2.5529961376495781E-4</v>
      </c>
      <c r="M73" s="20">
        <f t="shared" ca="1" si="4"/>
        <v>-9.7093545811870567E-3</v>
      </c>
      <c r="N73" s="20">
        <f t="shared" ca="1" si="13"/>
        <v>1.3816160542492918E-6</v>
      </c>
      <c r="O73" s="23">
        <f t="shared" ca="1" si="14"/>
        <v>4137.1568243939764</v>
      </c>
      <c r="P73" s="20">
        <f t="shared" ca="1" si="15"/>
        <v>3462.0162133729082</v>
      </c>
      <c r="Q73" s="20">
        <f t="shared" ca="1" si="16"/>
        <v>1163.5102694579059</v>
      </c>
      <c r="R73">
        <f t="shared" ca="1" si="5"/>
        <v>-5.2566454212725662E-3</v>
      </c>
    </row>
    <row r="74" spans="1:18" x14ac:dyDescent="0.2">
      <c r="A74" s="87">
        <v>5941</v>
      </c>
      <c r="B74" s="87">
        <v>1.1434000000008382E-2</v>
      </c>
      <c r="C74" s="87">
        <v>0.05</v>
      </c>
      <c r="D74" s="89">
        <f t="shared" si="6"/>
        <v>0.59409999999999996</v>
      </c>
      <c r="E74" s="89">
        <f t="shared" si="6"/>
        <v>1.1434000000008382E-2</v>
      </c>
      <c r="F74" s="20">
        <f t="shared" si="7"/>
        <v>2.9704999999999999E-2</v>
      </c>
      <c r="G74" s="20">
        <f t="shared" si="7"/>
        <v>5.7170000000041912E-4</v>
      </c>
      <c r="H74" s="20">
        <f t="shared" si="8"/>
        <v>1.7647740499999998E-2</v>
      </c>
      <c r="I74" s="20">
        <f t="shared" si="9"/>
        <v>1.0484522631049998E-2</v>
      </c>
      <c r="J74" s="20">
        <f t="shared" si="10"/>
        <v>6.2288548951068036E-3</v>
      </c>
      <c r="K74" s="20">
        <f t="shared" si="11"/>
        <v>3.3964697000024899E-4</v>
      </c>
      <c r="L74" s="20">
        <f t="shared" si="12"/>
        <v>2.017842648771479E-4</v>
      </c>
      <c r="M74" s="20">
        <f t="shared" ca="1" si="4"/>
        <v>-9.591017444152538E-3</v>
      </c>
      <c r="N74" s="20">
        <f t="shared" ca="1" si="13"/>
        <v>2.210256792636355E-5</v>
      </c>
      <c r="O74" s="23">
        <f t="shared" ca="1" si="14"/>
        <v>4017.8568782041079</v>
      </c>
      <c r="P74" s="20">
        <f t="shared" ca="1" si="15"/>
        <v>3748.758303146742</v>
      </c>
      <c r="Q74" s="20">
        <f t="shared" ca="1" si="16"/>
        <v>1219.0015027688344</v>
      </c>
      <c r="R74">
        <f t="shared" ca="1" si="5"/>
        <v>2.102501744416092E-2</v>
      </c>
    </row>
    <row r="75" spans="1:18" x14ac:dyDescent="0.2">
      <c r="A75" s="87">
        <v>5983</v>
      </c>
      <c r="B75" s="87">
        <v>-1.8580000032670796E-3</v>
      </c>
      <c r="C75" s="87">
        <v>0.05</v>
      </c>
      <c r="D75" s="89">
        <f t="shared" si="6"/>
        <v>0.59830000000000005</v>
      </c>
      <c r="E75" s="89">
        <f t="shared" si="6"/>
        <v>-1.8580000032670796E-3</v>
      </c>
      <c r="F75" s="20">
        <f t="shared" si="7"/>
        <v>2.9915000000000004E-2</v>
      </c>
      <c r="G75" s="20">
        <f t="shared" si="7"/>
        <v>-9.2900000163353985E-5</v>
      </c>
      <c r="H75" s="20">
        <f t="shared" si="8"/>
        <v>1.7898144500000004E-2</v>
      </c>
      <c r="I75" s="20">
        <f t="shared" si="9"/>
        <v>1.0708459854350004E-2</v>
      </c>
      <c r="J75" s="20">
        <f t="shared" si="10"/>
        <v>6.4068715308576076E-3</v>
      </c>
      <c r="K75" s="20">
        <f t="shared" si="11"/>
        <v>-5.5582070097734696E-5</v>
      </c>
      <c r="L75" s="20">
        <f t="shared" si="12"/>
        <v>-3.3254752539474668E-5</v>
      </c>
      <c r="M75" s="20">
        <f t="shared" ca="1" si="4"/>
        <v>-9.5384790726844304E-3</v>
      </c>
      <c r="N75" s="20">
        <f t="shared" ca="1" si="13"/>
        <v>2.9494879367879009E-6</v>
      </c>
      <c r="O75" s="23">
        <f t="shared" ca="1" si="14"/>
        <v>3968.5055952292273</v>
      </c>
      <c r="P75" s="20">
        <f t="shared" ca="1" si="15"/>
        <v>3871.5330441859614</v>
      </c>
      <c r="Q75" s="20">
        <f t="shared" ca="1" si="16"/>
        <v>1242.4712398282375</v>
      </c>
      <c r="R75">
        <f t="shared" ca="1" si="5"/>
        <v>7.6804790694173508E-3</v>
      </c>
    </row>
    <row r="76" spans="1:18" x14ac:dyDescent="0.2">
      <c r="A76" s="87">
        <v>6744.5</v>
      </c>
      <c r="B76" s="87">
        <v>1.6929999983403832E-3</v>
      </c>
      <c r="C76" s="87">
        <v>0.05</v>
      </c>
      <c r="D76" s="89">
        <f t="shared" si="6"/>
        <v>0.67444999999999999</v>
      </c>
      <c r="E76" s="89">
        <f t="shared" si="6"/>
        <v>1.6929999983403832E-3</v>
      </c>
      <c r="F76" s="20">
        <f t="shared" si="7"/>
        <v>3.3722500000000002E-2</v>
      </c>
      <c r="G76" s="20">
        <f t="shared" si="7"/>
        <v>8.4649999917019161E-5</v>
      </c>
      <c r="H76" s="20">
        <f t="shared" si="8"/>
        <v>2.2744140125000003E-2</v>
      </c>
      <c r="I76" s="20">
        <f t="shared" si="9"/>
        <v>1.5339785307306252E-2</v>
      </c>
      <c r="J76" s="20">
        <f t="shared" si="10"/>
        <v>1.0345918200512701E-2</v>
      </c>
      <c r="K76" s="20">
        <f t="shared" si="11"/>
        <v>5.709219244403357E-5</v>
      </c>
      <c r="L76" s="20">
        <f t="shared" si="12"/>
        <v>3.8505829193878441E-5</v>
      </c>
      <c r="M76" s="20">
        <f t="shared" ca="1" si="4"/>
        <v>-8.2948749308660551E-3</v>
      </c>
      <c r="N76" s="20">
        <f t="shared" ca="1" si="13"/>
        <v>4.9878822800735261E-6</v>
      </c>
      <c r="O76" s="23">
        <f t="shared" ca="1" si="14"/>
        <v>3147.9773628662019</v>
      </c>
      <c r="P76" s="20">
        <f t="shared" ca="1" si="15"/>
        <v>6301.3444358310908</v>
      </c>
      <c r="Q76" s="20">
        <f t="shared" ca="1" si="16"/>
        <v>1680.217395714219</v>
      </c>
      <c r="R76">
        <f t="shared" ca="1" si="5"/>
        <v>9.9878749292064382E-3</v>
      </c>
    </row>
    <row r="77" spans="1:18" x14ac:dyDescent="0.2">
      <c r="A77" s="87">
        <v>6855.5</v>
      </c>
      <c r="B77" s="87">
        <v>-3.2930000015767291E-3</v>
      </c>
      <c r="C77" s="87">
        <v>0.05</v>
      </c>
      <c r="D77" s="89">
        <f t="shared" si="6"/>
        <v>0.68554999999999999</v>
      </c>
      <c r="E77" s="89">
        <f t="shared" si="6"/>
        <v>-3.2930000015767291E-3</v>
      </c>
      <c r="F77" s="20">
        <f t="shared" si="7"/>
        <v>3.4277500000000002E-2</v>
      </c>
      <c r="G77" s="20">
        <f t="shared" si="7"/>
        <v>-1.6465000007883648E-4</v>
      </c>
      <c r="H77" s="20">
        <f t="shared" si="8"/>
        <v>2.3498940125000003E-2</v>
      </c>
      <c r="I77" s="20">
        <f t="shared" si="9"/>
        <v>1.6109698402693752E-2</v>
      </c>
      <c r="J77" s="20">
        <f t="shared" si="10"/>
        <v>1.1044003739966701E-2</v>
      </c>
      <c r="K77" s="20">
        <f t="shared" si="11"/>
        <v>-1.1287580755404634E-4</v>
      </c>
      <c r="L77" s="20">
        <f t="shared" si="12"/>
        <v>-7.7382009868676472E-5</v>
      </c>
      <c r="M77" s="20">
        <f t="shared" ca="1" si="4"/>
        <v>-8.0675355809545039E-3</v>
      </c>
      <c r="N77" s="20">
        <f t="shared" ca="1" si="13"/>
        <v>1.1398094999372133E-6</v>
      </c>
      <c r="O77" s="23">
        <f t="shared" ca="1" si="14"/>
        <v>3039.6278178292569</v>
      </c>
      <c r="P77" s="20">
        <f t="shared" ca="1" si="15"/>
        <v>6682.1019418513461</v>
      </c>
      <c r="Q77" s="20">
        <f t="shared" ca="1" si="16"/>
        <v>1745.2556402695784</v>
      </c>
      <c r="R77">
        <f t="shared" ca="1" si="5"/>
        <v>4.7745355793777748E-3</v>
      </c>
    </row>
    <row r="78" spans="1:18" x14ac:dyDescent="0.2">
      <c r="A78" s="87">
        <v>7327.5</v>
      </c>
      <c r="B78" s="87">
        <v>7.2349999973084778E-3</v>
      </c>
      <c r="C78" s="87">
        <v>0.05</v>
      </c>
      <c r="D78" s="89">
        <f t="shared" si="6"/>
        <v>0.73275000000000001</v>
      </c>
      <c r="E78" s="89">
        <f t="shared" si="6"/>
        <v>7.2349999973084778E-3</v>
      </c>
      <c r="F78" s="20">
        <f t="shared" si="7"/>
        <v>3.6637500000000003E-2</v>
      </c>
      <c r="G78" s="20">
        <f t="shared" si="7"/>
        <v>3.6174999986542393E-4</v>
      </c>
      <c r="H78" s="20">
        <f t="shared" si="8"/>
        <v>2.6846128125000004E-2</v>
      </c>
      <c r="I78" s="20">
        <f t="shared" si="9"/>
        <v>1.9671500383593752E-2</v>
      </c>
      <c r="J78" s="20">
        <f t="shared" si="10"/>
        <v>1.4414291906078323E-2</v>
      </c>
      <c r="K78" s="20">
        <f t="shared" si="11"/>
        <v>2.6507231240138941E-4</v>
      </c>
      <c r="L78" s="20">
        <f t="shared" si="12"/>
        <v>1.9423173691211808E-4</v>
      </c>
      <c r="M78" s="20">
        <f t="shared" ca="1" si="4"/>
        <v>-6.9699439778162786E-3</v>
      </c>
      <c r="N78" s="20">
        <f t="shared" ca="1" si="13"/>
        <v>1.0089021666821657E-5</v>
      </c>
      <c r="O78" s="23">
        <f t="shared" ca="1" si="14"/>
        <v>2608.8421081961587</v>
      </c>
      <c r="P78" s="20">
        <f t="shared" ca="1" si="15"/>
        <v>8354.0071172731223</v>
      </c>
      <c r="Q78" s="20">
        <f t="shared" ca="1" si="16"/>
        <v>2022.5139315479048</v>
      </c>
      <c r="R78">
        <f t="shared" ca="1" si="5"/>
        <v>1.4204943975124756E-2</v>
      </c>
    </row>
    <row r="79" spans="1:18" x14ac:dyDescent="0.2">
      <c r="A79" s="87">
        <v>7337.5</v>
      </c>
      <c r="B79" s="87">
        <v>-1.4025000004039612E-2</v>
      </c>
      <c r="C79" s="87">
        <v>0.05</v>
      </c>
      <c r="D79" s="89">
        <f t="shared" si="6"/>
        <v>0.73375000000000001</v>
      </c>
      <c r="E79" s="89">
        <f t="shared" si="6"/>
        <v>-1.4025000004039612E-2</v>
      </c>
      <c r="F79" s="20">
        <f t="shared" si="7"/>
        <v>3.6687500000000005E-2</v>
      </c>
      <c r="G79" s="20">
        <f t="shared" si="7"/>
        <v>-7.0125000020198063E-4</v>
      </c>
      <c r="H79" s="20">
        <f t="shared" si="8"/>
        <v>2.6919453125000003E-2</v>
      </c>
      <c r="I79" s="20">
        <f t="shared" si="9"/>
        <v>1.9752148730468752E-2</v>
      </c>
      <c r="J79" s="20">
        <f t="shared" si="10"/>
        <v>1.4493139130981447E-2</v>
      </c>
      <c r="K79" s="20">
        <f t="shared" si="11"/>
        <v>-5.1454218764820329E-4</v>
      </c>
      <c r="L79" s="20">
        <f t="shared" si="12"/>
        <v>-3.7754533018686918E-4</v>
      </c>
      <c r="M79" s="20">
        <f t="shared" ca="1" si="4"/>
        <v>-6.9443972875988524E-3</v>
      </c>
      <c r="N79" s="20">
        <f t="shared" ca="1" si="13"/>
        <v>2.5067467414034131E-6</v>
      </c>
      <c r="O79" s="23">
        <f t="shared" ca="1" si="14"/>
        <v>2600.2244501094597</v>
      </c>
      <c r="P79" s="20">
        <f t="shared" ca="1" si="15"/>
        <v>8390.1868095459449</v>
      </c>
      <c r="Q79" s="20">
        <f t="shared" ca="1" si="16"/>
        <v>2028.379774169892</v>
      </c>
      <c r="R79">
        <f t="shared" ca="1" si="5"/>
        <v>-7.0806027164407592E-3</v>
      </c>
    </row>
    <row r="80" spans="1:18" x14ac:dyDescent="0.2">
      <c r="A80" s="87">
        <v>9123.5</v>
      </c>
      <c r="B80" s="87">
        <v>-8.0610000004526228E-3</v>
      </c>
      <c r="C80" s="87">
        <v>0.05</v>
      </c>
      <c r="D80" s="89">
        <f t="shared" si="6"/>
        <v>0.91234999999999999</v>
      </c>
      <c r="E80" s="89">
        <f t="shared" si="6"/>
        <v>-8.0610000004526228E-3</v>
      </c>
      <c r="F80" s="20">
        <f t="shared" si="7"/>
        <v>4.5617500000000005E-2</v>
      </c>
      <c r="G80" s="20">
        <f t="shared" si="7"/>
        <v>-4.0305000002263116E-4</v>
      </c>
      <c r="H80" s="20">
        <f t="shared" si="8"/>
        <v>4.1619126125000003E-2</v>
      </c>
      <c r="I80" s="20">
        <f t="shared" si="9"/>
        <v>3.7971209720143749E-2</v>
      </c>
      <c r="J80" s="20">
        <f t="shared" si="10"/>
        <v>3.4643033188173147E-2</v>
      </c>
      <c r="K80" s="20">
        <f t="shared" si="11"/>
        <v>-3.6772266752064755E-4</v>
      </c>
      <c r="L80" s="20">
        <f t="shared" si="12"/>
        <v>-3.3549177571246279E-4</v>
      </c>
      <c r="M80" s="20">
        <f t="shared" ca="1" si="4"/>
        <v>-8.5603828320490738E-4</v>
      </c>
      <c r="N80" s="20">
        <f t="shared" ca="1" si="13"/>
        <v>2.5955736673502575E-6</v>
      </c>
      <c r="O80" s="23">
        <f t="shared" ca="1" si="14"/>
        <v>1362.5842680852322</v>
      </c>
      <c r="P80" s="20">
        <f t="shared" ca="1" si="15"/>
        <v>14965.50519059545</v>
      </c>
      <c r="Q80" s="20">
        <f t="shared" ca="1" si="16"/>
        <v>3023.1058413037799</v>
      </c>
      <c r="R80">
        <f t="shared" ca="1" si="5"/>
        <v>-7.2049617172477154E-3</v>
      </c>
    </row>
    <row r="81" spans="1:18" x14ac:dyDescent="0.2">
      <c r="A81" s="87">
        <v>10468</v>
      </c>
      <c r="B81" s="87">
        <v>1.2031999998725951E-2</v>
      </c>
      <c r="C81" s="87">
        <v>0.05</v>
      </c>
      <c r="D81" s="89">
        <f t="shared" si="6"/>
        <v>1.0468</v>
      </c>
      <c r="E81" s="89">
        <f t="shared" si="6"/>
        <v>1.2031999998725951E-2</v>
      </c>
      <c r="F81" s="20">
        <f t="shared" si="7"/>
        <v>5.2339999999999998E-2</v>
      </c>
      <c r="G81" s="20">
        <f t="shared" si="7"/>
        <v>6.0159999993629758E-4</v>
      </c>
      <c r="H81" s="20">
        <f t="shared" si="8"/>
        <v>5.4789511999999992E-2</v>
      </c>
      <c r="I81" s="20">
        <f t="shared" si="9"/>
        <v>5.7353661161599991E-2</v>
      </c>
      <c r="J81" s="20">
        <f t="shared" si="10"/>
        <v>6.0037812503962867E-2</v>
      </c>
      <c r="K81" s="20">
        <f t="shared" si="11"/>
        <v>6.2975487993331626E-4</v>
      </c>
      <c r="L81" s="20">
        <f t="shared" si="12"/>
        <v>6.5922740831419547E-4</v>
      </c>
      <c r="M81" s="20">
        <f t="shared" ca="1" si="4"/>
        <v>5.7292642682576778E-3</v>
      </c>
      <c r="N81" s="20">
        <f t="shared" ca="1" si="13"/>
        <v>1.9862238844060718E-6</v>
      </c>
      <c r="O81" s="23">
        <f t="shared" ca="1" si="14"/>
        <v>763.22023946389879</v>
      </c>
      <c r="P81" s="20">
        <f t="shared" ca="1" si="15"/>
        <v>19451.55646117088</v>
      </c>
      <c r="Q81" s="20">
        <f t="shared" ca="1" si="16"/>
        <v>3629.6841092866821</v>
      </c>
      <c r="R81">
        <f t="shared" ca="1" si="5"/>
        <v>6.302735730468273E-3</v>
      </c>
    </row>
    <row r="82" spans="1:18" x14ac:dyDescent="0.2">
      <c r="A82" s="87">
        <v>10936.5</v>
      </c>
      <c r="B82" s="87">
        <v>3.5009999992325902E-3</v>
      </c>
      <c r="C82" s="87">
        <v>0.1</v>
      </c>
      <c r="D82" s="89">
        <f t="shared" si="6"/>
        <v>1.09365</v>
      </c>
      <c r="E82" s="89">
        <f t="shared" si="6"/>
        <v>3.5009999992325902E-3</v>
      </c>
      <c r="F82" s="20">
        <f t="shared" si="7"/>
        <v>0.109365</v>
      </c>
      <c r="G82" s="20">
        <f t="shared" si="7"/>
        <v>3.5009999992325903E-4</v>
      </c>
      <c r="H82" s="20">
        <f t="shared" si="8"/>
        <v>0.11960703225000001</v>
      </c>
      <c r="I82" s="20">
        <f t="shared" si="9"/>
        <v>0.13080823082021251</v>
      </c>
      <c r="J82" s="20">
        <f t="shared" si="10"/>
        <v>0.14305842163652541</v>
      </c>
      <c r="K82" s="20">
        <f t="shared" si="11"/>
        <v>3.8288686491607223E-4</v>
      </c>
      <c r="L82" s="20">
        <f t="shared" si="12"/>
        <v>4.1874421981546241E-4</v>
      </c>
      <c r="M82" s="20">
        <f t="shared" ca="1" si="4"/>
        <v>8.4279691102049359E-3</v>
      </c>
      <c r="N82" s="20">
        <f t="shared" ca="1" si="13"/>
        <v>2.4275024620475629E-6</v>
      </c>
      <c r="O82" s="23">
        <f t="shared" ca="1" si="14"/>
        <v>2431.5131645195806</v>
      </c>
      <c r="P82" s="20">
        <f t="shared" ca="1" si="15"/>
        <v>83207.317174087089</v>
      </c>
      <c r="Q82" s="20">
        <f t="shared" ca="1" si="16"/>
        <v>15194.316068333379</v>
      </c>
      <c r="R82">
        <f t="shared" ca="1" si="5"/>
        <v>-4.9269691109723457E-3</v>
      </c>
    </row>
    <row r="83" spans="1:18" x14ac:dyDescent="0.2">
      <c r="A83" s="87">
        <v>10939</v>
      </c>
      <c r="B83" s="87">
        <v>-1.2313999999605585E-2</v>
      </c>
      <c r="C83" s="87">
        <v>0.1</v>
      </c>
      <c r="D83" s="89">
        <f t="shared" si="6"/>
        <v>1.0939000000000001</v>
      </c>
      <c r="E83" s="89">
        <f t="shared" si="6"/>
        <v>-1.2313999999605585E-2</v>
      </c>
      <c r="F83" s="20">
        <f t="shared" si="7"/>
        <v>0.10939000000000002</v>
      </c>
      <c r="G83" s="20">
        <f t="shared" si="7"/>
        <v>-1.2313999999605586E-3</v>
      </c>
      <c r="H83" s="20">
        <f t="shared" si="8"/>
        <v>0.11966172100000003</v>
      </c>
      <c r="I83" s="20">
        <f t="shared" si="9"/>
        <v>0.13089795660190004</v>
      </c>
      <c r="J83" s="20">
        <f t="shared" si="10"/>
        <v>0.14318927472681847</v>
      </c>
      <c r="K83" s="20">
        <f t="shared" si="11"/>
        <v>-1.3470284599568551E-3</v>
      </c>
      <c r="L83" s="20">
        <f t="shared" si="12"/>
        <v>-1.473514432346804E-3</v>
      </c>
      <c r="M83" s="20">
        <f t="shared" ref="M83:M146" ca="1" si="17">+E$4+E$5*D83+E$6*D83^2</f>
        <v>8.4429299604521502E-3</v>
      </c>
      <c r="N83" s="20">
        <f t="shared" ca="1" si="13"/>
        <v>4.3085014136674245E-5</v>
      </c>
      <c r="O83" s="23">
        <f t="shared" ca="1" si="14"/>
        <v>2428.4592323008915</v>
      </c>
      <c r="P83" s="20">
        <f t="shared" ca="1" si="15"/>
        <v>83234.68656584165</v>
      </c>
      <c r="Q83" s="20">
        <f t="shared" ca="1" si="16"/>
        <v>15197.655658776996</v>
      </c>
      <c r="R83">
        <f t="shared" ref="R83:R146" ca="1" si="18">+E83-M83</f>
        <v>-2.0756929960057735E-2</v>
      </c>
    </row>
    <row r="84" spans="1:18" x14ac:dyDescent="0.2">
      <c r="A84" s="87">
        <v>10942.5</v>
      </c>
      <c r="B84" s="87">
        <v>1.5745000004244503E-2</v>
      </c>
      <c r="C84" s="87">
        <v>0.05</v>
      </c>
      <c r="D84" s="89">
        <f t="shared" ref="D84:E142" si="19">A84/A$18</f>
        <v>1.0942499999999999</v>
      </c>
      <c r="E84" s="89">
        <f t="shared" si="19"/>
        <v>1.5745000004244503E-2</v>
      </c>
      <c r="F84" s="20">
        <f t="shared" ref="F84:G142" si="20">$C84*D84</f>
        <v>5.4712499999999997E-2</v>
      </c>
      <c r="G84" s="20">
        <f t="shared" si="20"/>
        <v>7.8725000021222518E-4</v>
      </c>
      <c r="H84" s="20">
        <f t="shared" ref="H84:H147" si="21">C84*D84*D84</f>
        <v>5.9869153124999991E-2</v>
      </c>
      <c r="I84" s="20">
        <f t="shared" ref="I84:I147" si="22">C84*D84*D84*D84</f>
        <v>6.5511820807031232E-2</v>
      </c>
      <c r="J84" s="20">
        <f t="shared" ref="J84:J147" si="23">C84*D84*D84*D84*D84</f>
        <v>7.1686309918093924E-2</v>
      </c>
      <c r="K84" s="20">
        <f t="shared" ref="K84:K147" si="24">C84*E84*D84</f>
        <v>8.6144831273222739E-4</v>
      </c>
      <c r="L84" s="20">
        <f t="shared" ref="L84:L147" si="25">C84*E84*D84*D84</f>
        <v>9.4263981620723981E-4</v>
      </c>
      <c r="M84" s="20">
        <f t="shared" ca="1" si="17"/>
        <v>8.4638851394387843E-3</v>
      </c>
      <c r="N84" s="20">
        <f t="shared" ref="N84:N147" ca="1" si="26">C84*(M84-E84)^2</f>
        <v>2.6507316837247397E-6</v>
      </c>
      <c r="O84" s="23">
        <f t="shared" ref="O84:O147" ca="1" si="27">(C84*O$1-O$2*F84+O$3*H84)^2</f>
        <v>606.04706011189774</v>
      </c>
      <c r="P84" s="20">
        <f t="shared" ref="P84:P147" ca="1" si="28">(-C84*O$2+O$4*F84-O$5*H84)^2</f>
        <v>20818.24417651234</v>
      </c>
      <c r="Q84" s="20">
        <f t="shared" ref="Q84:Q147" ca="1" si="29">+(C84*O$3-F84*O$5+H84*O$6)^2</f>
        <v>3800.5815581286279</v>
      </c>
      <c r="R84">
        <f t="shared" ca="1" si="18"/>
        <v>7.2811148648057183E-3</v>
      </c>
    </row>
    <row r="85" spans="1:18" x14ac:dyDescent="0.2">
      <c r="A85" s="87">
        <v>10942.5</v>
      </c>
      <c r="B85" s="87">
        <v>2.1745000005466864E-2</v>
      </c>
      <c r="C85" s="87">
        <v>0.1</v>
      </c>
      <c r="D85" s="89">
        <f t="shared" si="19"/>
        <v>1.0942499999999999</v>
      </c>
      <c r="E85" s="89">
        <f t="shared" si="19"/>
        <v>2.1745000005466864E-2</v>
      </c>
      <c r="F85" s="20">
        <f t="shared" si="20"/>
        <v>0.10942499999999999</v>
      </c>
      <c r="G85" s="20">
        <f t="shared" si="20"/>
        <v>2.1745000005466866E-3</v>
      </c>
      <c r="H85" s="20">
        <f t="shared" si="21"/>
        <v>0.11973830624999998</v>
      </c>
      <c r="I85" s="20">
        <f t="shared" si="22"/>
        <v>0.13102364161406246</v>
      </c>
      <c r="J85" s="20">
        <f t="shared" si="23"/>
        <v>0.14337261983618785</v>
      </c>
      <c r="K85" s="20">
        <f t="shared" si="24"/>
        <v>2.3794466255982116E-3</v>
      </c>
      <c r="L85" s="20">
        <f t="shared" si="25"/>
        <v>2.6037094700608427E-3</v>
      </c>
      <c r="M85" s="20">
        <f t="shared" ca="1" si="17"/>
        <v>8.4638851394387843E-3</v>
      </c>
      <c r="N85" s="20">
        <f t="shared" ca="1" si="26"/>
        <v>1.7638801208463205E-5</v>
      </c>
      <c r="O85" s="23">
        <f t="shared" ca="1" si="27"/>
        <v>2424.1882404475909</v>
      </c>
      <c r="P85" s="20">
        <f t="shared" ca="1" si="28"/>
        <v>83272.976706049361</v>
      </c>
      <c r="Q85" s="20">
        <f t="shared" ca="1" si="29"/>
        <v>15202.326232514512</v>
      </c>
      <c r="R85">
        <f t="shared" ca="1" si="18"/>
        <v>1.3281114866028079E-2</v>
      </c>
    </row>
    <row r="86" spans="1:18" x14ac:dyDescent="0.2">
      <c r="A86" s="87">
        <v>11856</v>
      </c>
      <c r="B86" s="87">
        <v>1.4144000000669621E-2</v>
      </c>
      <c r="C86" s="87">
        <v>0.05</v>
      </c>
      <c r="D86" s="89">
        <f t="shared" si="19"/>
        <v>1.1856</v>
      </c>
      <c r="E86" s="89">
        <f t="shared" si="19"/>
        <v>1.4144000000669621E-2</v>
      </c>
      <c r="F86" s="20">
        <f t="shared" si="20"/>
        <v>5.9279999999999999E-2</v>
      </c>
      <c r="G86" s="20">
        <f t="shared" si="20"/>
        <v>7.0720000003348109E-4</v>
      </c>
      <c r="H86" s="20">
        <f t="shared" si="21"/>
        <v>7.0282367999999998E-2</v>
      </c>
      <c r="I86" s="20">
        <f t="shared" si="22"/>
        <v>8.3326775500799991E-2</v>
      </c>
      <c r="J86" s="20">
        <f t="shared" si="23"/>
        <v>9.8792225033748474E-2</v>
      </c>
      <c r="K86" s="20">
        <f t="shared" si="24"/>
        <v>8.3845632003969517E-4</v>
      </c>
      <c r="L86" s="20">
        <f t="shared" si="25"/>
        <v>9.9407381303906256E-4</v>
      </c>
      <c r="M86" s="20">
        <f t="shared" ca="1" si="17"/>
        <v>1.4331628731807128E-2</v>
      </c>
      <c r="N86" s="20">
        <f t="shared" ca="1" si="26"/>
        <v>1.7602270374135424E-9</v>
      </c>
      <c r="O86" s="23">
        <f t="shared" ca="1" si="27"/>
        <v>369.46672450500711</v>
      </c>
      <c r="P86" s="20">
        <f t="shared" ca="1" si="28"/>
        <v>23027.942081223035</v>
      </c>
      <c r="Q86" s="20">
        <f t="shared" ca="1" si="29"/>
        <v>4054.9360774539191</v>
      </c>
      <c r="R86">
        <f t="shared" ca="1" si="18"/>
        <v>-1.8762873113750689E-4</v>
      </c>
    </row>
    <row r="87" spans="1:18" x14ac:dyDescent="0.2">
      <c r="A87" s="87">
        <v>12249</v>
      </c>
      <c r="B87" s="87">
        <v>1.6259999974863604E-3</v>
      </c>
      <c r="C87" s="87">
        <v>0.1</v>
      </c>
      <c r="D87" s="89">
        <f t="shared" si="19"/>
        <v>1.2249000000000001</v>
      </c>
      <c r="E87" s="89">
        <f t="shared" si="19"/>
        <v>1.6259999974863604E-3</v>
      </c>
      <c r="F87" s="20">
        <f t="shared" si="20"/>
        <v>0.12249000000000002</v>
      </c>
      <c r="G87" s="20">
        <f t="shared" si="20"/>
        <v>1.6259999974863604E-4</v>
      </c>
      <c r="H87" s="20">
        <f t="shared" si="21"/>
        <v>0.15003800100000003</v>
      </c>
      <c r="I87" s="20">
        <f t="shared" si="22"/>
        <v>0.18378154742490005</v>
      </c>
      <c r="J87" s="20">
        <f t="shared" si="23"/>
        <v>0.22511401744076009</v>
      </c>
      <c r="K87" s="20">
        <f t="shared" si="24"/>
        <v>1.9916873969210431E-4</v>
      </c>
      <c r="L87" s="20">
        <f t="shared" si="25"/>
        <v>2.439617892488586E-4</v>
      </c>
      <c r="M87" s="20">
        <f t="shared" ca="1" si="17"/>
        <v>1.7100235434276405E-2</v>
      </c>
      <c r="N87" s="20">
        <f t="shared" ca="1" si="26"/>
        <v>2.3945196235320879E-5</v>
      </c>
      <c r="O87" s="23">
        <f t="shared" ca="1" si="27"/>
        <v>1164.1643714685204</v>
      </c>
      <c r="P87" s="20">
        <f t="shared" ca="1" si="28"/>
        <v>95145.845966672103</v>
      </c>
      <c r="Q87" s="20">
        <f t="shared" ca="1" si="29"/>
        <v>16527.8587944883</v>
      </c>
      <c r="R87">
        <f t="shared" ca="1" si="18"/>
        <v>-1.5474235436790044E-2</v>
      </c>
    </row>
    <row r="88" spans="1:18" x14ac:dyDescent="0.2">
      <c r="A88" s="87">
        <v>19526</v>
      </c>
      <c r="B88" s="87">
        <v>9.272400000190828E-2</v>
      </c>
      <c r="C88" s="87">
        <v>1</v>
      </c>
      <c r="D88" s="89">
        <f t="shared" si="19"/>
        <v>1.9525999999999999</v>
      </c>
      <c r="E88" s="89">
        <f t="shared" si="19"/>
        <v>9.272400000190828E-2</v>
      </c>
      <c r="F88" s="20">
        <f t="shared" si="20"/>
        <v>1.9525999999999999</v>
      </c>
      <c r="G88" s="20">
        <f t="shared" si="20"/>
        <v>9.272400000190828E-2</v>
      </c>
      <c r="H88" s="20">
        <f t="shared" si="21"/>
        <v>3.8126467599999994</v>
      </c>
      <c r="I88" s="20">
        <f t="shared" si="22"/>
        <v>7.444574063575998</v>
      </c>
      <c r="J88" s="20">
        <f t="shared" si="23"/>
        <v>14.536275316538493</v>
      </c>
      <c r="K88" s="20">
        <f t="shared" si="24"/>
        <v>0.18105288240372611</v>
      </c>
      <c r="L88" s="20">
        <f t="shared" si="25"/>
        <v>0.35352385818151555</v>
      </c>
      <c r="M88" s="20">
        <f t="shared" ca="1" si="17"/>
        <v>9.4913435227648363E-2</v>
      </c>
      <c r="N88" s="20">
        <f t="shared" ca="1" si="26"/>
        <v>4.7936266077115278E-6</v>
      </c>
      <c r="O88" s="23">
        <f t="shared" ca="1" si="27"/>
        <v>12393.097174041714</v>
      </c>
      <c r="P88" s="20">
        <f t="shared" ca="1" si="28"/>
        <v>5811225.021722178</v>
      </c>
      <c r="Q88" s="20">
        <f t="shared" ca="1" si="29"/>
        <v>844636.70369644277</v>
      </c>
      <c r="R88">
        <f t="shared" ca="1" si="18"/>
        <v>-2.1894352257400829E-3</v>
      </c>
    </row>
    <row r="89" spans="1:18" x14ac:dyDescent="0.2">
      <c r="A89" s="87">
        <v>19526</v>
      </c>
      <c r="B89" s="87">
        <v>9.7723999999288935E-2</v>
      </c>
      <c r="C89" s="87">
        <v>1</v>
      </c>
      <c r="D89" s="89">
        <f t="shared" si="19"/>
        <v>1.9525999999999999</v>
      </c>
      <c r="E89" s="89">
        <f t="shared" si="19"/>
        <v>9.7723999999288935E-2</v>
      </c>
      <c r="F89" s="20">
        <f t="shared" si="20"/>
        <v>1.9525999999999999</v>
      </c>
      <c r="G89" s="20">
        <f t="shared" si="20"/>
        <v>9.7723999999288935E-2</v>
      </c>
      <c r="H89" s="20">
        <f t="shared" si="21"/>
        <v>3.8126467599999994</v>
      </c>
      <c r="I89" s="20">
        <f t="shared" si="22"/>
        <v>7.444574063575998</v>
      </c>
      <c r="J89" s="20">
        <f t="shared" si="23"/>
        <v>14.536275316538493</v>
      </c>
      <c r="K89" s="20">
        <f t="shared" si="24"/>
        <v>0.19081588239861155</v>
      </c>
      <c r="L89" s="20">
        <f t="shared" si="25"/>
        <v>0.37258709197152889</v>
      </c>
      <c r="M89" s="20">
        <f t="shared" ca="1" si="17"/>
        <v>9.4913435227648363E-2</v>
      </c>
      <c r="N89" s="20">
        <f t="shared" ca="1" si="26"/>
        <v>7.8992743355870231E-6</v>
      </c>
      <c r="O89" s="23">
        <f t="shared" ca="1" si="27"/>
        <v>12393.097174041714</v>
      </c>
      <c r="P89" s="20">
        <f t="shared" ca="1" si="28"/>
        <v>5811225.021722178</v>
      </c>
      <c r="Q89" s="20">
        <f t="shared" ca="1" si="29"/>
        <v>844636.70369644277</v>
      </c>
      <c r="R89">
        <f t="shared" ca="1" si="18"/>
        <v>2.8105647716405724E-3</v>
      </c>
    </row>
    <row r="90" spans="1:18" x14ac:dyDescent="0.2">
      <c r="A90" s="87">
        <v>20741</v>
      </c>
      <c r="B90" s="87">
        <v>0.11363399999390822</v>
      </c>
      <c r="C90" s="87">
        <v>0.4</v>
      </c>
      <c r="D90" s="89">
        <f t="shared" si="19"/>
        <v>2.0741000000000001</v>
      </c>
      <c r="E90" s="89">
        <f t="shared" si="19"/>
        <v>0.11363399999390822</v>
      </c>
      <c r="F90" s="20">
        <f t="shared" si="20"/>
        <v>0.82964000000000004</v>
      </c>
      <c r="G90" s="20">
        <f t="shared" si="20"/>
        <v>4.5453599997563293E-2</v>
      </c>
      <c r="H90" s="20">
        <f t="shared" si="21"/>
        <v>1.7207563240000001</v>
      </c>
      <c r="I90" s="20">
        <f t="shared" si="22"/>
        <v>3.5690206916084004</v>
      </c>
      <c r="J90" s="20">
        <f t="shared" si="23"/>
        <v>7.4025058164649833</v>
      </c>
      <c r="K90" s="20">
        <f t="shared" si="24"/>
        <v>9.4275311754946023E-2</v>
      </c>
      <c r="L90" s="20">
        <f t="shared" si="25"/>
        <v>0.19553642411093355</v>
      </c>
      <c r="M90" s="20">
        <f t="shared" ca="1" si="17"/>
        <v>0.11281311750715931</v>
      </c>
      <c r="N90" s="20">
        <f t="shared" ca="1" si="26"/>
        <v>2.6953922282043235E-7</v>
      </c>
      <c r="O90" s="23">
        <f t="shared" ca="1" si="27"/>
        <v>2403.055409360366</v>
      </c>
      <c r="P90" s="20">
        <f t="shared" ca="1" si="28"/>
        <v>642458.56202322559</v>
      </c>
      <c r="Q90" s="20">
        <f t="shared" ca="1" si="29"/>
        <v>89727.627922491665</v>
      </c>
      <c r="R90">
        <f t="shared" ca="1" si="18"/>
        <v>8.2088248674891395E-4</v>
      </c>
    </row>
    <row r="91" spans="1:18" x14ac:dyDescent="0.2">
      <c r="A91" s="87">
        <v>20799</v>
      </c>
      <c r="B91" s="87">
        <v>0.11582600000110688</v>
      </c>
      <c r="C91" s="87">
        <v>1</v>
      </c>
      <c r="D91" s="89">
        <f t="shared" si="19"/>
        <v>2.0798999999999999</v>
      </c>
      <c r="E91" s="89">
        <f t="shared" si="19"/>
        <v>0.11582600000110688</v>
      </c>
      <c r="F91" s="20">
        <f t="shared" si="20"/>
        <v>2.0798999999999999</v>
      </c>
      <c r="G91" s="20">
        <f t="shared" si="20"/>
        <v>0.11582600000110688</v>
      </c>
      <c r="H91" s="20">
        <f t="shared" si="21"/>
        <v>4.3259840099999991</v>
      </c>
      <c r="I91" s="20">
        <f t="shared" si="22"/>
        <v>8.9976141423989979</v>
      </c>
      <c r="J91" s="20">
        <f t="shared" si="23"/>
        <v>18.714137654775673</v>
      </c>
      <c r="K91" s="20">
        <f t="shared" si="24"/>
        <v>0.24090649740230219</v>
      </c>
      <c r="L91" s="20">
        <f t="shared" si="25"/>
        <v>0.50106142394704833</v>
      </c>
      <c r="M91" s="20">
        <f t="shared" ca="1" si="17"/>
        <v>0.11370270704580568</v>
      </c>
      <c r="N91" s="20">
        <f t="shared" ca="1" si="26"/>
        <v>4.5083729740316955E-6</v>
      </c>
      <c r="O91" s="23">
        <f t="shared" ca="1" si="27"/>
        <v>15037.648858000726</v>
      </c>
      <c r="P91" s="20">
        <f t="shared" ca="1" si="28"/>
        <v>3929561.3857302349</v>
      </c>
      <c r="Q91" s="20">
        <f t="shared" ca="1" si="29"/>
        <v>547541.94160328584</v>
      </c>
      <c r="R91">
        <f t="shared" ca="1" si="18"/>
        <v>2.1232929553011981E-3</v>
      </c>
    </row>
    <row r="92" spans="1:18" x14ac:dyDescent="0.2">
      <c r="A92" s="87">
        <v>20917.5</v>
      </c>
      <c r="B92" s="87">
        <v>0.10089500000322005</v>
      </c>
      <c r="C92" s="87">
        <v>0.2</v>
      </c>
      <c r="D92" s="89">
        <f t="shared" si="19"/>
        <v>2.0917500000000002</v>
      </c>
      <c r="E92" s="89">
        <f t="shared" si="19"/>
        <v>0.10089500000322005</v>
      </c>
      <c r="F92" s="20">
        <f t="shared" si="20"/>
        <v>0.41835000000000006</v>
      </c>
      <c r="G92" s="20">
        <f t="shared" si="20"/>
        <v>2.0179000000644012E-2</v>
      </c>
      <c r="H92" s="20">
        <f t="shared" si="21"/>
        <v>0.87508361250000022</v>
      </c>
      <c r="I92" s="20">
        <f t="shared" si="22"/>
        <v>1.8304561464468756</v>
      </c>
      <c r="J92" s="20">
        <f t="shared" si="23"/>
        <v>3.8288566443302523</v>
      </c>
      <c r="K92" s="20">
        <f t="shared" si="24"/>
        <v>4.2209423251347113E-2</v>
      </c>
      <c r="L92" s="20">
        <f t="shared" si="25"/>
        <v>8.8291561086005332E-2</v>
      </c>
      <c r="M92" s="20">
        <f t="shared" ca="1" si="17"/>
        <v>0.11553017882900596</v>
      </c>
      <c r="N92" s="20">
        <f t="shared" ca="1" si="26"/>
        <v>4.2837691852546454E-5</v>
      </c>
      <c r="O92" s="23">
        <f t="shared" ca="1" si="27"/>
        <v>601.74340122949002</v>
      </c>
      <c r="P92" s="20">
        <f t="shared" ca="1" si="28"/>
        <v>150192.88875719256</v>
      </c>
      <c r="Q92" s="20">
        <f t="shared" ca="1" si="29"/>
        <v>20825.32566510628</v>
      </c>
      <c r="R92">
        <f t="shared" ca="1" si="18"/>
        <v>-1.4635178825785911E-2</v>
      </c>
    </row>
    <row r="93" spans="1:18" x14ac:dyDescent="0.2">
      <c r="A93" s="87">
        <v>20962</v>
      </c>
      <c r="B93" s="87">
        <v>0.10378799999307375</v>
      </c>
      <c r="C93" s="87">
        <v>1</v>
      </c>
      <c r="D93" s="89">
        <f t="shared" si="19"/>
        <v>2.0962000000000001</v>
      </c>
      <c r="E93" s="89">
        <f t="shared" si="19"/>
        <v>0.10378799999307375</v>
      </c>
      <c r="F93" s="20">
        <f t="shared" si="20"/>
        <v>2.0962000000000001</v>
      </c>
      <c r="G93" s="20">
        <f t="shared" si="20"/>
        <v>0.10378799999307375</v>
      </c>
      <c r="H93" s="20">
        <f t="shared" si="21"/>
        <v>4.3940544400000006</v>
      </c>
      <c r="I93" s="20">
        <f t="shared" si="22"/>
        <v>9.2108169171280014</v>
      </c>
      <c r="J93" s="20">
        <f t="shared" si="23"/>
        <v>19.307714421683716</v>
      </c>
      <c r="K93" s="20">
        <f t="shared" si="24"/>
        <v>0.2175604055854812</v>
      </c>
      <c r="L93" s="20">
        <f t="shared" si="25"/>
        <v>0.45605012218828572</v>
      </c>
      <c r="M93" s="20">
        <f t="shared" ca="1" si="17"/>
        <v>0.11621989472813957</v>
      </c>
      <c r="N93" s="20">
        <f t="shared" ca="1" si="26"/>
        <v>1.5455200670375706E-4</v>
      </c>
      <c r="O93" s="23">
        <f t="shared" ca="1" si="27"/>
        <v>15034.722451142232</v>
      </c>
      <c r="P93" s="20">
        <f t="shared" ca="1" si="28"/>
        <v>3689434.4300716431</v>
      </c>
      <c r="Q93" s="20">
        <f t="shared" ca="1" si="29"/>
        <v>510593.76357033529</v>
      </c>
      <c r="R93">
        <f t="shared" ca="1" si="18"/>
        <v>-1.2431894735065813E-2</v>
      </c>
    </row>
    <row r="94" spans="1:18" x14ac:dyDescent="0.2">
      <c r="A94" s="87">
        <v>20962</v>
      </c>
      <c r="B94" s="87">
        <v>0.10428799999499461</v>
      </c>
      <c r="C94" s="87">
        <v>1</v>
      </c>
      <c r="D94" s="89">
        <f t="shared" si="19"/>
        <v>2.0962000000000001</v>
      </c>
      <c r="E94" s="89">
        <f t="shared" si="19"/>
        <v>0.10428799999499461</v>
      </c>
      <c r="F94" s="20">
        <f t="shared" si="20"/>
        <v>2.0962000000000001</v>
      </c>
      <c r="G94" s="20">
        <f t="shared" si="20"/>
        <v>0.10428799999499461</v>
      </c>
      <c r="H94" s="20">
        <f t="shared" si="21"/>
        <v>4.3940544400000006</v>
      </c>
      <c r="I94" s="20">
        <f t="shared" si="22"/>
        <v>9.2108169171280014</v>
      </c>
      <c r="J94" s="20">
        <f t="shared" si="23"/>
        <v>19.307714421683716</v>
      </c>
      <c r="K94" s="20">
        <f t="shared" si="24"/>
        <v>0.2186085055895077</v>
      </c>
      <c r="L94" s="20">
        <f t="shared" si="25"/>
        <v>0.45824714941672606</v>
      </c>
      <c r="M94" s="20">
        <f t="shared" ca="1" si="17"/>
        <v>0.11621989472813957</v>
      </c>
      <c r="N94" s="20">
        <f t="shared" ca="1" si="26"/>
        <v>1.4237011192285242E-4</v>
      </c>
      <c r="O94" s="23">
        <f t="shared" ca="1" si="27"/>
        <v>15034.722451142232</v>
      </c>
      <c r="P94" s="20">
        <f t="shared" ca="1" si="28"/>
        <v>3689434.4300716431</v>
      </c>
      <c r="Q94" s="20">
        <f t="shared" ca="1" si="29"/>
        <v>510593.76357033529</v>
      </c>
      <c r="R94">
        <f t="shared" ca="1" si="18"/>
        <v>-1.193189473314496E-2</v>
      </c>
    </row>
    <row r="95" spans="1:18" x14ac:dyDescent="0.2">
      <c r="A95" s="87">
        <v>21331.5</v>
      </c>
      <c r="B95" s="87">
        <v>0.12433100000635022</v>
      </c>
      <c r="C95" s="87">
        <v>1</v>
      </c>
      <c r="D95" s="89">
        <f t="shared" si="19"/>
        <v>2.1331500000000001</v>
      </c>
      <c r="E95" s="89">
        <f t="shared" si="19"/>
        <v>0.12433100000635022</v>
      </c>
      <c r="F95" s="20">
        <f t="shared" si="20"/>
        <v>2.1331500000000001</v>
      </c>
      <c r="G95" s="20">
        <f t="shared" si="20"/>
        <v>0.12433100000635022</v>
      </c>
      <c r="H95" s="20">
        <f t="shared" si="21"/>
        <v>4.5503289225000003</v>
      </c>
      <c r="I95" s="20">
        <f t="shared" si="22"/>
        <v>9.7065341410308754</v>
      </c>
      <c r="J95" s="20">
        <f t="shared" si="23"/>
        <v>20.705493302940013</v>
      </c>
      <c r="K95" s="20">
        <f t="shared" si="24"/>
        <v>0.26521667266354598</v>
      </c>
      <c r="L95" s="20">
        <f t="shared" si="25"/>
        <v>0.56574694529224312</v>
      </c>
      <c r="M95" s="20">
        <f t="shared" ca="1" si="17"/>
        <v>0.12201962311454734</v>
      </c>
      <c r="N95" s="20">
        <f t="shared" ca="1" si="26"/>
        <v>5.3424631359603675E-6</v>
      </c>
      <c r="O95" s="23">
        <f t="shared" ca="1" si="27"/>
        <v>14728.832197183568</v>
      </c>
      <c r="P95" s="20">
        <f t="shared" ca="1" si="28"/>
        <v>3153165.0862999251</v>
      </c>
      <c r="Q95" s="20">
        <f t="shared" ca="1" si="29"/>
        <v>428889.45011055522</v>
      </c>
      <c r="R95">
        <f t="shared" ca="1" si="18"/>
        <v>2.3113768918028854E-3</v>
      </c>
    </row>
    <row r="96" spans="1:18" x14ac:dyDescent="0.2">
      <c r="A96" s="87">
        <v>21711</v>
      </c>
      <c r="B96" s="87">
        <v>0.12881399999605492</v>
      </c>
      <c r="C96" s="87">
        <v>1</v>
      </c>
      <c r="D96" s="89">
        <f t="shared" si="19"/>
        <v>2.1711</v>
      </c>
      <c r="E96" s="89">
        <f t="shared" si="19"/>
        <v>0.12881399999605492</v>
      </c>
      <c r="F96" s="20">
        <f t="shared" si="20"/>
        <v>2.1711</v>
      </c>
      <c r="G96" s="20">
        <f t="shared" si="20"/>
        <v>0.12881399999605492</v>
      </c>
      <c r="H96" s="20">
        <f t="shared" si="21"/>
        <v>4.7136752099999999</v>
      </c>
      <c r="I96" s="20">
        <f t="shared" si="22"/>
        <v>10.233860248431</v>
      </c>
      <c r="J96" s="20">
        <f t="shared" si="23"/>
        <v>22.218733985368544</v>
      </c>
      <c r="K96" s="20">
        <f t="shared" si="24"/>
        <v>0.27966807539143484</v>
      </c>
      <c r="L96" s="20">
        <f t="shared" si="25"/>
        <v>0.60718735848234417</v>
      </c>
      <c r="M96" s="20">
        <f t="shared" ca="1" si="17"/>
        <v>0.12811151427101533</v>
      </c>
      <c r="N96" s="20">
        <f t="shared" ca="1" si="26"/>
        <v>4.9348619388439368E-7</v>
      </c>
      <c r="O96" s="23">
        <f t="shared" ca="1" si="27"/>
        <v>13995.495163321626</v>
      </c>
      <c r="P96" s="20">
        <f t="shared" ca="1" si="28"/>
        <v>2619888.781555369</v>
      </c>
      <c r="Q96" s="20">
        <f t="shared" ca="1" si="29"/>
        <v>348829.39909214189</v>
      </c>
      <c r="R96">
        <f t="shared" ca="1" si="18"/>
        <v>7.0248572503958662E-4</v>
      </c>
    </row>
    <row r="97" spans="1:18" x14ac:dyDescent="0.2">
      <c r="A97" s="87">
        <v>22626</v>
      </c>
      <c r="B97" s="87">
        <v>0.14482399999542395</v>
      </c>
      <c r="C97" s="87">
        <v>1</v>
      </c>
      <c r="D97" s="89">
        <f t="shared" si="19"/>
        <v>2.2625999999999999</v>
      </c>
      <c r="E97" s="89">
        <f t="shared" si="19"/>
        <v>0.14482399999542395</v>
      </c>
      <c r="F97" s="20">
        <f t="shared" si="20"/>
        <v>2.2625999999999999</v>
      </c>
      <c r="G97" s="20">
        <f t="shared" si="20"/>
        <v>0.14482399999542395</v>
      </c>
      <c r="H97" s="20">
        <f t="shared" si="21"/>
        <v>5.1193587599999999</v>
      </c>
      <c r="I97" s="20">
        <f t="shared" si="22"/>
        <v>11.583061130375999</v>
      </c>
      <c r="J97" s="20">
        <f t="shared" si="23"/>
        <v>26.207834113588735</v>
      </c>
      <c r="K97" s="20">
        <f t="shared" si="24"/>
        <v>0.32767878238964621</v>
      </c>
      <c r="L97" s="20">
        <f t="shared" si="25"/>
        <v>0.74140601303481346</v>
      </c>
      <c r="M97" s="20">
        <f t="shared" ca="1" si="17"/>
        <v>0.14336286461866971</v>
      </c>
      <c r="N97" s="20">
        <f t="shared" ca="1" si="26"/>
        <v>2.1349165892027585E-6</v>
      </c>
      <c r="O97" s="23">
        <f t="shared" ca="1" si="27"/>
        <v>10720.616325052164</v>
      </c>
      <c r="P97" s="20">
        <f t="shared" ca="1" si="28"/>
        <v>1454494.6601951665</v>
      </c>
      <c r="Q97" s="20">
        <f t="shared" ca="1" si="29"/>
        <v>179036.89879290963</v>
      </c>
      <c r="R97">
        <f t="shared" ca="1" si="18"/>
        <v>1.4611353767542412E-3</v>
      </c>
    </row>
    <row r="98" spans="1:18" x14ac:dyDescent="0.2">
      <c r="A98" s="87">
        <v>22665</v>
      </c>
      <c r="B98" s="87">
        <v>0.14650999999867054</v>
      </c>
      <c r="C98" s="87">
        <v>0.6</v>
      </c>
      <c r="D98" s="89">
        <f t="shared" si="19"/>
        <v>2.2665000000000002</v>
      </c>
      <c r="E98" s="89">
        <f t="shared" si="19"/>
        <v>0.14650999999867054</v>
      </c>
      <c r="F98" s="20">
        <f t="shared" si="20"/>
        <v>1.3599000000000001</v>
      </c>
      <c r="G98" s="20">
        <f t="shared" si="20"/>
        <v>8.7905999999202317E-2</v>
      </c>
      <c r="H98" s="20">
        <f t="shared" si="21"/>
        <v>3.0822133500000004</v>
      </c>
      <c r="I98" s="20">
        <f t="shared" si="22"/>
        <v>6.9858365577750012</v>
      </c>
      <c r="J98" s="20">
        <f t="shared" si="23"/>
        <v>15.833398558197041</v>
      </c>
      <c r="K98" s="20">
        <f t="shared" si="24"/>
        <v>0.19923894899819206</v>
      </c>
      <c r="L98" s="20">
        <f t="shared" si="25"/>
        <v>0.45157507790440232</v>
      </c>
      <c r="M98" s="20">
        <f t="shared" ca="1" si="17"/>
        <v>0.14403061919161253</v>
      </c>
      <c r="N98" s="20">
        <f t="shared" ca="1" si="26"/>
        <v>3.6883975118445686E-6</v>
      </c>
      <c r="O98" s="23">
        <f t="shared" ca="1" si="27"/>
        <v>3795.4893934506804</v>
      </c>
      <c r="P98" s="20">
        <f t="shared" ca="1" si="28"/>
        <v>507551.61825080757</v>
      </c>
      <c r="Q98" s="20">
        <f t="shared" ca="1" si="29"/>
        <v>62179.102301195824</v>
      </c>
      <c r="R98">
        <f t="shared" ca="1" si="18"/>
        <v>2.479380807058007E-3</v>
      </c>
    </row>
    <row r="99" spans="1:18" x14ac:dyDescent="0.2">
      <c r="A99" s="87">
        <v>22686</v>
      </c>
      <c r="B99" s="87">
        <v>0.14666399999987334</v>
      </c>
      <c r="C99" s="87">
        <v>1</v>
      </c>
      <c r="D99" s="89">
        <f t="shared" si="19"/>
        <v>2.2686000000000002</v>
      </c>
      <c r="E99" s="89">
        <f t="shared" si="19"/>
        <v>0.14666399999987334</v>
      </c>
      <c r="F99" s="20">
        <f t="shared" si="20"/>
        <v>2.2686000000000002</v>
      </c>
      <c r="G99" s="20">
        <f t="shared" si="20"/>
        <v>0.14666399999987334</v>
      </c>
      <c r="H99" s="20">
        <f t="shared" si="21"/>
        <v>5.146545960000001</v>
      </c>
      <c r="I99" s="20">
        <f t="shared" si="22"/>
        <v>11.675454164856003</v>
      </c>
      <c r="J99" s="20">
        <f t="shared" si="23"/>
        <v>26.48693531839233</v>
      </c>
      <c r="K99" s="20">
        <f t="shared" si="24"/>
        <v>0.3327219503997127</v>
      </c>
      <c r="L99" s="20">
        <f t="shared" si="25"/>
        <v>0.75481301667678824</v>
      </c>
      <c r="M99" s="20">
        <f t="shared" ca="1" si="17"/>
        <v>0.14439077866470648</v>
      </c>
      <c r="N99" s="20">
        <f t="shared" ca="1" si="26"/>
        <v>5.1675352386577941E-6</v>
      </c>
      <c r="O99" s="23">
        <f t="shared" ca="1" si="27"/>
        <v>10446.409076189646</v>
      </c>
      <c r="P99" s="20">
        <f t="shared" ca="1" si="28"/>
        <v>1386037.9904158378</v>
      </c>
      <c r="Q99" s="20">
        <f t="shared" ca="1" si="29"/>
        <v>169354.21700338868</v>
      </c>
      <c r="R99">
        <f t="shared" ca="1" si="18"/>
        <v>2.2732213351668584E-3</v>
      </c>
    </row>
    <row r="100" spans="1:18" x14ac:dyDescent="0.2">
      <c r="A100" s="87">
        <v>23551</v>
      </c>
      <c r="B100" s="87">
        <v>0.16347400000086054</v>
      </c>
      <c r="C100" s="87">
        <v>1</v>
      </c>
      <c r="D100" s="89">
        <f t="shared" si="19"/>
        <v>2.3551000000000002</v>
      </c>
      <c r="E100" s="89">
        <f t="shared" si="19"/>
        <v>0.16347400000086054</v>
      </c>
      <c r="F100" s="20">
        <f t="shared" si="20"/>
        <v>2.3551000000000002</v>
      </c>
      <c r="G100" s="20">
        <f t="shared" si="20"/>
        <v>0.16347400000086054</v>
      </c>
      <c r="H100" s="20">
        <f t="shared" si="21"/>
        <v>5.5464960100000011</v>
      </c>
      <c r="I100" s="20">
        <f t="shared" si="22"/>
        <v>13.062552753151003</v>
      </c>
      <c r="J100" s="20">
        <f t="shared" si="23"/>
        <v>30.763617988945931</v>
      </c>
      <c r="K100" s="20">
        <f t="shared" si="24"/>
        <v>0.3849976174020267</v>
      </c>
      <c r="L100" s="20">
        <f t="shared" si="25"/>
        <v>0.90670788874351316</v>
      </c>
      <c r="M100" s="20">
        <f t="shared" ca="1" si="17"/>
        <v>0.15959045192424925</v>
      </c>
      <c r="N100" s="20">
        <f t="shared" ca="1" si="26"/>
        <v>1.5081945663351229E-5</v>
      </c>
      <c r="O100" s="23">
        <f t="shared" ca="1" si="27"/>
        <v>6084.8834495363835</v>
      </c>
      <c r="P100" s="20">
        <f t="shared" ca="1" si="28"/>
        <v>548173.13061946584</v>
      </c>
      <c r="Q100" s="20">
        <f t="shared" ca="1" si="29"/>
        <v>55616.117178434979</v>
      </c>
      <c r="R100">
        <f t="shared" ca="1" si="18"/>
        <v>3.8835480766112873E-3</v>
      </c>
    </row>
    <row r="101" spans="1:18" x14ac:dyDescent="0.2">
      <c r="A101" s="87">
        <v>23586</v>
      </c>
      <c r="B101" s="87">
        <v>0.16266399999585701</v>
      </c>
      <c r="C101" s="87">
        <v>1</v>
      </c>
      <c r="D101" s="89">
        <f t="shared" si="19"/>
        <v>2.3586</v>
      </c>
      <c r="E101" s="89">
        <f t="shared" si="19"/>
        <v>0.16266399999585701</v>
      </c>
      <c r="F101" s="20">
        <f t="shared" si="20"/>
        <v>2.3586</v>
      </c>
      <c r="G101" s="20">
        <f t="shared" si="20"/>
        <v>0.16266399999585701</v>
      </c>
      <c r="H101" s="20">
        <f t="shared" si="21"/>
        <v>5.56299396</v>
      </c>
      <c r="I101" s="20">
        <f t="shared" si="22"/>
        <v>13.120877554055999</v>
      </c>
      <c r="J101" s="20">
        <f t="shared" si="23"/>
        <v>30.946901798996482</v>
      </c>
      <c r="K101" s="20">
        <f t="shared" si="24"/>
        <v>0.38365931039022833</v>
      </c>
      <c r="L101" s="20">
        <f t="shared" si="25"/>
        <v>0.90489884948639254</v>
      </c>
      <c r="M101" s="20">
        <f t="shared" ca="1" si="17"/>
        <v>0.16022045056608245</v>
      </c>
      <c r="N101" s="20">
        <f t="shared" ca="1" si="26"/>
        <v>5.9709338157516082E-6</v>
      </c>
      <c r="O101" s="23">
        <f t="shared" ca="1" si="27"/>
        <v>5902.8491012858931</v>
      </c>
      <c r="P101" s="20">
        <f t="shared" ca="1" si="28"/>
        <v>521009.80385773402</v>
      </c>
      <c r="Q101" s="20">
        <f t="shared" ca="1" si="29"/>
        <v>52161.496721842304</v>
      </c>
      <c r="R101">
        <f t="shared" ca="1" si="18"/>
        <v>2.4435494297745664E-3</v>
      </c>
    </row>
    <row r="102" spans="1:18" x14ac:dyDescent="0.2">
      <c r="A102" s="87">
        <v>23594</v>
      </c>
      <c r="B102" s="87">
        <v>0.16405599999416154</v>
      </c>
      <c r="C102" s="87">
        <v>1</v>
      </c>
      <c r="D102" s="89">
        <f t="shared" si="19"/>
        <v>2.3593999999999999</v>
      </c>
      <c r="E102" s="89">
        <f t="shared" si="19"/>
        <v>0.16405599999416154</v>
      </c>
      <c r="F102" s="20">
        <f t="shared" si="20"/>
        <v>2.3593999999999999</v>
      </c>
      <c r="G102" s="20">
        <f t="shared" si="20"/>
        <v>0.16405599999416154</v>
      </c>
      <c r="H102" s="20">
        <f t="shared" si="21"/>
        <v>5.5667683599999993</v>
      </c>
      <c r="I102" s="20">
        <f t="shared" si="22"/>
        <v>13.134233268583998</v>
      </c>
      <c r="J102" s="20">
        <f t="shared" si="23"/>
        <v>30.988909973897083</v>
      </c>
      <c r="K102" s="20">
        <f t="shared" si="24"/>
        <v>0.38707372638622473</v>
      </c>
      <c r="L102" s="20">
        <f t="shared" si="25"/>
        <v>0.91326175003565857</v>
      </c>
      <c r="M102" s="20">
        <f t="shared" ca="1" si="17"/>
        <v>0.16036461387908935</v>
      </c>
      <c r="N102" s="20">
        <f t="shared" ca="1" si="26"/>
        <v>1.3626331450547775E-5</v>
      </c>
      <c r="O102" s="23">
        <f t="shared" ca="1" si="27"/>
        <v>5861.3009921424136</v>
      </c>
      <c r="P102" s="20">
        <f t="shared" ca="1" si="28"/>
        <v>514883.87416855391</v>
      </c>
      <c r="Q102" s="20">
        <f t="shared" ca="1" si="29"/>
        <v>51385.77361872355</v>
      </c>
      <c r="R102">
        <f t="shared" ca="1" si="18"/>
        <v>3.6913861150721927E-3</v>
      </c>
    </row>
    <row r="103" spans="1:18" x14ac:dyDescent="0.2">
      <c r="A103" s="87">
        <v>23990</v>
      </c>
      <c r="B103" s="87">
        <v>0.16865999999572523</v>
      </c>
      <c r="C103" s="87">
        <v>1</v>
      </c>
      <c r="D103" s="89">
        <f t="shared" si="19"/>
        <v>2.399</v>
      </c>
      <c r="E103" s="89">
        <f t="shared" si="19"/>
        <v>0.16865999999572523</v>
      </c>
      <c r="F103" s="20">
        <f t="shared" si="20"/>
        <v>2.399</v>
      </c>
      <c r="G103" s="20">
        <f t="shared" si="20"/>
        <v>0.16865999999572523</v>
      </c>
      <c r="H103" s="20">
        <f t="shared" si="21"/>
        <v>5.7552010000000005</v>
      </c>
      <c r="I103" s="20">
        <f t="shared" si="22"/>
        <v>13.806727199000001</v>
      </c>
      <c r="J103" s="20">
        <f t="shared" si="23"/>
        <v>33.122338550401004</v>
      </c>
      <c r="K103" s="20">
        <f t="shared" si="24"/>
        <v>0.4046153399897448</v>
      </c>
      <c r="L103" s="20">
        <f t="shared" si="25"/>
        <v>0.97067220063539783</v>
      </c>
      <c r="M103" s="20">
        <f t="shared" ca="1" si="17"/>
        <v>0.16757679419047075</v>
      </c>
      <c r="N103" s="20">
        <f t="shared" ca="1" si="26"/>
        <v>1.1733348165370021E-6</v>
      </c>
      <c r="O103" s="23">
        <f t="shared" ca="1" si="27"/>
        <v>3863.0906527743446</v>
      </c>
      <c r="P103" s="20">
        <f t="shared" ca="1" si="28"/>
        <v>252324.46829221185</v>
      </c>
      <c r="Q103" s="20">
        <f t="shared" ca="1" si="29"/>
        <v>19772.950196708316</v>
      </c>
      <c r="R103">
        <f t="shared" ca="1" si="18"/>
        <v>1.083205805254478E-3</v>
      </c>
    </row>
    <row r="104" spans="1:18" x14ac:dyDescent="0.2">
      <c r="A104" s="87">
        <v>24039</v>
      </c>
      <c r="B104" s="87">
        <v>0.17158599999675062</v>
      </c>
      <c r="C104" s="87">
        <v>1</v>
      </c>
      <c r="D104" s="89">
        <f t="shared" si="19"/>
        <v>2.4039000000000001</v>
      </c>
      <c r="E104" s="89">
        <f t="shared" si="19"/>
        <v>0.17158599999675062</v>
      </c>
      <c r="F104" s="20">
        <f t="shared" si="20"/>
        <v>2.4039000000000001</v>
      </c>
      <c r="G104" s="20">
        <f t="shared" si="20"/>
        <v>0.17158599999675062</v>
      </c>
      <c r="H104" s="20">
        <f t="shared" si="21"/>
        <v>5.7787352100000007</v>
      </c>
      <c r="I104" s="20">
        <f t="shared" si="22"/>
        <v>13.891501571319003</v>
      </c>
      <c r="J104" s="20">
        <f t="shared" si="23"/>
        <v>33.393780627293751</v>
      </c>
      <c r="K104" s="20">
        <f t="shared" si="24"/>
        <v>0.41247558539218881</v>
      </c>
      <c r="L104" s="20">
        <f t="shared" si="25"/>
        <v>0.99155005972428278</v>
      </c>
      <c r="M104" s="20">
        <f t="shared" ca="1" si="17"/>
        <v>0.16847958197954976</v>
      </c>
      <c r="N104" s="20">
        <f t="shared" ca="1" si="26"/>
        <v>9.64983289759007E-6</v>
      </c>
      <c r="O104" s="23">
        <f t="shared" ca="1" si="27"/>
        <v>3628.2960297918421</v>
      </c>
      <c r="P104" s="20">
        <f t="shared" ca="1" si="28"/>
        <v>225686.31965589986</v>
      </c>
      <c r="Q104" s="20">
        <f t="shared" ca="1" si="29"/>
        <v>16831.481200761016</v>
      </c>
      <c r="R104">
        <f t="shared" ca="1" si="18"/>
        <v>3.1064180172008515E-3</v>
      </c>
    </row>
    <row r="105" spans="1:18" x14ac:dyDescent="0.2">
      <c r="A105" s="87">
        <v>24384</v>
      </c>
      <c r="B105" s="87">
        <v>0.17721599999640603</v>
      </c>
      <c r="C105" s="87">
        <v>1</v>
      </c>
      <c r="D105" s="89">
        <f t="shared" si="19"/>
        <v>2.4384000000000001</v>
      </c>
      <c r="E105" s="89">
        <f t="shared" si="19"/>
        <v>0.17721599999640603</v>
      </c>
      <c r="F105" s="20">
        <f t="shared" si="20"/>
        <v>2.4384000000000001</v>
      </c>
      <c r="G105" s="20">
        <f t="shared" si="20"/>
        <v>0.17721599999640603</v>
      </c>
      <c r="H105" s="20">
        <f t="shared" si="21"/>
        <v>5.9457945600000004</v>
      </c>
      <c r="I105" s="20">
        <f t="shared" si="22"/>
        <v>14.498225455104002</v>
      </c>
      <c r="J105" s="20">
        <f t="shared" si="23"/>
        <v>35.352472949725602</v>
      </c>
      <c r="K105" s="20">
        <f t="shared" si="24"/>
        <v>0.43212349439123648</v>
      </c>
      <c r="L105" s="20">
        <f t="shared" si="25"/>
        <v>1.053689928723591</v>
      </c>
      <c r="M105" s="20">
        <f t="shared" ca="1" si="17"/>
        <v>0.17490060002756214</v>
      </c>
      <c r="N105" s="20">
        <f t="shared" ca="1" si="26"/>
        <v>5.3610770157222857E-6</v>
      </c>
      <c r="O105" s="23">
        <f t="shared" ca="1" si="27"/>
        <v>2105.0272615011518</v>
      </c>
      <c r="P105" s="20">
        <f t="shared" ca="1" si="28"/>
        <v>78004.698630422514</v>
      </c>
      <c r="Q105" s="20">
        <f t="shared" ca="1" si="29"/>
        <v>2672.4338987023207</v>
      </c>
      <c r="R105">
        <f t="shared" ca="1" si="18"/>
        <v>2.3153999688438898E-3</v>
      </c>
    </row>
    <row r="106" spans="1:18" x14ac:dyDescent="0.2">
      <c r="A106" s="87">
        <v>24480.5</v>
      </c>
      <c r="B106" s="87">
        <v>0.17335699999966891</v>
      </c>
      <c r="C106" s="87">
        <v>1</v>
      </c>
      <c r="D106" s="89">
        <f t="shared" si="19"/>
        <v>2.4480499999999998</v>
      </c>
      <c r="E106" s="89">
        <f t="shared" si="19"/>
        <v>0.17335699999966891</v>
      </c>
      <c r="F106" s="20">
        <f t="shared" si="20"/>
        <v>2.4480499999999998</v>
      </c>
      <c r="G106" s="20">
        <f t="shared" si="20"/>
        <v>0.17335699999966891</v>
      </c>
      <c r="H106" s="20">
        <f t="shared" si="21"/>
        <v>5.9929488024999991</v>
      </c>
      <c r="I106" s="20">
        <f t="shared" si="22"/>
        <v>14.671038315960121</v>
      </c>
      <c r="J106" s="20">
        <f t="shared" si="23"/>
        <v>35.915435349386172</v>
      </c>
      <c r="K106" s="20">
        <f t="shared" si="24"/>
        <v>0.42438660384918947</v>
      </c>
      <c r="L106" s="20">
        <f t="shared" si="25"/>
        <v>1.0389196255530082</v>
      </c>
      <c r="M106" s="20">
        <f t="shared" ca="1" si="17"/>
        <v>0.17671688884650075</v>
      </c>
      <c r="N106" s="20">
        <f t="shared" ca="1" si="26"/>
        <v>1.128885306306494E-5</v>
      </c>
      <c r="O106" s="23">
        <f t="shared" ca="1" si="27"/>
        <v>1730.5417321890905</v>
      </c>
      <c r="P106" s="20">
        <f t="shared" ca="1" si="28"/>
        <v>49871.282171562758</v>
      </c>
      <c r="Q106" s="20">
        <f t="shared" ca="1" si="29"/>
        <v>865.3516102805022</v>
      </c>
      <c r="R106">
        <f t="shared" ca="1" si="18"/>
        <v>-3.3598888468318322E-3</v>
      </c>
    </row>
    <row r="107" spans="1:18" x14ac:dyDescent="0.2">
      <c r="A107" s="87">
        <v>24851</v>
      </c>
      <c r="B107" s="87">
        <v>0.18247400000109337</v>
      </c>
      <c r="C107" s="87">
        <v>1</v>
      </c>
      <c r="D107" s="89">
        <f t="shared" si="19"/>
        <v>2.4851000000000001</v>
      </c>
      <c r="E107" s="89">
        <f t="shared" si="19"/>
        <v>0.18247400000109337</v>
      </c>
      <c r="F107" s="20">
        <f t="shared" si="20"/>
        <v>2.4851000000000001</v>
      </c>
      <c r="G107" s="20">
        <f t="shared" si="20"/>
        <v>0.18247400000109337</v>
      </c>
      <c r="H107" s="20">
        <f t="shared" si="21"/>
        <v>6.1757220100000003</v>
      </c>
      <c r="I107" s="20">
        <f t="shared" si="22"/>
        <v>15.347286767051001</v>
      </c>
      <c r="J107" s="20">
        <f t="shared" si="23"/>
        <v>38.139542344798443</v>
      </c>
      <c r="K107" s="20">
        <f t="shared" si="24"/>
        <v>0.45346613740271713</v>
      </c>
      <c r="L107" s="20">
        <f t="shared" si="25"/>
        <v>1.1269086980594925</v>
      </c>
      <c r="M107" s="20">
        <f t="shared" ca="1" si="17"/>
        <v>0.18377260716231719</v>
      </c>
      <c r="N107" s="20">
        <f t="shared" ca="1" si="26"/>
        <v>1.6863805591817866E-6</v>
      </c>
      <c r="O107" s="23">
        <f t="shared" ca="1" si="27"/>
        <v>580.10924712469136</v>
      </c>
      <c r="P107" s="20">
        <f t="shared" ca="1" si="28"/>
        <v>12.087753344512977</v>
      </c>
      <c r="Q107" s="20">
        <f t="shared" ca="1" si="29"/>
        <v>3357.8588420163323</v>
      </c>
      <c r="R107">
        <f t="shared" ca="1" si="18"/>
        <v>-1.2986071612238193E-3</v>
      </c>
    </row>
    <row r="108" spans="1:18" x14ac:dyDescent="0.2">
      <c r="A108" s="87">
        <v>24897</v>
      </c>
      <c r="B108" s="87">
        <v>0.18497799999749986</v>
      </c>
      <c r="C108" s="87">
        <v>1</v>
      </c>
      <c r="D108" s="89">
        <f t="shared" si="19"/>
        <v>2.4897</v>
      </c>
      <c r="E108" s="89">
        <f t="shared" si="19"/>
        <v>0.18497799999749986</v>
      </c>
      <c r="F108" s="20">
        <f t="shared" si="20"/>
        <v>2.4897</v>
      </c>
      <c r="G108" s="20">
        <f t="shared" si="20"/>
        <v>0.18497799999749986</v>
      </c>
      <c r="H108" s="20">
        <f t="shared" si="21"/>
        <v>6.1986060900000002</v>
      </c>
      <c r="I108" s="20">
        <f t="shared" si="22"/>
        <v>15.432669582273</v>
      </c>
      <c r="J108" s="20">
        <f t="shared" si="23"/>
        <v>38.42271745898509</v>
      </c>
      <c r="K108" s="20">
        <f t="shared" si="24"/>
        <v>0.4605397265937754</v>
      </c>
      <c r="L108" s="20">
        <f t="shared" si="25"/>
        <v>1.1466057573005226</v>
      </c>
      <c r="M108" s="20">
        <f t="shared" ca="1" si="17"/>
        <v>0.18465773374209821</v>
      </c>
      <c r="N108" s="20">
        <f t="shared" ca="1" si="26"/>
        <v>1.0257047434899989E-7</v>
      </c>
      <c r="O108" s="23">
        <f t="shared" ca="1" si="27"/>
        <v>474.86907564064489</v>
      </c>
      <c r="P108" s="20">
        <f t="shared" ca="1" si="28"/>
        <v>593.63116689816684</v>
      </c>
      <c r="Q108" s="20">
        <f t="shared" ca="1" si="29"/>
        <v>4760.4736776479922</v>
      </c>
      <c r="R108">
        <f t="shared" ca="1" si="18"/>
        <v>3.2026625540165776E-4</v>
      </c>
    </row>
    <row r="109" spans="1:18" x14ac:dyDescent="0.2">
      <c r="A109" s="87">
        <v>25326</v>
      </c>
      <c r="B109" s="87">
        <v>0.19372399999701884</v>
      </c>
      <c r="C109" s="87">
        <v>1</v>
      </c>
      <c r="D109" s="89">
        <f t="shared" si="19"/>
        <v>2.5326</v>
      </c>
      <c r="E109" s="89">
        <f t="shared" si="19"/>
        <v>0.19372399999701884</v>
      </c>
      <c r="F109" s="20">
        <f t="shared" si="20"/>
        <v>2.5326</v>
      </c>
      <c r="G109" s="20">
        <f t="shared" si="20"/>
        <v>0.19372399999701884</v>
      </c>
      <c r="H109" s="20">
        <f t="shared" si="21"/>
        <v>6.4140627600000002</v>
      </c>
      <c r="I109" s="20">
        <f t="shared" si="22"/>
        <v>16.244255345976001</v>
      </c>
      <c r="J109" s="20">
        <f t="shared" si="23"/>
        <v>41.14020108921882</v>
      </c>
      <c r="K109" s="20">
        <f t="shared" si="24"/>
        <v>0.49062540239244989</v>
      </c>
      <c r="L109" s="20">
        <f t="shared" si="25"/>
        <v>1.2425578940991187</v>
      </c>
      <c r="M109" s="20">
        <f t="shared" ca="1" si="17"/>
        <v>0.19300942667962728</v>
      </c>
      <c r="N109" s="20">
        <f t="shared" ca="1" si="26"/>
        <v>5.1061502592797002E-7</v>
      </c>
      <c r="O109" s="23">
        <f t="shared" ca="1" si="27"/>
        <v>0.76158863238535757</v>
      </c>
      <c r="P109" s="20">
        <f t="shared" ca="1" si="28"/>
        <v>83999.710324949978</v>
      </c>
      <c r="Q109" s="20">
        <f t="shared" ca="1" si="29"/>
        <v>30343.460456744237</v>
      </c>
      <c r="R109">
        <f t="shared" ca="1" si="18"/>
        <v>7.1457331739155361E-4</v>
      </c>
    </row>
    <row r="110" spans="1:18" x14ac:dyDescent="0.2">
      <c r="A110" s="87">
        <v>25332</v>
      </c>
      <c r="B110" s="87">
        <v>0.19466799999645445</v>
      </c>
      <c r="C110" s="87">
        <v>1</v>
      </c>
      <c r="D110" s="89">
        <f t="shared" si="19"/>
        <v>2.5331999999999999</v>
      </c>
      <c r="E110" s="89">
        <f t="shared" si="19"/>
        <v>0.19466799999645445</v>
      </c>
      <c r="F110" s="20">
        <f t="shared" si="20"/>
        <v>2.5331999999999999</v>
      </c>
      <c r="G110" s="20">
        <f t="shared" si="20"/>
        <v>0.19466799999645445</v>
      </c>
      <c r="H110" s="20">
        <f t="shared" si="21"/>
        <v>6.4171022399999993</v>
      </c>
      <c r="I110" s="20">
        <f t="shared" si="22"/>
        <v>16.255803394367998</v>
      </c>
      <c r="J110" s="20">
        <f t="shared" si="23"/>
        <v>41.179201158613012</v>
      </c>
      <c r="K110" s="20">
        <f t="shared" si="24"/>
        <v>0.49313297759101843</v>
      </c>
      <c r="L110" s="20">
        <f t="shared" si="25"/>
        <v>1.2492044588335678</v>
      </c>
      <c r="M110" s="20">
        <f t="shared" ca="1" si="17"/>
        <v>0.19312747501918276</v>
      </c>
      <c r="N110" s="20">
        <f t="shared" ca="1" si="26"/>
        <v>2.3732172055979583E-6</v>
      </c>
      <c r="O110" s="23">
        <f t="shared" ca="1" si="27"/>
        <v>1.4543016039816592</v>
      </c>
      <c r="P110" s="20">
        <f t="shared" ca="1" si="28"/>
        <v>86209.322546361116</v>
      </c>
      <c r="Q110" s="20">
        <f t="shared" ca="1" si="29"/>
        <v>30867.891317350659</v>
      </c>
      <c r="R110">
        <f t="shared" ca="1" si="18"/>
        <v>1.5405249772716956E-3</v>
      </c>
    </row>
    <row r="111" spans="1:18" x14ac:dyDescent="0.2">
      <c r="A111" s="87">
        <v>25332.5</v>
      </c>
      <c r="B111" s="87">
        <v>0.19260499999654712</v>
      </c>
      <c r="C111" s="87">
        <v>0.6</v>
      </c>
      <c r="D111" s="89">
        <f t="shared" si="19"/>
        <v>2.5332499999999998</v>
      </c>
      <c r="E111" s="89">
        <f t="shared" si="19"/>
        <v>0.19260499999654712</v>
      </c>
      <c r="F111" s="20">
        <f t="shared" si="20"/>
        <v>1.5199499999999999</v>
      </c>
      <c r="G111" s="20">
        <f t="shared" si="20"/>
        <v>0.11556299999792827</v>
      </c>
      <c r="H111" s="20">
        <f t="shared" si="21"/>
        <v>3.8504133374999996</v>
      </c>
      <c r="I111" s="20">
        <f t="shared" si="22"/>
        <v>9.7540595872218727</v>
      </c>
      <c r="J111" s="20">
        <f t="shared" si="23"/>
        <v>24.709471449329808</v>
      </c>
      <c r="K111" s="20">
        <f t="shared" si="24"/>
        <v>0.29274996974475176</v>
      </c>
      <c r="L111" s="20">
        <f t="shared" si="25"/>
        <v>0.74160886085589228</v>
      </c>
      <c r="M111" s="20">
        <f t="shared" ca="1" si="17"/>
        <v>0.19313731392667338</v>
      </c>
      <c r="N111" s="20">
        <f t="shared" ca="1" si="26"/>
        <v>1.7001487212387906E-7</v>
      </c>
      <c r="O111" s="23">
        <f t="shared" ca="1" si="27"/>
        <v>0.54795735390126643</v>
      </c>
      <c r="P111" s="20">
        <f t="shared" ca="1" si="28"/>
        <v>31102.130246178189</v>
      </c>
      <c r="Q111" s="20">
        <f t="shared" ca="1" si="29"/>
        <v>11128.251159241743</v>
      </c>
      <c r="R111">
        <f t="shared" ca="1" si="18"/>
        <v>-5.3231393012626027E-4</v>
      </c>
    </row>
    <row r="112" spans="1:18" x14ac:dyDescent="0.2">
      <c r="A112" s="87">
        <v>25748.5</v>
      </c>
      <c r="B112" s="87">
        <v>0.20158899999660207</v>
      </c>
      <c r="C112" s="87">
        <v>1</v>
      </c>
      <c r="D112" s="89">
        <f t="shared" si="19"/>
        <v>2.5748500000000001</v>
      </c>
      <c r="E112" s="89">
        <f t="shared" si="19"/>
        <v>0.20158899999660207</v>
      </c>
      <c r="F112" s="20">
        <f t="shared" si="20"/>
        <v>2.5748500000000001</v>
      </c>
      <c r="G112" s="20">
        <f t="shared" si="20"/>
        <v>0.20158899999660207</v>
      </c>
      <c r="H112" s="20">
        <f t="shared" si="21"/>
        <v>6.6298525225000002</v>
      </c>
      <c r="I112" s="20">
        <f t="shared" si="22"/>
        <v>17.070875767559127</v>
      </c>
      <c r="J112" s="20">
        <f t="shared" si="23"/>
        <v>43.954944470099619</v>
      </c>
      <c r="K112" s="20">
        <f t="shared" si="24"/>
        <v>0.51906143664125082</v>
      </c>
      <c r="L112" s="20">
        <f t="shared" si="25"/>
        <v>1.3365053401357248</v>
      </c>
      <c r="M112" s="20">
        <f t="shared" ca="1" si="17"/>
        <v>0.20140569790246227</v>
      </c>
      <c r="N112" s="20">
        <f t="shared" ca="1" si="26"/>
        <v>3.3599657716037333E-8</v>
      </c>
      <c r="O112" s="23">
        <f t="shared" ca="1" si="27"/>
        <v>647.01153467413337</v>
      </c>
      <c r="P112" s="20">
        <f t="shared" ca="1" si="28"/>
        <v>315314.36029894446</v>
      </c>
      <c r="Q112" s="20">
        <f t="shared" ca="1" si="29"/>
        <v>79296.909331065588</v>
      </c>
      <c r="R112">
        <f t="shared" ca="1" si="18"/>
        <v>1.8330209413980336E-4</v>
      </c>
    </row>
    <row r="113" spans="1:18" x14ac:dyDescent="0.2">
      <c r="A113" s="87">
        <v>25832</v>
      </c>
      <c r="B113" s="87">
        <v>0.20576799999980722</v>
      </c>
      <c r="C113" s="87">
        <v>1</v>
      </c>
      <c r="D113" s="89">
        <f t="shared" si="19"/>
        <v>2.5832000000000002</v>
      </c>
      <c r="E113" s="89">
        <f t="shared" si="19"/>
        <v>0.20576799999980722</v>
      </c>
      <c r="F113" s="20">
        <f t="shared" si="20"/>
        <v>2.5832000000000002</v>
      </c>
      <c r="G113" s="20">
        <f t="shared" si="20"/>
        <v>0.20576799999980722</v>
      </c>
      <c r="H113" s="20">
        <f t="shared" si="21"/>
        <v>6.672922240000001</v>
      </c>
      <c r="I113" s="20">
        <f t="shared" si="22"/>
        <v>17.237492730368004</v>
      </c>
      <c r="J113" s="20">
        <f t="shared" si="23"/>
        <v>44.527891221086634</v>
      </c>
      <c r="K113" s="20">
        <f t="shared" si="24"/>
        <v>0.53153989759950204</v>
      </c>
      <c r="L113" s="20">
        <f t="shared" si="25"/>
        <v>1.3730738634790338</v>
      </c>
      <c r="M113" s="20">
        <f t="shared" ca="1" si="17"/>
        <v>0.20308517598485137</v>
      </c>
      <c r="N113" s="20">
        <f t="shared" ca="1" si="26"/>
        <v>7.1975446952237863E-6</v>
      </c>
      <c r="O113" s="23">
        <f t="shared" ca="1" si="27"/>
        <v>933.57417226286157</v>
      </c>
      <c r="P113" s="20">
        <f t="shared" ca="1" si="28"/>
        <v>379987.08989440365</v>
      </c>
      <c r="Q113" s="20">
        <f t="shared" ca="1" si="29"/>
        <v>91972.552242287507</v>
      </c>
      <c r="R113">
        <f t="shared" ca="1" si="18"/>
        <v>2.6828240149558424E-3</v>
      </c>
    </row>
    <row r="114" spans="1:18" x14ac:dyDescent="0.2">
      <c r="A114" s="87">
        <v>25837</v>
      </c>
      <c r="B114" s="87">
        <v>0.20553799999470357</v>
      </c>
      <c r="C114" s="87">
        <v>1</v>
      </c>
      <c r="D114" s="89">
        <f t="shared" si="19"/>
        <v>2.5836999999999999</v>
      </c>
      <c r="E114" s="89">
        <f t="shared" si="19"/>
        <v>0.20553799999470357</v>
      </c>
      <c r="F114" s="20">
        <f t="shared" si="20"/>
        <v>2.5836999999999999</v>
      </c>
      <c r="G114" s="20">
        <f t="shared" si="20"/>
        <v>0.20553799999470357</v>
      </c>
      <c r="H114" s="20">
        <f t="shared" si="21"/>
        <v>6.6755056899999996</v>
      </c>
      <c r="I114" s="20">
        <f t="shared" si="22"/>
        <v>17.247504051252999</v>
      </c>
      <c r="J114" s="20">
        <f t="shared" si="23"/>
        <v>44.562376217222372</v>
      </c>
      <c r="K114" s="20">
        <f t="shared" si="24"/>
        <v>0.53104853058631563</v>
      </c>
      <c r="L114" s="20">
        <f t="shared" si="25"/>
        <v>1.3720700884758636</v>
      </c>
      <c r="M114" s="20">
        <f t="shared" ca="1" si="17"/>
        <v>0.20318595400962064</v>
      </c>
      <c r="N114" s="20">
        <f t="shared" ca="1" si="26"/>
        <v>5.5321203159447255E-6</v>
      </c>
      <c r="O114" s="23">
        <f t="shared" ca="1" si="27"/>
        <v>952.56633414860403</v>
      </c>
      <c r="P114" s="20">
        <f t="shared" ca="1" si="28"/>
        <v>384066.65488138463</v>
      </c>
      <c r="Q114" s="20">
        <f t="shared" ca="1" si="29"/>
        <v>92764.229924710045</v>
      </c>
      <c r="R114">
        <f t="shared" ca="1" si="18"/>
        <v>2.3520459850829289E-3</v>
      </c>
    </row>
    <row r="115" spans="1:18" x14ac:dyDescent="0.2">
      <c r="A115" s="87">
        <v>25839.5</v>
      </c>
      <c r="B115" s="87">
        <v>0.20262299999740208</v>
      </c>
      <c r="C115" s="87">
        <v>1</v>
      </c>
      <c r="D115" s="89">
        <f t="shared" si="19"/>
        <v>2.5839500000000002</v>
      </c>
      <c r="E115" s="89">
        <f t="shared" si="19"/>
        <v>0.20262299999740208</v>
      </c>
      <c r="F115" s="20">
        <f t="shared" si="20"/>
        <v>2.5839500000000002</v>
      </c>
      <c r="G115" s="20">
        <f t="shared" si="20"/>
        <v>0.20262299999740208</v>
      </c>
      <c r="H115" s="20">
        <f t="shared" si="21"/>
        <v>6.6767976025000007</v>
      </c>
      <c r="I115" s="20">
        <f t="shared" si="22"/>
        <v>17.252511164979879</v>
      </c>
      <c r="J115" s="20">
        <f t="shared" si="23"/>
        <v>44.579626224749759</v>
      </c>
      <c r="K115" s="20">
        <f t="shared" si="24"/>
        <v>0.52356770084328719</v>
      </c>
      <c r="L115" s="20">
        <f t="shared" si="25"/>
        <v>1.3528727605940121</v>
      </c>
      <c r="M115" s="20">
        <f t="shared" ca="1" si="17"/>
        <v>0.20323635194043443</v>
      </c>
      <c r="N115" s="20">
        <f t="shared" ca="1" si="26"/>
        <v>3.7620060602156972E-7</v>
      </c>
      <c r="O115" s="23">
        <f t="shared" ca="1" si="27"/>
        <v>962.14138324732016</v>
      </c>
      <c r="P115" s="20">
        <f t="shared" ca="1" si="28"/>
        <v>386115.27042322786</v>
      </c>
      <c r="Q115" s="20">
        <f t="shared" ca="1" si="29"/>
        <v>93161.461916466505</v>
      </c>
      <c r="R115">
        <f t="shared" ca="1" si="18"/>
        <v>-6.1335194303235863E-4</v>
      </c>
    </row>
    <row r="116" spans="1:18" x14ac:dyDescent="0.2">
      <c r="A116" s="87">
        <v>25858</v>
      </c>
      <c r="B116" s="87">
        <v>0.2043919999996433</v>
      </c>
      <c r="C116" s="87">
        <v>1</v>
      </c>
      <c r="D116" s="89">
        <f t="shared" si="19"/>
        <v>2.5857999999999999</v>
      </c>
      <c r="E116" s="89">
        <f t="shared" si="19"/>
        <v>0.2043919999996433</v>
      </c>
      <c r="F116" s="20">
        <f t="shared" si="20"/>
        <v>2.5857999999999999</v>
      </c>
      <c r="G116" s="20">
        <f t="shared" si="20"/>
        <v>0.2043919999996433</v>
      </c>
      <c r="H116" s="20">
        <f t="shared" si="21"/>
        <v>6.6863616399999994</v>
      </c>
      <c r="I116" s="20">
        <f t="shared" si="22"/>
        <v>17.289593928711998</v>
      </c>
      <c r="J116" s="20">
        <f t="shared" si="23"/>
        <v>44.707431980863483</v>
      </c>
      <c r="K116" s="20">
        <f t="shared" si="24"/>
        <v>0.52851683359907764</v>
      </c>
      <c r="L116" s="20">
        <f t="shared" si="25"/>
        <v>1.3666388283204949</v>
      </c>
      <c r="M116" s="20">
        <f t="shared" ca="1" si="17"/>
        <v>0.2036094814183059</v>
      </c>
      <c r="N116" s="20">
        <f t="shared" ca="1" si="26"/>
        <v>6.1233533013830448E-7</v>
      </c>
      <c r="O116" s="23">
        <f t="shared" ca="1" si="27"/>
        <v>1034.640767459405</v>
      </c>
      <c r="P116" s="20">
        <f t="shared" ca="1" si="28"/>
        <v>401458.42675037298</v>
      </c>
      <c r="Q116" s="20">
        <f t="shared" ca="1" si="29"/>
        <v>96129.900346616676</v>
      </c>
      <c r="R116">
        <f t="shared" ca="1" si="18"/>
        <v>7.8251858133740471E-4</v>
      </c>
    </row>
    <row r="117" spans="1:18" x14ac:dyDescent="0.2">
      <c r="A117" s="87">
        <v>26141.5</v>
      </c>
      <c r="B117" s="87">
        <v>0.20967099999688799</v>
      </c>
      <c r="C117" s="87">
        <v>1</v>
      </c>
      <c r="D117" s="89">
        <f t="shared" si="19"/>
        <v>2.61415</v>
      </c>
      <c r="E117" s="89">
        <f t="shared" si="19"/>
        <v>0.20967099999688799</v>
      </c>
      <c r="F117" s="20">
        <f t="shared" si="20"/>
        <v>2.61415</v>
      </c>
      <c r="G117" s="20">
        <f t="shared" si="20"/>
        <v>0.20967099999688799</v>
      </c>
      <c r="H117" s="20">
        <f t="shared" si="21"/>
        <v>6.8337802224999997</v>
      </c>
      <c r="I117" s="20">
        <f t="shared" si="22"/>
        <v>17.864526568648373</v>
      </c>
      <c r="J117" s="20">
        <f t="shared" si="23"/>
        <v>46.70055212943214</v>
      </c>
      <c r="K117" s="20">
        <f t="shared" si="24"/>
        <v>0.54811144464186468</v>
      </c>
      <c r="L117" s="20">
        <f t="shared" si="25"/>
        <v>1.4328455330105305</v>
      </c>
      <c r="M117" s="20">
        <f t="shared" ca="1" si="17"/>
        <v>0.20936816223966068</v>
      </c>
      <c r="N117" s="20">
        <f t="shared" ca="1" si="26"/>
        <v>9.1710707202466473E-8</v>
      </c>
      <c r="O117" s="23">
        <f t="shared" ca="1" si="27"/>
        <v>2528.3984878895853</v>
      </c>
      <c r="P117" s="20">
        <f t="shared" ca="1" si="28"/>
        <v>677988.3822670168</v>
      </c>
      <c r="Q117" s="20">
        <f t="shared" ca="1" si="29"/>
        <v>148137.36157453037</v>
      </c>
      <c r="R117">
        <f t="shared" ca="1" si="18"/>
        <v>3.0283775722730888E-4</v>
      </c>
    </row>
    <row r="118" spans="1:18" x14ac:dyDescent="0.2">
      <c r="A118" s="87">
        <v>26144</v>
      </c>
      <c r="B118" s="87">
        <v>0.21055599999817787</v>
      </c>
      <c r="C118" s="87">
        <v>1</v>
      </c>
      <c r="D118" s="89">
        <f t="shared" si="19"/>
        <v>2.6143999999999998</v>
      </c>
      <c r="E118" s="89">
        <f t="shared" si="19"/>
        <v>0.21055599999817787</v>
      </c>
      <c r="F118" s="20">
        <f t="shared" si="20"/>
        <v>2.6143999999999998</v>
      </c>
      <c r="G118" s="20">
        <f t="shared" si="20"/>
        <v>0.21055599999817787</v>
      </c>
      <c r="H118" s="20">
        <f t="shared" si="21"/>
        <v>6.8350873599999993</v>
      </c>
      <c r="I118" s="20">
        <f t="shared" si="22"/>
        <v>17.869652393983998</v>
      </c>
      <c r="J118" s="20">
        <f t="shared" si="23"/>
        <v>46.718419218831762</v>
      </c>
      <c r="K118" s="20">
        <f t="shared" si="24"/>
        <v>0.55047760639523613</v>
      </c>
      <c r="L118" s="20">
        <f t="shared" si="25"/>
        <v>1.4391686541597053</v>
      </c>
      <c r="M118" s="20">
        <f t="shared" ca="1" si="17"/>
        <v>0.20941928434691362</v>
      </c>
      <c r="N118" s="20">
        <f t="shared" ca="1" si="26"/>
        <v>1.2921224718291021E-6</v>
      </c>
      <c r="O118" s="23">
        <f t="shared" ca="1" si="27"/>
        <v>2544.9407396262077</v>
      </c>
      <c r="P118" s="20">
        <f t="shared" ca="1" si="28"/>
        <v>680781.0210335009</v>
      </c>
      <c r="Q118" s="20">
        <f t="shared" ca="1" si="29"/>
        <v>148651.62879591834</v>
      </c>
      <c r="R118">
        <f t="shared" ca="1" si="18"/>
        <v>1.1367156512642473E-3</v>
      </c>
    </row>
    <row r="119" spans="1:18" x14ac:dyDescent="0.2">
      <c r="A119" s="87">
        <v>26639</v>
      </c>
      <c r="B119" s="87">
        <v>0.21788599999854341</v>
      </c>
      <c r="C119" s="87">
        <v>1</v>
      </c>
      <c r="D119" s="89">
        <f t="shared" si="19"/>
        <v>2.6638999999999999</v>
      </c>
      <c r="E119" s="89">
        <f t="shared" si="19"/>
        <v>0.21788599999854341</v>
      </c>
      <c r="F119" s="20">
        <f t="shared" si="20"/>
        <v>2.6638999999999999</v>
      </c>
      <c r="G119" s="20">
        <f t="shared" si="20"/>
        <v>0.21788599999854341</v>
      </c>
      <c r="H119" s="20">
        <f t="shared" si="21"/>
        <v>7.0963632099999998</v>
      </c>
      <c r="I119" s="20">
        <f t="shared" si="22"/>
        <v>18.904001955119</v>
      </c>
      <c r="J119" s="20">
        <f t="shared" si="23"/>
        <v>50.358370808241503</v>
      </c>
      <c r="K119" s="20">
        <f t="shared" si="24"/>
        <v>0.58042651539611978</v>
      </c>
      <c r="L119" s="20">
        <f t="shared" si="25"/>
        <v>1.5461981943637235</v>
      </c>
      <c r="M119" s="20">
        <f t="shared" ca="1" si="17"/>
        <v>0.21965859623019512</v>
      </c>
      <c r="N119" s="20">
        <f t="shared" ca="1" si="26"/>
        <v>3.1420974004658531E-6</v>
      </c>
      <c r="O119" s="23">
        <f t="shared" ca="1" si="27"/>
        <v>7140.0555725622498</v>
      </c>
      <c r="P119" s="20">
        <f t="shared" ca="1" si="28"/>
        <v>1363152.381072741</v>
      </c>
      <c r="Q119" s="20">
        <f t="shared" ca="1" si="29"/>
        <v>270732.14106560586</v>
      </c>
      <c r="R119">
        <f t="shared" ca="1" si="18"/>
        <v>-1.772596231651713E-3</v>
      </c>
    </row>
    <row r="120" spans="1:18" x14ac:dyDescent="0.2">
      <c r="A120" s="87">
        <v>26794</v>
      </c>
      <c r="B120" s="87">
        <v>0.22153599999728613</v>
      </c>
      <c r="C120" s="87">
        <v>1</v>
      </c>
      <c r="D120" s="89">
        <f t="shared" si="19"/>
        <v>2.6793999999999998</v>
      </c>
      <c r="E120" s="89">
        <f t="shared" si="19"/>
        <v>0.22153599999728613</v>
      </c>
      <c r="F120" s="20">
        <f t="shared" si="20"/>
        <v>2.6793999999999998</v>
      </c>
      <c r="G120" s="20">
        <f t="shared" si="20"/>
        <v>0.22153599999728613</v>
      </c>
      <c r="H120" s="20">
        <f t="shared" si="21"/>
        <v>7.1791843599999989</v>
      </c>
      <c r="I120" s="20">
        <f t="shared" si="22"/>
        <v>19.235906574183996</v>
      </c>
      <c r="J120" s="20">
        <f t="shared" si="23"/>
        <v>51.540688074868598</v>
      </c>
      <c r="K120" s="20">
        <f t="shared" si="24"/>
        <v>0.59358355839272836</v>
      </c>
      <c r="L120" s="20">
        <f t="shared" si="25"/>
        <v>1.5904477863574762</v>
      </c>
      <c r="M120" s="20">
        <f t="shared" ca="1" si="17"/>
        <v>0.22291276709788677</v>
      </c>
      <c r="N120" s="20">
        <f t="shared" ca="1" si="26"/>
        <v>1.8954876492962924E-6</v>
      </c>
      <c r="O120" s="23">
        <f t="shared" ca="1" si="27"/>
        <v>9175.6392766668778</v>
      </c>
      <c r="P120" s="20">
        <f t="shared" ca="1" si="28"/>
        <v>1632378.2077015301</v>
      </c>
      <c r="Q120" s="20">
        <f t="shared" ca="1" si="29"/>
        <v>317625.45012349699</v>
      </c>
      <c r="R120">
        <f t="shared" ca="1" si="18"/>
        <v>-1.3767671006006399E-3</v>
      </c>
    </row>
    <row r="121" spans="1:18" x14ac:dyDescent="0.2">
      <c r="A121" s="87">
        <v>26794</v>
      </c>
      <c r="B121" s="87">
        <v>0.22273599999607541</v>
      </c>
      <c r="C121" s="87">
        <v>1</v>
      </c>
      <c r="D121" s="89">
        <f t="shared" si="19"/>
        <v>2.6793999999999998</v>
      </c>
      <c r="E121" s="89">
        <f t="shared" si="19"/>
        <v>0.22273599999607541</v>
      </c>
      <c r="F121" s="20">
        <f t="shared" si="20"/>
        <v>2.6793999999999998</v>
      </c>
      <c r="G121" s="20">
        <f t="shared" si="20"/>
        <v>0.22273599999607541</v>
      </c>
      <c r="H121" s="20">
        <f t="shared" si="21"/>
        <v>7.1791843599999989</v>
      </c>
      <c r="I121" s="20">
        <f t="shared" si="22"/>
        <v>19.235906574183996</v>
      </c>
      <c r="J121" s="20">
        <f t="shared" si="23"/>
        <v>51.540688074868598</v>
      </c>
      <c r="K121" s="20">
        <f t="shared" si="24"/>
        <v>0.59679883838948444</v>
      </c>
      <c r="L121" s="20">
        <f t="shared" si="25"/>
        <v>1.5990628075807845</v>
      </c>
      <c r="M121" s="20">
        <f t="shared" ca="1" si="17"/>
        <v>0.22291276709788677</v>
      </c>
      <c r="N121" s="20">
        <f t="shared" ca="1" si="26"/>
        <v>3.1246608282787444E-8</v>
      </c>
      <c r="O121" s="23">
        <f t="shared" ca="1" si="27"/>
        <v>9175.6392766668778</v>
      </c>
      <c r="P121" s="20">
        <f t="shared" ca="1" si="28"/>
        <v>1632378.2077015301</v>
      </c>
      <c r="Q121" s="20">
        <f t="shared" ca="1" si="29"/>
        <v>317625.45012349699</v>
      </c>
      <c r="R121">
        <f t="shared" ca="1" si="18"/>
        <v>-1.7676710181135924E-4</v>
      </c>
    </row>
    <row r="122" spans="1:18" x14ac:dyDescent="0.2">
      <c r="A122" s="87">
        <v>27180</v>
      </c>
      <c r="B122" s="87">
        <v>0.22912000000360422</v>
      </c>
      <c r="C122" s="87">
        <v>1</v>
      </c>
      <c r="D122" s="89">
        <f t="shared" si="19"/>
        <v>2.718</v>
      </c>
      <c r="E122" s="89">
        <f t="shared" si="19"/>
        <v>0.22912000000360422</v>
      </c>
      <c r="F122" s="20">
        <f t="shared" si="20"/>
        <v>2.718</v>
      </c>
      <c r="G122" s="20">
        <f t="shared" si="20"/>
        <v>0.22912000000360422</v>
      </c>
      <c r="H122" s="20">
        <f t="shared" si="21"/>
        <v>7.387524</v>
      </c>
      <c r="I122" s="20">
        <f t="shared" si="22"/>
        <v>20.079290231999998</v>
      </c>
      <c r="J122" s="20">
        <f t="shared" si="23"/>
        <v>54.575510850575995</v>
      </c>
      <c r="K122" s="20">
        <f t="shared" si="24"/>
        <v>0.62274816000979627</v>
      </c>
      <c r="L122" s="20">
        <f t="shared" si="25"/>
        <v>1.6926294989066262</v>
      </c>
      <c r="M122" s="20">
        <f t="shared" ca="1" si="17"/>
        <v>0.23111603028381478</v>
      </c>
      <c r="N122" s="20">
        <f t="shared" ca="1" si="26"/>
        <v>3.9841368795174424E-6</v>
      </c>
      <c r="O122" s="23">
        <f t="shared" ca="1" si="27"/>
        <v>15677.294914142425</v>
      </c>
      <c r="P122" s="20">
        <f t="shared" ca="1" si="28"/>
        <v>2426732.4230568409</v>
      </c>
      <c r="Q122" s="20">
        <f t="shared" ca="1" si="29"/>
        <v>453640.14402725466</v>
      </c>
      <c r="R122">
        <f t="shared" ca="1" si="18"/>
        <v>-1.9960302802105589E-3</v>
      </c>
    </row>
    <row r="123" spans="1:18" x14ac:dyDescent="0.2">
      <c r="A123" s="87">
        <v>27555.5</v>
      </c>
      <c r="B123" s="87">
        <v>0.23782699999719625</v>
      </c>
      <c r="C123" s="87">
        <v>1</v>
      </c>
      <c r="D123" s="89">
        <f t="shared" si="19"/>
        <v>2.7555499999999999</v>
      </c>
      <c r="E123" s="89">
        <f t="shared" si="19"/>
        <v>0.23782699999719625</v>
      </c>
      <c r="F123" s="20">
        <f t="shared" si="20"/>
        <v>2.7555499999999999</v>
      </c>
      <c r="G123" s="20">
        <f t="shared" si="20"/>
        <v>0.23782699999719625</v>
      </c>
      <c r="H123" s="20">
        <f t="shared" si="21"/>
        <v>7.5930558024999995</v>
      </c>
      <c r="I123" s="20">
        <f t="shared" si="22"/>
        <v>20.923044916578874</v>
      </c>
      <c r="J123" s="20">
        <f t="shared" si="23"/>
        <v>57.654496419878917</v>
      </c>
      <c r="K123" s="20">
        <f t="shared" si="24"/>
        <v>0.65534418984227416</v>
      </c>
      <c r="L123" s="20">
        <f t="shared" si="25"/>
        <v>1.8058336823198786</v>
      </c>
      <c r="M123" s="20">
        <f t="shared" ca="1" si="17"/>
        <v>0.23923215648756749</v>
      </c>
      <c r="N123" s="20">
        <f t="shared" ca="1" si="26"/>
        <v>1.974464762432405E-6</v>
      </c>
      <c r="O123" s="23">
        <f t="shared" ca="1" si="27"/>
        <v>24214.758418887384</v>
      </c>
      <c r="P123" s="20">
        <f t="shared" ca="1" si="28"/>
        <v>3380023.9374687374</v>
      </c>
      <c r="Q123" s="20">
        <f t="shared" ca="1" si="29"/>
        <v>613876.76138876646</v>
      </c>
      <c r="R123">
        <f t="shared" ca="1" si="18"/>
        <v>-1.4051564903712344E-3</v>
      </c>
    </row>
    <row r="124" spans="1:18" x14ac:dyDescent="0.2">
      <c r="A124" s="87">
        <v>27648</v>
      </c>
      <c r="B124" s="87">
        <v>0.24013199999899371</v>
      </c>
      <c r="C124" s="87">
        <v>1</v>
      </c>
      <c r="D124" s="89">
        <f t="shared" si="19"/>
        <v>2.7648000000000001</v>
      </c>
      <c r="E124" s="89">
        <f t="shared" si="19"/>
        <v>0.24013199999899371</v>
      </c>
      <c r="F124" s="20">
        <f t="shared" si="20"/>
        <v>2.7648000000000001</v>
      </c>
      <c r="G124" s="20">
        <f t="shared" si="20"/>
        <v>0.24013199999899371</v>
      </c>
      <c r="H124" s="20">
        <f t="shared" si="21"/>
        <v>7.6441190400000005</v>
      </c>
      <c r="I124" s="20">
        <f t="shared" si="22"/>
        <v>21.134460321792002</v>
      </c>
      <c r="J124" s="20">
        <f t="shared" si="23"/>
        <v>58.432555897690527</v>
      </c>
      <c r="K124" s="20">
        <f t="shared" si="24"/>
        <v>0.66391695359721781</v>
      </c>
      <c r="L124" s="20">
        <f t="shared" si="25"/>
        <v>1.8355975933055879</v>
      </c>
      <c r="M124" s="20">
        <f t="shared" ca="1" si="17"/>
        <v>0.24125205940409719</v>
      </c>
      <c r="N124" s="20">
        <f t="shared" ca="1" si="26"/>
        <v>1.2545330709607731E-6</v>
      </c>
      <c r="O124" s="23">
        <f t="shared" ca="1" si="27"/>
        <v>26689.74665858526</v>
      </c>
      <c r="P124" s="20">
        <f t="shared" ca="1" si="28"/>
        <v>3643757.1029262478</v>
      </c>
      <c r="Q124" s="20">
        <f t="shared" ca="1" si="29"/>
        <v>657803.85224436957</v>
      </c>
      <c r="R124">
        <f t="shared" ca="1" si="18"/>
        <v>-1.1200594051034851E-3</v>
      </c>
    </row>
    <row r="125" spans="1:18" x14ac:dyDescent="0.2">
      <c r="A125" s="87"/>
      <c r="B125" s="87"/>
      <c r="C125" s="87"/>
      <c r="D125" s="89">
        <f t="shared" si="19"/>
        <v>0</v>
      </c>
      <c r="E125" s="89">
        <f t="shared" si="19"/>
        <v>0</v>
      </c>
      <c r="F125" s="20">
        <f t="shared" si="20"/>
        <v>0</v>
      </c>
      <c r="G125" s="20">
        <f t="shared" si="20"/>
        <v>0</v>
      </c>
      <c r="H125" s="20">
        <f t="shared" si="21"/>
        <v>0</v>
      </c>
      <c r="I125" s="20">
        <f t="shared" si="22"/>
        <v>0</v>
      </c>
      <c r="J125" s="20">
        <f t="shared" si="23"/>
        <v>0</v>
      </c>
      <c r="K125" s="20">
        <f t="shared" si="24"/>
        <v>0</v>
      </c>
      <c r="L125" s="20">
        <f t="shared" si="25"/>
        <v>0</v>
      </c>
      <c r="M125" s="20">
        <f t="shared" ca="1" si="17"/>
        <v>-1.157305134195608E-4</v>
      </c>
      <c r="N125" s="20">
        <f t="shared" ca="1" si="26"/>
        <v>0</v>
      </c>
      <c r="O125" s="23">
        <f t="shared" ca="1" si="27"/>
        <v>0</v>
      </c>
      <c r="P125" s="20">
        <f t="shared" ca="1" si="28"/>
        <v>0</v>
      </c>
      <c r="Q125" s="20">
        <f t="shared" ca="1" si="29"/>
        <v>0</v>
      </c>
      <c r="R125">
        <f t="shared" ca="1" si="18"/>
        <v>1.157305134195608E-4</v>
      </c>
    </row>
    <row r="126" spans="1:18" x14ac:dyDescent="0.2">
      <c r="A126" s="87"/>
      <c r="B126" s="87"/>
      <c r="C126" s="87"/>
      <c r="D126" s="89">
        <f t="shared" si="19"/>
        <v>0</v>
      </c>
      <c r="E126" s="89">
        <f t="shared" si="19"/>
        <v>0</v>
      </c>
      <c r="F126" s="20">
        <f t="shared" si="20"/>
        <v>0</v>
      </c>
      <c r="G126" s="20">
        <f t="shared" si="20"/>
        <v>0</v>
      </c>
      <c r="H126" s="20">
        <f t="shared" si="21"/>
        <v>0</v>
      </c>
      <c r="I126" s="20">
        <f t="shared" si="22"/>
        <v>0</v>
      </c>
      <c r="J126" s="20">
        <f t="shared" si="23"/>
        <v>0</v>
      </c>
      <c r="K126" s="20">
        <f t="shared" si="24"/>
        <v>0</v>
      </c>
      <c r="L126" s="20">
        <f t="shared" si="25"/>
        <v>0</v>
      </c>
      <c r="M126" s="20">
        <f t="shared" ca="1" si="17"/>
        <v>-1.157305134195608E-4</v>
      </c>
      <c r="N126" s="20">
        <f t="shared" ca="1" si="26"/>
        <v>0</v>
      </c>
      <c r="O126" s="23">
        <f t="shared" ca="1" si="27"/>
        <v>0</v>
      </c>
      <c r="P126" s="20">
        <f t="shared" ca="1" si="28"/>
        <v>0</v>
      </c>
      <c r="Q126" s="20">
        <f t="shared" ca="1" si="29"/>
        <v>0</v>
      </c>
      <c r="R126">
        <f t="shared" ca="1" si="18"/>
        <v>1.157305134195608E-4</v>
      </c>
    </row>
    <row r="127" spans="1:18" x14ac:dyDescent="0.2">
      <c r="A127" s="87"/>
      <c r="B127" s="87"/>
      <c r="C127" s="87"/>
      <c r="D127" s="89">
        <f t="shared" si="19"/>
        <v>0</v>
      </c>
      <c r="E127" s="89">
        <f t="shared" si="19"/>
        <v>0</v>
      </c>
      <c r="F127" s="20">
        <f t="shared" si="20"/>
        <v>0</v>
      </c>
      <c r="G127" s="20">
        <f t="shared" si="20"/>
        <v>0</v>
      </c>
      <c r="H127" s="20">
        <f t="shared" si="21"/>
        <v>0</v>
      </c>
      <c r="I127" s="20">
        <f t="shared" si="22"/>
        <v>0</v>
      </c>
      <c r="J127" s="20">
        <f t="shared" si="23"/>
        <v>0</v>
      </c>
      <c r="K127" s="20">
        <f t="shared" si="24"/>
        <v>0</v>
      </c>
      <c r="L127" s="20">
        <f t="shared" si="25"/>
        <v>0</v>
      </c>
      <c r="M127" s="20">
        <f t="shared" ca="1" si="17"/>
        <v>-1.157305134195608E-4</v>
      </c>
      <c r="N127" s="20">
        <f t="shared" ca="1" si="26"/>
        <v>0</v>
      </c>
      <c r="O127" s="23">
        <f t="shared" ca="1" si="27"/>
        <v>0</v>
      </c>
      <c r="P127" s="20">
        <f t="shared" ca="1" si="28"/>
        <v>0</v>
      </c>
      <c r="Q127" s="20">
        <f t="shared" ca="1" si="29"/>
        <v>0</v>
      </c>
      <c r="R127">
        <f t="shared" ca="1" si="18"/>
        <v>1.157305134195608E-4</v>
      </c>
    </row>
    <row r="128" spans="1:18" x14ac:dyDescent="0.2">
      <c r="A128" s="87"/>
      <c r="B128" s="87"/>
      <c r="C128" s="87"/>
      <c r="D128" s="89">
        <f t="shared" si="19"/>
        <v>0</v>
      </c>
      <c r="E128" s="89">
        <f t="shared" si="19"/>
        <v>0</v>
      </c>
      <c r="F128" s="20">
        <f t="shared" si="20"/>
        <v>0</v>
      </c>
      <c r="G128" s="20">
        <f t="shared" si="20"/>
        <v>0</v>
      </c>
      <c r="H128" s="20">
        <f t="shared" si="21"/>
        <v>0</v>
      </c>
      <c r="I128" s="20">
        <f t="shared" si="22"/>
        <v>0</v>
      </c>
      <c r="J128" s="20">
        <f t="shared" si="23"/>
        <v>0</v>
      </c>
      <c r="K128" s="20">
        <f t="shared" si="24"/>
        <v>0</v>
      </c>
      <c r="L128" s="20">
        <f t="shared" si="25"/>
        <v>0</v>
      </c>
      <c r="M128" s="20">
        <f t="shared" ca="1" si="17"/>
        <v>-1.157305134195608E-4</v>
      </c>
      <c r="N128" s="20">
        <f t="shared" ca="1" si="26"/>
        <v>0</v>
      </c>
      <c r="O128" s="23">
        <f t="shared" ca="1" si="27"/>
        <v>0</v>
      </c>
      <c r="P128" s="20">
        <f t="shared" ca="1" si="28"/>
        <v>0</v>
      </c>
      <c r="Q128" s="20">
        <f t="shared" ca="1" si="29"/>
        <v>0</v>
      </c>
      <c r="R128">
        <f t="shared" ca="1" si="18"/>
        <v>1.157305134195608E-4</v>
      </c>
    </row>
    <row r="129" spans="1:18" x14ac:dyDescent="0.2">
      <c r="A129" s="87"/>
      <c r="B129" s="87"/>
      <c r="C129" s="87"/>
      <c r="D129" s="89">
        <f t="shared" si="19"/>
        <v>0</v>
      </c>
      <c r="E129" s="89">
        <f t="shared" si="19"/>
        <v>0</v>
      </c>
      <c r="F129" s="20">
        <f t="shared" si="20"/>
        <v>0</v>
      </c>
      <c r="G129" s="20">
        <f t="shared" si="20"/>
        <v>0</v>
      </c>
      <c r="H129" s="20">
        <f t="shared" si="21"/>
        <v>0</v>
      </c>
      <c r="I129" s="20">
        <f t="shared" si="22"/>
        <v>0</v>
      </c>
      <c r="J129" s="20">
        <f t="shared" si="23"/>
        <v>0</v>
      </c>
      <c r="K129" s="20">
        <f t="shared" si="24"/>
        <v>0</v>
      </c>
      <c r="L129" s="20">
        <f t="shared" si="25"/>
        <v>0</v>
      </c>
      <c r="M129" s="20">
        <f t="shared" ca="1" si="17"/>
        <v>-1.157305134195608E-4</v>
      </c>
      <c r="N129" s="20">
        <f t="shared" ca="1" si="26"/>
        <v>0</v>
      </c>
      <c r="O129" s="23">
        <f t="shared" ca="1" si="27"/>
        <v>0</v>
      </c>
      <c r="P129" s="20">
        <f t="shared" ca="1" si="28"/>
        <v>0</v>
      </c>
      <c r="Q129" s="20">
        <f t="shared" ca="1" si="29"/>
        <v>0</v>
      </c>
      <c r="R129">
        <f t="shared" ca="1" si="18"/>
        <v>1.157305134195608E-4</v>
      </c>
    </row>
    <row r="130" spans="1:18" x14ac:dyDescent="0.2">
      <c r="A130" s="87"/>
      <c r="B130" s="87"/>
      <c r="C130" s="87"/>
      <c r="D130" s="89">
        <f t="shared" si="19"/>
        <v>0</v>
      </c>
      <c r="E130" s="89">
        <f t="shared" si="19"/>
        <v>0</v>
      </c>
      <c r="F130" s="20">
        <f t="shared" si="20"/>
        <v>0</v>
      </c>
      <c r="G130" s="20">
        <f t="shared" si="20"/>
        <v>0</v>
      </c>
      <c r="H130" s="20">
        <f t="shared" si="21"/>
        <v>0</v>
      </c>
      <c r="I130" s="20">
        <f t="shared" si="22"/>
        <v>0</v>
      </c>
      <c r="J130" s="20">
        <f t="shared" si="23"/>
        <v>0</v>
      </c>
      <c r="K130" s="20">
        <f t="shared" si="24"/>
        <v>0</v>
      </c>
      <c r="L130" s="20">
        <f t="shared" si="25"/>
        <v>0</v>
      </c>
      <c r="M130" s="20">
        <f t="shared" ca="1" si="17"/>
        <v>-1.157305134195608E-4</v>
      </c>
      <c r="N130" s="20">
        <f t="shared" ca="1" si="26"/>
        <v>0</v>
      </c>
      <c r="O130" s="23">
        <f t="shared" ca="1" si="27"/>
        <v>0</v>
      </c>
      <c r="P130" s="20">
        <f t="shared" ca="1" si="28"/>
        <v>0</v>
      </c>
      <c r="Q130" s="20">
        <f t="shared" ca="1" si="29"/>
        <v>0</v>
      </c>
      <c r="R130">
        <f t="shared" ca="1" si="18"/>
        <v>1.157305134195608E-4</v>
      </c>
    </row>
    <row r="131" spans="1:18" x14ac:dyDescent="0.2">
      <c r="A131" s="87"/>
      <c r="B131" s="87"/>
      <c r="C131" s="87"/>
      <c r="D131" s="89">
        <f t="shared" si="19"/>
        <v>0</v>
      </c>
      <c r="E131" s="89">
        <f t="shared" si="19"/>
        <v>0</v>
      </c>
      <c r="F131" s="20">
        <f t="shared" si="20"/>
        <v>0</v>
      </c>
      <c r="G131" s="20">
        <f t="shared" si="20"/>
        <v>0</v>
      </c>
      <c r="H131" s="20">
        <f t="shared" si="21"/>
        <v>0</v>
      </c>
      <c r="I131" s="20">
        <f t="shared" si="22"/>
        <v>0</v>
      </c>
      <c r="J131" s="20">
        <f t="shared" si="23"/>
        <v>0</v>
      </c>
      <c r="K131" s="20">
        <f t="shared" si="24"/>
        <v>0</v>
      </c>
      <c r="L131" s="20">
        <f t="shared" si="25"/>
        <v>0</v>
      </c>
      <c r="M131" s="20">
        <f t="shared" ca="1" si="17"/>
        <v>-1.157305134195608E-4</v>
      </c>
      <c r="N131" s="20">
        <f t="shared" ca="1" si="26"/>
        <v>0</v>
      </c>
      <c r="O131" s="23">
        <f t="shared" ca="1" si="27"/>
        <v>0</v>
      </c>
      <c r="P131" s="20">
        <f t="shared" ca="1" si="28"/>
        <v>0</v>
      </c>
      <c r="Q131" s="20">
        <f t="shared" ca="1" si="29"/>
        <v>0</v>
      </c>
      <c r="R131">
        <f t="shared" ca="1" si="18"/>
        <v>1.157305134195608E-4</v>
      </c>
    </row>
    <row r="132" spans="1:18" x14ac:dyDescent="0.2">
      <c r="A132" s="87"/>
      <c r="B132" s="87"/>
      <c r="C132" s="87"/>
      <c r="D132" s="89">
        <f t="shared" si="19"/>
        <v>0</v>
      </c>
      <c r="E132" s="89">
        <f t="shared" si="19"/>
        <v>0</v>
      </c>
      <c r="F132" s="20">
        <f t="shared" si="20"/>
        <v>0</v>
      </c>
      <c r="G132" s="20">
        <f t="shared" si="20"/>
        <v>0</v>
      </c>
      <c r="H132" s="20">
        <f t="shared" si="21"/>
        <v>0</v>
      </c>
      <c r="I132" s="20">
        <f t="shared" si="22"/>
        <v>0</v>
      </c>
      <c r="J132" s="20">
        <f t="shared" si="23"/>
        <v>0</v>
      </c>
      <c r="K132" s="20">
        <f t="shared" si="24"/>
        <v>0</v>
      </c>
      <c r="L132" s="20">
        <f t="shared" si="25"/>
        <v>0</v>
      </c>
      <c r="M132" s="20">
        <f t="shared" ca="1" si="17"/>
        <v>-1.157305134195608E-4</v>
      </c>
      <c r="N132" s="20">
        <f t="shared" ca="1" si="26"/>
        <v>0</v>
      </c>
      <c r="O132" s="23">
        <f t="shared" ca="1" si="27"/>
        <v>0</v>
      </c>
      <c r="P132" s="20">
        <f t="shared" ca="1" si="28"/>
        <v>0</v>
      </c>
      <c r="Q132" s="20">
        <f t="shared" ca="1" si="29"/>
        <v>0</v>
      </c>
      <c r="R132">
        <f t="shared" ca="1" si="18"/>
        <v>1.157305134195608E-4</v>
      </c>
    </row>
    <row r="133" spans="1:18" x14ac:dyDescent="0.2">
      <c r="A133" s="87"/>
      <c r="B133" s="87"/>
      <c r="C133" s="87"/>
      <c r="D133" s="89">
        <f t="shared" si="19"/>
        <v>0</v>
      </c>
      <c r="E133" s="89">
        <f t="shared" si="19"/>
        <v>0</v>
      </c>
      <c r="F133" s="20">
        <f t="shared" si="20"/>
        <v>0</v>
      </c>
      <c r="G133" s="20">
        <f t="shared" si="20"/>
        <v>0</v>
      </c>
      <c r="H133" s="20">
        <f t="shared" si="21"/>
        <v>0</v>
      </c>
      <c r="I133" s="20">
        <f t="shared" si="22"/>
        <v>0</v>
      </c>
      <c r="J133" s="20">
        <f t="shared" si="23"/>
        <v>0</v>
      </c>
      <c r="K133" s="20">
        <f t="shared" si="24"/>
        <v>0</v>
      </c>
      <c r="L133" s="20">
        <f t="shared" si="25"/>
        <v>0</v>
      </c>
      <c r="M133" s="20">
        <f t="shared" ca="1" si="17"/>
        <v>-1.157305134195608E-4</v>
      </c>
      <c r="N133" s="20">
        <f t="shared" ca="1" si="26"/>
        <v>0</v>
      </c>
      <c r="O133" s="23">
        <f t="shared" ca="1" si="27"/>
        <v>0</v>
      </c>
      <c r="P133" s="20">
        <f t="shared" ca="1" si="28"/>
        <v>0</v>
      </c>
      <c r="Q133" s="20">
        <f t="shared" ca="1" si="29"/>
        <v>0</v>
      </c>
      <c r="R133">
        <f t="shared" ca="1" si="18"/>
        <v>1.157305134195608E-4</v>
      </c>
    </row>
    <row r="134" spans="1:18" x14ac:dyDescent="0.2">
      <c r="A134" s="87"/>
      <c r="B134" s="87"/>
      <c r="C134" s="87"/>
      <c r="D134" s="89">
        <f t="shared" si="19"/>
        <v>0</v>
      </c>
      <c r="E134" s="89">
        <f t="shared" si="19"/>
        <v>0</v>
      </c>
      <c r="F134" s="20">
        <f t="shared" si="20"/>
        <v>0</v>
      </c>
      <c r="G134" s="20">
        <f t="shared" si="20"/>
        <v>0</v>
      </c>
      <c r="H134" s="20">
        <f t="shared" si="21"/>
        <v>0</v>
      </c>
      <c r="I134" s="20">
        <f t="shared" si="22"/>
        <v>0</v>
      </c>
      <c r="J134" s="20">
        <f t="shared" si="23"/>
        <v>0</v>
      </c>
      <c r="K134" s="20">
        <f t="shared" si="24"/>
        <v>0</v>
      </c>
      <c r="L134" s="20">
        <f t="shared" si="25"/>
        <v>0</v>
      </c>
      <c r="M134" s="20">
        <f t="shared" ca="1" si="17"/>
        <v>-1.157305134195608E-4</v>
      </c>
      <c r="N134" s="20">
        <f t="shared" ca="1" si="26"/>
        <v>0</v>
      </c>
      <c r="O134" s="23">
        <f t="shared" ca="1" si="27"/>
        <v>0</v>
      </c>
      <c r="P134" s="20">
        <f t="shared" ca="1" si="28"/>
        <v>0</v>
      </c>
      <c r="Q134" s="20">
        <f t="shared" ca="1" si="29"/>
        <v>0</v>
      </c>
      <c r="R134">
        <f t="shared" ca="1" si="18"/>
        <v>1.157305134195608E-4</v>
      </c>
    </row>
    <row r="135" spans="1:18" x14ac:dyDescent="0.2">
      <c r="A135" s="87"/>
      <c r="B135" s="87"/>
      <c r="C135" s="87"/>
      <c r="D135" s="89">
        <f t="shared" si="19"/>
        <v>0</v>
      </c>
      <c r="E135" s="89">
        <f t="shared" si="19"/>
        <v>0</v>
      </c>
      <c r="F135" s="20">
        <f t="shared" si="20"/>
        <v>0</v>
      </c>
      <c r="G135" s="20">
        <f t="shared" si="20"/>
        <v>0</v>
      </c>
      <c r="H135" s="20">
        <f t="shared" si="21"/>
        <v>0</v>
      </c>
      <c r="I135" s="20">
        <f t="shared" si="22"/>
        <v>0</v>
      </c>
      <c r="J135" s="20">
        <f t="shared" si="23"/>
        <v>0</v>
      </c>
      <c r="K135" s="20">
        <f t="shared" si="24"/>
        <v>0</v>
      </c>
      <c r="L135" s="20">
        <f t="shared" si="25"/>
        <v>0</v>
      </c>
      <c r="M135" s="20">
        <f t="shared" ca="1" si="17"/>
        <v>-1.157305134195608E-4</v>
      </c>
      <c r="N135" s="20">
        <f t="shared" ca="1" si="26"/>
        <v>0</v>
      </c>
      <c r="O135" s="23">
        <f t="shared" ca="1" si="27"/>
        <v>0</v>
      </c>
      <c r="P135" s="20">
        <f t="shared" ca="1" si="28"/>
        <v>0</v>
      </c>
      <c r="Q135" s="20">
        <f t="shared" ca="1" si="29"/>
        <v>0</v>
      </c>
      <c r="R135">
        <f t="shared" ca="1" si="18"/>
        <v>1.157305134195608E-4</v>
      </c>
    </row>
    <row r="136" spans="1:18" x14ac:dyDescent="0.2">
      <c r="A136" s="87"/>
      <c r="B136" s="87"/>
      <c r="C136" s="87"/>
      <c r="D136" s="89">
        <f t="shared" si="19"/>
        <v>0</v>
      </c>
      <c r="E136" s="89">
        <f t="shared" si="19"/>
        <v>0</v>
      </c>
      <c r="F136" s="20">
        <f t="shared" si="20"/>
        <v>0</v>
      </c>
      <c r="G136" s="20">
        <f t="shared" si="20"/>
        <v>0</v>
      </c>
      <c r="H136" s="20">
        <f t="shared" si="21"/>
        <v>0</v>
      </c>
      <c r="I136" s="20">
        <f t="shared" si="22"/>
        <v>0</v>
      </c>
      <c r="J136" s="20">
        <f t="shared" si="23"/>
        <v>0</v>
      </c>
      <c r="K136" s="20">
        <f t="shared" si="24"/>
        <v>0</v>
      </c>
      <c r="L136" s="20">
        <f t="shared" si="25"/>
        <v>0</v>
      </c>
      <c r="M136" s="20">
        <f t="shared" ca="1" si="17"/>
        <v>-1.157305134195608E-4</v>
      </c>
      <c r="N136" s="20">
        <f t="shared" ca="1" si="26"/>
        <v>0</v>
      </c>
      <c r="O136" s="23">
        <f t="shared" ca="1" si="27"/>
        <v>0</v>
      </c>
      <c r="P136" s="20">
        <f t="shared" ca="1" si="28"/>
        <v>0</v>
      </c>
      <c r="Q136" s="20">
        <f t="shared" ca="1" si="29"/>
        <v>0</v>
      </c>
      <c r="R136">
        <f t="shared" ca="1" si="18"/>
        <v>1.157305134195608E-4</v>
      </c>
    </row>
    <row r="137" spans="1:18" x14ac:dyDescent="0.2">
      <c r="A137" s="87"/>
      <c r="B137" s="87"/>
      <c r="C137" s="87"/>
      <c r="D137" s="89">
        <f t="shared" si="19"/>
        <v>0</v>
      </c>
      <c r="E137" s="89">
        <f t="shared" si="19"/>
        <v>0</v>
      </c>
      <c r="F137" s="20">
        <f t="shared" si="20"/>
        <v>0</v>
      </c>
      <c r="G137" s="20">
        <f t="shared" si="20"/>
        <v>0</v>
      </c>
      <c r="H137" s="20">
        <f t="shared" si="21"/>
        <v>0</v>
      </c>
      <c r="I137" s="20">
        <f t="shared" si="22"/>
        <v>0</v>
      </c>
      <c r="J137" s="20">
        <f t="shared" si="23"/>
        <v>0</v>
      </c>
      <c r="K137" s="20">
        <f t="shared" si="24"/>
        <v>0</v>
      </c>
      <c r="L137" s="20">
        <f t="shared" si="25"/>
        <v>0</v>
      </c>
      <c r="M137" s="20">
        <f t="shared" ca="1" si="17"/>
        <v>-1.157305134195608E-4</v>
      </c>
      <c r="N137" s="20">
        <f t="shared" ca="1" si="26"/>
        <v>0</v>
      </c>
      <c r="O137" s="23">
        <f t="shared" ca="1" si="27"/>
        <v>0</v>
      </c>
      <c r="P137" s="20">
        <f t="shared" ca="1" si="28"/>
        <v>0</v>
      </c>
      <c r="Q137" s="20">
        <f t="shared" ca="1" si="29"/>
        <v>0</v>
      </c>
      <c r="R137">
        <f t="shared" ca="1" si="18"/>
        <v>1.157305134195608E-4</v>
      </c>
    </row>
    <row r="138" spans="1:18" x14ac:dyDescent="0.2">
      <c r="A138" s="87"/>
      <c r="B138" s="87"/>
      <c r="C138" s="87"/>
      <c r="D138" s="89">
        <f t="shared" si="19"/>
        <v>0</v>
      </c>
      <c r="E138" s="89">
        <f t="shared" si="19"/>
        <v>0</v>
      </c>
      <c r="F138" s="20">
        <f t="shared" si="20"/>
        <v>0</v>
      </c>
      <c r="G138" s="20">
        <f t="shared" si="20"/>
        <v>0</v>
      </c>
      <c r="H138" s="20">
        <f t="shared" si="21"/>
        <v>0</v>
      </c>
      <c r="I138" s="20">
        <f t="shared" si="22"/>
        <v>0</v>
      </c>
      <c r="J138" s="20">
        <f t="shared" si="23"/>
        <v>0</v>
      </c>
      <c r="K138" s="20">
        <f t="shared" si="24"/>
        <v>0</v>
      </c>
      <c r="L138" s="20">
        <f t="shared" si="25"/>
        <v>0</v>
      </c>
      <c r="M138" s="20">
        <f t="shared" ca="1" si="17"/>
        <v>-1.157305134195608E-4</v>
      </c>
      <c r="N138" s="20">
        <f t="shared" ca="1" si="26"/>
        <v>0</v>
      </c>
      <c r="O138" s="23">
        <f t="shared" ca="1" si="27"/>
        <v>0</v>
      </c>
      <c r="P138" s="20">
        <f t="shared" ca="1" si="28"/>
        <v>0</v>
      </c>
      <c r="Q138" s="20">
        <f t="shared" ca="1" si="29"/>
        <v>0</v>
      </c>
      <c r="R138">
        <f t="shared" ca="1" si="18"/>
        <v>1.157305134195608E-4</v>
      </c>
    </row>
    <row r="139" spans="1:18" x14ac:dyDescent="0.2">
      <c r="A139" s="87"/>
      <c r="B139" s="87"/>
      <c r="C139" s="87"/>
      <c r="D139" s="89">
        <f t="shared" si="19"/>
        <v>0</v>
      </c>
      <c r="E139" s="89">
        <f t="shared" si="19"/>
        <v>0</v>
      </c>
      <c r="F139" s="20">
        <f t="shared" si="20"/>
        <v>0</v>
      </c>
      <c r="G139" s="20">
        <f t="shared" si="20"/>
        <v>0</v>
      </c>
      <c r="H139" s="20">
        <f t="shared" si="21"/>
        <v>0</v>
      </c>
      <c r="I139" s="20">
        <f t="shared" si="22"/>
        <v>0</v>
      </c>
      <c r="J139" s="20">
        <f t="shared" si="23"/>
        <v>0</v>
      </c>
      <c r="K139" s="20">
        <f t="shared" si="24"/>
        <v>0</v>
      </c>
      <c r="L139" s="20">
        <f t="shared" si="25"/>
        <v>0</v>
      </c>
      <c r="M139" s="20">
        <f t="shared" ca="1" si="17"/>
        <v>-1.157305134195608E-4</v>
      </c>
      <c r="N139" s="20">
        <f t="shared" ca="1" si="26"/>
        <v>0</v>
      </c>
      <c r="O139" s="23">
        <f t="shared" ca="1" si="27"/>
        <v>0</v>
      </c>
      <c r="P139" s="20">
        <f t="shared" ca="1" si="28"/>
        <v>0</v>
      </c>
      <c r="Q139" s="20">
        <f t="shared" ca="1" si="29"/>
        <v>0</v>
      </c>
      <c r="R139">
        <f t="shared" ca="1" si="18"/>
        <v>1.157305134195608E-4</v>
      </c>
    </row>
    <row r="140" spans="1:18" x14ac:dyDescent="0.2">
      <c r="A140" s="87"/>
      <c r="B140" s="87"/>
      <c r="C140" s="87"/>
      <c r="D140" s="89">
        <f t="shared" si="19"/>
        <v>0</v>
      </c>
      <c r="E140" s="89">
        <f t="shared" si="19"/>
        <v>0</v>
      </c>
      <c r="F140" s="20">
        <f t="shared" si="20"/>
        <v>0</v>
      </c>
      <c r="G140" s="20">
        <f t="shared" si="20"/>
        <v>0</v>
      </c>
      <c r="H140" s="20">
        <f t="shared" si="21"/>
        <v>0</v>
      </c>
      <c r="I140" s="20">
        <f t="shared" si="22"/>
        <v>0</v>
      </c>
      <c r="J140" s="20">
        <f t="shared" si="23"/>
        <v>0</v>
      </c>
      <c r="K140" s="20">
        <f t="shared" si="24"/>
        <v>0</v>
      </c>
      <c r="L140" s="20">
        <f t="shared" si="25"/>
        <v>0</v>
      </c>
      <c r="M140" s="20">
        <f t="shared" ca="1" si="17"/>
        <v>-1.157305134195608E-4</v>
      </c>
      <c r="N140" s="20">
        <f t="shared" ca="1" si="26"/>
        <v>0</v>
      </c>
      <c r="O140" s="23">
        <f t="shared" ca="1" si="27"/>
        <v>0</v>
      </c>
      <c r="P140" s="20">
        <f t="shared" ca="1" si="28"/>
        <v>0</v>
      </c>
      <c r="Q140" s="20">
        <f t="shared" ca="1" si="29"/>
        <v>0</v>
      </c>
      <c r="R140">
        <f t="shared" ca="1" si="18"/>
        <v>1.157305134195608E-4</v>
      </c>
    </row>
    <row r="141" spans="1:18" x14ac:dyDescent="0.2">
      <c r="A141" s="87"/>
      <c r="B141" s="87"/>
      <c r="C141" s="87"/>
      <c r="D141" s="89">
        <f t="shared" si="19"/>
        <v>0</v>
      </c>
      <c r="E141" s="89">
        <f t="shared" si="19"/>
        <v>0</v>
      </c>
      <c r="F141" s="20">
        <f t="shared" si="20"/>
        <v>0</v>
      </c>
      <c r="G141" s="20">
        <f t="shared" si="20"/>
        <v>0</v>
      </c>
      <c r="H141" s="20">
        <f t="shared" si="21"/>
        <v>0</v>
      </c>
      <c r="I141" s="20">
        <f t="shared" si="22"/>
        <v>0</v>
      </c>
      <c r="J141" s="20">
        <f t="shared" si="23"/>
        <v>0</v>
      </c>
      <c r="K141" s="20">
        <f t="shared" si="24"/>
        <v>0</v>
      </c>
      <c r="L141" s="20">
        <f t="shared" si="25"/>
        <v>0</v>
      </c>
      <c r="M141" s="20">
        <f t="shared" ca="1" si="17"/>
        <v>-1.157305134195608E-4</v>
      </c>
      <c r="N141" s="20">
        <f t="shared" ca="1" si="26"/>
        <v>0</v>
      </c>
      <c r="O141" s="23">
        <f t="shared" ca="1" si="27"/>
        <v>0</v>
      </c>
      <c r="P141" s="20">
        <f t="shared" ca="1" si="28"/>
        <v>0</v>
      </c>
      <c r="Q141" s="20">
        <f t="shared" ca="1" si="29"/>
        <v>0</v>
      </c>
      <c r="R141">
        <f t="shared" ca="1" si="18"/>
        <v>1.157305134195608E-4</v>
      </c>
    </row>
    <row r="142" spans="1:18" x14ac:dyDescent="0.2">
      <c r="A142" s="87"/>
      <c r="B142" s="87"/>
      <c r="C142" s="87"/>
      <c r="D142" s="89">
        <f t="shared" si="19"/>
        <v>0</v>
      </c>
      <c r="E142" s="89">
        <f t="shared" si="19"/>
        <v>0</v>
      </c>
      <c r="F142" s="20">
        <f t="shared" si="20"/>
        <v>0</v>
      </c>
      <c r="G142" s="20">
        <f t="shared" si="20"/>
        <v>0</v>
      </c>
      <c r="H142" s="20">
        <f t="shared" si="21"/>
        <v>0</v>
      </c>
      <c r="I142" s="20">
        <f t="shared" si="22"/>
        <v>0</v>
      </c>
      <c r="J142" s="20">
        <f t="shared" si="23"/>
        <v>0</v>
      </c>
      <c r="K142" s="20">
        <f t="shared" si="24"/>
        <v>0</v>
      </c>
      <c r="L142" s="20">
        <f t="shared" si="25"/>
        <v>0</v>
      </c>
      <c r="M142" s="20">
        <f t="shared" ca="1" si="17"/>
        <v>-1.157305134195608E-4</v>
      </c>
      <c r="N142" s="20">
        <f t="shared" ca="1" si="26"/>
        <v>0</v>
      </c>
      <c r="O142" s="23">
        <f t="shared" ca="1" si="27"/>
        <v>0</v>
      </c>
      <c r="P142" s="20">
        <f t="shared" ca="1" si="28"/>
        <v>0</v>
      </c>
      <c r="Q142" s="20">
        <f t="shared" ca="1" si="29"/>
        <v>0</v>
      </c>
      <c r="R142">
        <f t="shared" ca="1" si="18"/>
        <v>1.157305134195608E-4</v>
      </c>
    </row>
    <row r="143" spans="1:18" x14ac:dyDescent="0.2">
      <c r="A143" s="87"/>
      <c r="B143" s="87"/>
      <c r="C143" s="87"/>
      <c r="D143" s="89">
        <f t="shared" ref="D143:E206" si="30">A143/A$18</f>
        <v>0</v>
      </c>
      <c r="E143" s="89">
        <f t="shared" si="30"/>
        <v>0</v>
      </c>
      <c r="F143" s="20">
        <f t="shared" ref="F143:G206" si="31">$C143*D143</f>
        <v>0</v>
      </c>
      <c r="G143" s="20">
        <f t="shared" si="31"/>
        <v>0</v>
      </c>
      <c r="H143" s="20">
        <f t="shared" si="21"/>
        <v>0</v>
      </c>
      <c r="I143" s="20">
        <f t="shared" si="22"/>
        <v>0</v>
      </c>
      <c r="J143" s="20">
        <f t="shared" si="23"/>
        <v>0</v>
      </c>
      <c r="K143" s="20">
        <f t="shared" si="24"/>
        <v>0</v>
      </c>
      <c r="L143" s="20">
        <f t="shared" si="25"/>
        <v>0</v>
      </c>
      <c r="M143" s="20">
        <f t="shared" ca="1" si="17"/>
        <v>-1.157305134195608E-4</v>
      </c>
      <c r="N143" s="20">
        <f t="shared" ca="1" si="26"/>
        <v>0</v>
      </c>
      <c r="O143" s="23">
        <f t="shared" ca="1" si="27"/>
        <v>0</v>
      </c>
      <c r="P143" s="20">
        <f t="shared" ca="1" si="28"/>
        <v>0</v>
      </c>
      <c r="Q143" s="20">
        <f t="shared" ca="1" si="29"/>
        <v>0</v>
      </c>
      <c r="R143">
        <f t="shared" ca="1" si="18"/>
        <v>1.157305134195608E-4</v>
      </c>
    </row>
    <row r="144" spans="1:18" x14ac:dyDescent="0.2">
      <c r="A144" s="87"/>
      <c r="B144" s="87"/>
      <c r="C144" s="87"/>
      <c r="D144" s="89">
        <f t="shared" si="30"/>
        <v>0</v>
      </c>
      <c r="E144" s="89">
        <f t="shared" si="30"/>
        <v>0</v>
      </c>
      <c r="F144" s="20">
        <f t="shared" si="31"/>
        <v>0</v>
      </c>
      <c r="G144" s="20">
        <f t="shared" si="31"/>
        <v>0</v>
      </c>
      <c r="H144" s="20">
        <f t="shared" si="21"/>
        <v>0</v>
      </c>
      <c r="I144" s="20">
        <f t="shared" si="22"/>
        <v>0</v>
      </c>
      <c r="J144" s="20">
        <f t="shared" si="23"/>
        <v>0</v>
      </c>
      <c r="K144" s="20">
        <f t="shared" si="24"/>
        <v>0</v>
      </c>
      <c r="L144" s="20">
        <f t="shared" si="25"/>
        <v>0</v>
      </c>
      <c r="M144" s="20">
        <f t="shared" ca="1" si="17"/>
        <v>-1.157305134195608E-4</v>
      </c>
      <c r="N144" s="20">
        <f t="shared" ca="1" si="26"/>
        <v>0</v>
      </c>
      <c r="O144" s="23">
        <f t="shared" ca="1" si="27"/>
        <v>0</v>
      </c>
      <c r="P144" s="20">
        <f t="shared" ca="1" si="28"/>
        <v>0</v>
      </c>
      <c r="Q144" s="20">
        <f t="shared" ca="1" si="29"/>
        <v>0</v>
      </c>
      <c r="R144">
        <f t="shared" ca="1" si="18"/>
        <v>1.157305134195608E-4</v>
      </c>
    </row>
    <row r="145" spans="1:18" x14ac:dyDescent="0.2">
      <c r="A145" s="87"/>
      <c r="B145" s="87"/>
      <c r="C145" s="87"/>
      <c r="D145" s="89">
        <f t="shared" si="30"/>
        <v>0</v>
      </c>
      <c r="E145" s="89">
        <f t="shared" si="30"/>
        <v>0</v>
      </c>
      <c r="F145" s="20">
        <f t="shared" si="31"/>
        <v>0</v>
      </c>
      <c r="G145" s="20">
        <f t="shared" si="31"/>
        <v>0</v>
      </c>
      <c r="H145" s="20">
        <f t="shared" si="21"/>
        <v>0</v>
      </c>
      <c r="I145" s="20">
        <f t="shared" si="22"/>
        <v>0</v>
      </c>
      <c r="J145" s="20">
        <f t="shared" si="23"/>
        <v>0</v>
      </c>
      <c r="K145" s="20">
        <f t="shared" si="24"/>
        <v>0</v>
      </c>
      <c r="L145" s="20">
        <f t="shared" si="25"/>
        <v>0</v>
      </c>
      <c r="M145" s="20">
        <f t="shared" ca="1" si="17"/>
        <v>-1.157305134195608E-4</v>
      </c>
      <c r="N145" s="20">
        <f t="shared" ca="1" si="26"/>
        <v>0</v>
      </c>
      <c r="O145" s="23">
        <f t="shared" ca="1" si="27"/>
        <v>0</v>
      </c>
      <c r="P145" s="20">
        <f t="shared" ca="1" si="28"/>
        <v>0</v>
      </c>
      <c r="Q145" s="20">
        <f t="shared" ca="1" si="29"/>
        <v>0</v>
      </c>
      <c r="R145">
        <f t="shared" ca="1" si="18"/>
        <v>1.157305134195608E-4</v>
      </c>
    </row>
    <row r="146" spans="1:18" x14ac:dyDescent="0.2">
      <c r="A146" s="87"/>
      <c r="B146" s="87"/>
      <c r="C146" s="87"/>
      <c r="D146" s="89">
        <f t="shared" si="30"/>
        <v>0</v>
      </c>
      <c r="E146" s="89">
        <f t="shared" si="30"/>
        <v>0</v>
      </c>
      <c r="F146" s="20">
        <f t="shared" si="31"/>
        <v>0</v>
      </c>
      <c r="G146" s="20">
        <f t="shared" si="31"/>
        <v>0</v>
      </c>
      <c r="H146" s="20">
        <f t="shared" si="21"/>
        <v>0</v>
      </c>
      <c r="I146" s="20">
        <f t="shared" si="22"/>
        <v>0</v>
      </c>
      <c r="J146" s="20">
        <f t="shared" si="23"/>
        <v>0</v>
      </c>
      <c r="K146" s="20">
        <f t="shared" si="24"/>
        <v>0</v>
      </c>
      <c r="L146" s="20">
        <f t="shared" si="25"/>
        <v>0</v>
      </c>
      <c r="M146" s="20">
        <f t="shared" ca="1" si="17"/>
        <v>-1.157305134195608E-4</v>
      </c>
      <c r="N146" s="20">
        <f t="shared" ca="1" si="26"/>
        <v>0</v>
      </c>
      <c r="O146" s="23">
        <f t="shared" ca="1" si="27"/>
        <v>0</v>
      </c>
      <c r="P146" s="20">
        <f t="shared" ca="1" si="28"/>
        <v>0</v>
      </c>
      <c r="Q146" s="20">
        <f t="shared" ca="1" si="29"/>
        <v>0</v>
      </c>
      <c r="R146">
        <f t="shared" ca="1" si="18"/>
        <v>1.157305134195608E-4</v>
      </c>
    </row>
    <row r="147" spans="1:18" x14ac:dyDescent="0.2">
      <c r="A147" s="87"/>
      <c r="B147" s="87"/>
      <c r="C147" s="87"/>
      <c r="D147" s="89">
        <f t="shared" si="30"/>
        <v>0</v>
      </c>
      <c r="E147" s="89">
        <f t="shared" si="30"/>
        <v>0</v>
      </c>
      <c r="F147" s="20">
        <f t="shared" si="31"/>
        <v>0</v>
      </c>
      <c r="G147" s="20">
        <f t="shared" si="31"/>
        <v>0</v>
      </c>
      <c r="H147" s="20">
        <f t="shared" si="21"/>
        <v>0</v>
      </c>
      <c r="I147" s="20">
        <f t="shared" si="22"/>
        <v>0</v>
      </c>
      <c r="J147" s="20">
        <f t="shared" si="23"/>
        <v>0</v>
      </c>
      <c r="K147" s="20">
        <f t="shared" si="24"/>
        <v>0</v>
      </c>
      <c r="L147" s="20">
        <f t="shared" si="25"/>
        <v>0</v>
      </c>
      <c r="M147" s="20">
        <f t="shared" ref="M147:M210" ca="1" si="32">+E$4+E$5*D147+E$6*D147^2</f>
        <v>-1.157305134195608E-4</v>
      </c>
      <c r="N147" s="20">
        <f t="shared" ca="1" si="26"/>
        <v>0</v>
      </c>
      <c r="O147" s="23">
        <f t="shared" ca="1" si="27"/>
        <v>0</v>
      </c>
      <c r="P147" s="20">
        <f t="shared" ca="1" si="28"/>
        <v>0</v>
      </c>
      <c r="Q147" s="20">
        <f t="shared" ca="1" si="29"/>
        <v>0</v>
      </c>
      <c r="R147">
        <f t="shared" ref="R147:R210" ca="1" si="33">+E147-M147</f>
        <v>1.157305134195608E-4</v>
      </c>
    </row>
    <row r="148" spans="1:18" x14ac:dyDescent="0.2">
      <c r="A148" s="87"/>
      <c r="B148" s="87"/>
      <c r="C148" s="87"/>
      <c r="D148" s="89">
        <f t="shared" si="30"/>
        <v>0</v>
      </c>
      <c r="E148" s="89">
        <f t="shared" si="30"/>
        <v>0</v>
      </c>
      <c r="F148" s="20">
        <f t="shared" si="31"/>
        <v>0</v>
      </c>
      <c r="G148" s="20">
        <f t="shared" si="31"/>
        <v>0</v>
      </c>
      <c r="H148" s="20">
        <f t="shared" ref="H148:H211" si="34">C148*D148*D148</f>
        <v>0</v>
      </c>
      <c r="I148" s="20">
        <f t="shared" ref="I148:I211" si="35">C148*D148*D148*D148</f>
        <v>0</v>
      </c>
      <c r="J148" s="20">
        <f t="shared" ref="J148:J211" si="36">C148*D148*D148*D148*D148</f>
        <v>0</v>
      </c>
      <c r="K148" s="20">
        <f t="shared" ref="K148:K211" si="37">C148*E148*D148</f>
        <v>0</v>
      </c>
      <c r="L148" s="20">
        <f t="shared" ref="L148:L211" si="38">C148*E148*D148*D148</f>
        <v>0</v>
      </c>
      <c r="M148" s="20">
        <f t="shared" ca="1" si="32"/>
        <v>-1.157305134195608E-4</v>
      </c>
      <c r="N148" s="20">
        <f t="shared" ref="N148:N211" ca="1" si="39">C148*(M148-E148)^2</f>
        <v>0</v>
      </c>
      <c r="O148" s="23">
        <f t="shared" ref="O148:O211" ca="1" si="40">(C148*O$1-O$2*F148+O$3*H148)^2</f>
        <v>0</v>
      </c>
      <c r="P148" s="20">
        <f t="shared" ref="P148:P211" ca="1" si="41">(-C148*O$2+O$4*F148-O$5*H148)^2</f>
        <v>0</v>
      </c>
      <c r="Q148" s="20">
        <f t="shared" ref="Q148:Q211" ca="1" si="42">+(C148*O$3-F148*O$5+H148*O$6)^2</f>
        <v>0</v>
      </c>
      <c r="R148">
        <f t="shared" ca="1" si="33"/>
        <v>1.157305134195608E-4</v>
      </c>
    </row>
    <row r="149" spans="1:18" x14ac:dyDescent="0.2">
      <c r="A149" s="87"/>
      <c r="B149" s="87"/>
      <c r="C149" s="87"/>
      <c r="D149" s="89">
        <f t="shared" si="30"/>
        <v>0</v>
      </c>
      <c r="E149" s="89">
        <f t="shared" si="30"/>
        <v>0</v>
      </c>
      <c r="F149" s="20">
        <f t="shared" si="31"/>
        <v>0</v>
      </c>
      <c r="G149" s="20">
        <f t="shared" si="31"/>
        <v>0</v>
      </c>
      <c r="H149" s="20">
        <f t="shared" si="34"/>
        <v>0</v>
      </c>
      <c r="I149" s="20">
        <f t="shared" si="35"/>
        <v>0</v>
      </c>
      <c r="J149" s="20">
        <f t="shared" si="36"/>
        <v>0</v>
      </c>
      <c r="K149" s="20">
        <f t="shared" si="37"/>
        <v>0</v>
      </c>
      <c r="L149" s="20">
        <f t="shared" si="38"/>
        <v>0</v>
      </c>
      <c r="M149" s="20">
        <f t="shared" ca="1" si="32"/>
        <v>-1.157305134195608E-4</v>
      </c>
      <c r="N149" s="20">
        <f t="shared" ca="1" si="39"/>
        <v>0</v>
      </c>
      <c r="O149" s="23">
        <f t="shared" ca="1" si="40"/>
        <v>0</v>
      </c>
      <c r="P149" s="20">
        <f t="shared" ca="1" si="41"/>
        <v>0</v>
      </c>
      <c r="Q149" s="20">
        <f t="shared" ca="1" si="42"/>
        <v>0</v>
      </c>
      <c r="R149">
        <f t="shared" ca="1" si="33"/>
        <v>1.157305134195608E-4</v>
      </c>
    </row>
    <row r="150" spans="1:18" x14ac:dyDescent="0.2">
      <c r="A150" s="87"/>
      <c r="B150" s="87"/>
      <c r="C150" s="87"/>
      <c r="D150" s="89">
        <f t="shared" si="30"/>
        <v>0</v>
      </c>
      <c r="E150" s="89">
        <f t="shared" si="30"/>
        <v>0</v>
      </c>
      <c r="F150" s="20">
        <f t="shared" si="31"/>
        <v>0</v>
      </c>
      <c r="G150" s="20">
        <f t="shared" si="31"/>
        <v>0</v>
      </c>
      <c r="H150" s="20">
        <f t="shared" si="34"/>
        <v>0</v>
      </c>
      <c r="I150" s="20">
        <f t="shared" si="35"/>
        <v>0</v>
      </c>
      <c r="J150" s="20">
        <f t="shared" si="36"/>
        <v>0</v>
      </c>
      <c r="K150" s="20">
        <f t="shared" si="37"/>
        <v>0</v>
      </c>
      <c r="L150" s="20">
        <f t="shared" si="38"/>
        <v>0</v>
      </c>
      <c r="M150" s="20">
        <f t="shared" ca="1" si="32"/>
        <v>-1.157305134195608E-4</v>
      </c>
      <c r="N150" s="20">
        <f t="shared" ca="1" si="39"/>
        <v>0</v>
      </c>
      <c r="O150" s="23">
        <f t="shared" ca="1" si="40"/>
        <v>0</v>
      </c>
      <c r="P150" s="20">
        <f t="shared" ca="1" si="41"/>
        <v>0</v>
      </c>
      <c r="Q150" s="20">
        <f t="shared" ca="1" si="42"/>
        <v>0</v>
      </c>
      <c r="R150">
        <f t="shared" ca="1" si="33"/>
        <v>1.157305134195608E-4</v>
      </c>
    </row>
    <row r="151" spans="1:18" x14ac:dyDescent="0.2">
      <c r="A151" s="87"/>
      <c r="B151" s="87"/>
      <c r="C151" s="87"/>
      <c r="D151" s="89">
        <f t="shared" si="30"/>
        <v>0</v>
      </c>
      <c r="E151" s="89">
        <f t="shared" si="30"/>
        <v>0</v>
      </c>
      <c r="F151" s="20">
        <f t="shared" si="31"/>
        <v>0</v>
      </c>
      <c r="G151" s="20">
        <f t="shared" si="31"/>
        <v>0</v>
      </c>
      <c r="H151" s="20">
        <f t="shared" si="34"/>
        <v>0</v>
      </c>
      <c r="I151" s="20">
        <f t="shared" si="35"/>
        <v>0</v>
      </c>
      <c r="J151" s="20">
        <f t="shared" si="36"/>
        <v>0</v>
      </c>
      <c r="K151" s="20">
        <f t="shared" si="37"/>
        <v>0</v>
      </c>
      <c r="L151" s="20">
        <f t="shared" si="38"/>
        <v>0</v>
      </c>
      <c r="M151" s="20">
        <f t="shared" ca="1" si="32"/>
        <v>-1.157305134195608E-4</v>
      </c>
      <c r="N151" s="20">
        <f t="shared" ca="1" si="39"/>
        <v>0</v>
      </c>
      <c r="O151" s="23">
        <f t="shared" ca="1" si="40"/>
        <v>0</v>
      </c>
      <c r="P151" s="20">
        <f t="shared" ca="1" si="41"/>
        <v>0</v>
      </c>
      <c r="Q151" s="20">
        <f t="shared" ca="1" si="42"/>
        <v>0</v>
      </c>
      <c r="R151">
        <f t="shared" ca="1" si="33"/>
        <v>1.157305134195608E-4</v>
      </c>
    </row>
    <row r="152" spans="1:18" x14ac:dyDescent="0.2">
      <c r="A152" s="87"/>
      <c r="B152" s="87"/>
      <c r="C152" s="87"/>
      <c r="D152" s="89">
        <f t="shared" si="30"/>
        <v>0</v>
      </c>
      <c r="E152" s="89">
        <f t="shared" si="30"/>
        <v>0</v>
      </c>
      <c r="F152" s="20">
        <f t="shared" si="31"/>
        <v>0</v>
      </c>
      <c r="G152" s="20">
        <f t="shared" si="31"/>
        <v>0</v>
      </c>
      <c r="H152" s="20">
        <f t="shared" si="34"/>
        <v>0</v>
      </c>
      <c r="I152" s="20">
        <f t="shared" si="35"/>
        <v>0</v>
      </c>
      <c r="J152" s="20">
        <f t="shared" si="36"/>
        <v>0</v>
      </c>
      <c r="K152" s="20">
        <f t="shared" si="37"/>
        <v>0</v>
      </c>
      <c r="L152" s="20">
        <f t="shared" si="38"/>
        <v>0</v>
      </c>
      <c r="M152" s="20">
        <f t="shared" ca="1" si="32"/>
        <v>-1.157305134195608E-4</v>
      </c>
      <c r="N152" s="20">
        <f t="shared" ca="1" si="39"/>
        <v>0</v>
      </c>
      <c r="O152" s="23">
        <f t="shared" ca="1" si="40"/>
        <v>0</v>
      </c>
      <c r="P152" s="20">
        <f t="shared" ca="1" si="41"/>
        <v>0</v>
      </c>
      <c r="Q152" s="20">
        <f t="shared" ca="1" si="42"/>
        <v>0</v>
      </c>
      <c r="R152">
        <f t="shared" ca="1" si="33"/>
        <v>1.157305134195608E-4</v>
      </c>
    </row>
    <row r="153" spans="1:18" x14ac:dyDescent="0.2">
      <c r="A153" s="87"/>
      <c r="B153" s="87"/>
      <c r="C153" s="87"/>
      <c r="D153" s="89">
        <f t="shared" si="30"/>
        <v>0</v>
      </c>
      <c r="E153" s="89">
        <f t="shared" si="30"/>
        <v>0</v>
      </c>
      <c r="F153" s="20">
        <f t="shared" si="31"/>
        <v>0</v>
      </c>
      <c r="G153" s="20">
        <f t="shared" si="31"/>
        <v>0</v>
      </c>
      <c r="H153" s="20">
        <f t="shared" si="34"/>
        <v>0</v>
      </c>
      <c r="I153" s="20">
        <f t="shared" si="35"/>
        <v>0</v>
      </c>
      <c r="J153" s="20">
        <f t="shared" si="36"/>
        <v>0</v>
      </c>
      <c r="K153" s="20">
        <f t="shared" si="37"/>
        <v>0</v>
      </c>
      <c r="L153" s="20">
        <f t="shared" si="38"/>
        <v>0</v>
      </c>
      <c r="M153" s="20">
        <f t="shared" ca="1" si="32"/>
        <v>-1.157305134195608E-4</v>
      </c>
      <c r="N153" s="20">
        <f t="shared" ca="1" si="39"/>
        <v>0</v>
      </c>
      <c r="O153" s="23">
        <f t="shared" ca="1" si="40"/>
        <v>0</v>
      </c>
      <c r="P153" s="20">
        <f t="shared" ca="1" si="41"/>
        <v>0</v>
      </c>
      <c r="Q153" s="20">
        <f t="shared" ca="1" si="42"/>
        <v>0</v>
      </c>
      <c r="R153">
        <f t="shared" ca="1" si="33"/>
        <v>1.157305134195608E-4</v>
      </c>
    </row>
    <row r="154" spans="1:18" x14ac:dyDescent="0.2">
      <c r="A154" s="87"/>
      <c r="B154" s="87"/>
      <c r="C154" s="87"/>
      <c r="D154" s="89">
        <f t="shared" si="30"/>
        <v>0</v>
      </c>
      <c r="E154" s="89">
        <f t="shared" si="30"/>
        <v>0</v>
      </c>
      <c r="F154" s="20">
        <f t="shared" si="31"/>
        <v>0</v>
      </c>
      <c r="G154" s="20">
        <f t="shared" si="31"/>
        <v>0</v>
      </c>
      <c r="H154" s="20">
        <f t="shared" si="34"/>
        <v>0</v>
      </c>
      <c r="I154" s="20">
        <f t="shared" si="35"/>
        <v>0</v>
      </c>
      <c r="J154" s="20">
        <f t="shared" si="36"/>
        <v>0</v>
      </c>
      <c r="K154" s="20">
        <f t="shared" si="37"/>
        <v>0</v>
      </c>
      <c r="L154" s="20">
        <f t="shared" si="38"/>
        <v>0</v>
      </c>
      <c r="M154" s="20">
        <f t="shared" ca="1" si="32"/>
        <v>-1.157305134195608E-4</v>
      </c>
      <c r="N154" s="20">
        <f t="shared" ca="1" si="39"/>
        <v>0</v>
      </c>
      <c r="O154" s="23">
        <f t="shared" ca="1" si="40"/>
        <v>0</v>
      </c>
      <c r="P154" s="20">
        <f t="shared" ca="1" si="41"/>
        <v>0</v>
      </c>
      <c r="Q154" s="20">
        <f t="shared" ca="1" si="42"/>
        <v>0</v>
      </c>
      <c r="R154">
        <f t="shared" ca="1" si="33"/>
        <v>1.157305134195608E-4</v>
      </c>
    </row>
    <row r="155" spans="1:18" x14ac:dyDescent="0.2">
      <c r="A155" s="87"/>
      <c r="B155" s="87"/>
      <c r="C155" s="87"/>
      <c r="D155" s="89">
        <f t="shared" si="30"/>
        <v>0</v>
      </c>
      <c r="E155" s="89">
        <f t="shared" si="30"/>
        <v>0</v>
      </c>
      <c r="F155" s="20">
        <f t="shared" si="31"/>
        <v>0</v>
      </c>
      <c r="G155" s="20">
        <f t="shared" si="31"/>
        <v>0</v>
      </c>
      <c r="H155" s="20">
        <f t="shared" si="34"/>
        <v>0</v>
      </c>
      <c r="I155" s="20">
        <f t="shared" si="35"/>
        <v>0</v>
      </c>
      <c r="J155" s="20">
        <f t="shared" si="36"/>
        <v>0</v>
      </c>
      <c r="K155" s="20">
        <f t="shared" si="37"/>
        <v>0</v>
      </c>
      <c r="L155" s="20">
        <f t="shared" si="38"/>
        <v>0</v>
      </c>
      <c r="M155" s="20">
        <f t="shared" ca="1" si="32"/>
        <v>-1.157305134195608E-4</v>
      </c>
      <c r="N155" s="20">
        <f t="shared" ca="1" si="39"/>
        <v>0</v>
      </c>
      <c r="O155" s="23">
        <f t="shared" ca="1" si="40"/>
        <v>0</v>
      </c>
      <c r="P155" s="20">
        <f t="shared" ca="1" si="41"/>
        <v>0</v>
      </c>
      <c r="Q155" s="20">
        <f t="shared" ca="1" si="42"/>
        <v>0</v>
      </c>
      <c r="R155">
        <f t="shared" ca="1" si="33"/>
        <v>1.157305134195608E-4</v>
      </c>
    </row>
    <row r="156" spans="1:18" x14ac:dyDescent="0.2">
      <c r="A156" s="87"/>
      <c r="B156" s="87"/>
      <c r="C156" s="87"/>
      <c r="D156" s="89">
        <f t="shared" si="30"/>
        <v>0</v>
      </c>
      <c r="E156" s="89">
        <f t="shared" si="30"/>
        <v>0</v>
      </c>
      <c r="F156" s="20">
        <f t="shared" si="31"/>
        <v>0</v>
      </c>
      <c r="G156" s="20">
        <f t="shared" si="31"/>
        <v>0</v>
      </c>
      <c r="H156" s="20">
        <f t="shared" si="34"/>
        <v>0</v>
      </c>
      <c r="I156" s="20">
        <f t="shared" si="35"/>
        <v>0</v>
      </c>
      <c r="J156" s="20">
        <f t="shared" si="36"/>
        <v>0</v>
      </c>
      <c r="K156" s="20">
        <f t="shared" si="37"/>
        <v>0</v>
      </c>
      <c r="L156" s="20">
        <f t="shared" si="38"/>
        <v>0</v>
      </c>
      <c r="M156" s="20">
        <f t="shared" ca="1" si="32"/>
        <v>-1.157305134195608E-4</v>
      </c>
      <c r="N156" s="20">
        <f t="shared" ca="1" si="39"/>
        <v>0</v>
      </c>
      <c r="O156" s="23">
        <f t="shared" ca="1" si="40"/>
        <v>0</v>
      </c>
      <c r="P156" s="20">
        <f t="shared" ca="1" si="41"/>
        <v>0</v>
      </c>
      <c r="Q156" s="20">
        <f t="shared" ca="1" si="42"/>
        <v>0</v>
      </c>
      <c r="R156">
        <f t="shared" ca="1" si="33"/>
        <v>1.157305134195608E-4</v>
      </c>
    </row>
    <row r="157" spans="1:18" x14ac:dyDescent="0.2">
      <c r="A157" s="87"/>
      <c r="B157" s="87"/>
      <c r="C157" s="87"/>
      <c r="D157" s="89">
        <f t="shared" si="30"/>
        <v>0</v>
      </c>
      <c r="E157" s="89">
        <f t="shared" si="30"/>
        <v>0</v>
      </c>
      <c r="F157" s="20">
        <f t="shared" si="31"/>
        <v>0</v>
      </c>
      <c r="G157" s="20">
        <f t="shared" si="31"/>
        <v>0</v>
      </c>
      <c r="H157" s="20">
        <f t="shared" si="34"/>
        <v>0</v>
      </c>
      <c r="I157" s="20">
        <f t="shared" si="35"/>
        <v>0</v>
      </c>
      <c r="J157" s="20">
        <f t="shared" si="36"/>
        <v>0</v>
      </c>
      <c r="K157" s="20">
        <f t="shared" si="37"/>
        <v>0</v>
      </c>
      <c r="L157" s="20">
        <f t="shared" si="38"/>
        <v>0</v>
      </c>
      <c r="M157" s="20">
        <f t="shared" ca="1" si="32"/>
        <v>-1.157305134195608E-4</v>
      </c>
      <c r="N157" s="20">
        <f t="shared" ca="1" si="39"/>
        <v>0</v>
      </c>
      <c r="O157" s="23">
        <f t="shared" ca="1" si="40"/>
        <v>0</v>
      </c>
      <c r="P157" s="20">
        <f t="shared" ca="1" si="41"/>
        <v>0</v>
      </c>
      <c r="Q157" s="20">
        <f t="shared" ca="1" si="42"/>
        <v>0</v>
      </c>
      <c r="R157">
        <f t="shared" ca="1" si="33"/>
        <v>1.157305134195608E-4</v>
      </c>
    </row>
    <row r="158" spans="1:18" x14ac:dyDescent="0.2">
      <c r="A158" s="87"/>
      <c r="B158" s="87"/>
      <c r="C158" s="87"/>
      <c r="D158" s="89">
        <f t="shared" si="30"/>
        <v>0</v>
      </c>
      <c r="E158" s="89">
        <f t="shared" si="30"/>
        <v>0</v>
      </c>
      <c r="F158" s="20">
        <f t="shared" si="31"/>
        <v>0</v>
      </c>
      <c r="G158" s="20">
        <f t="shared" si="31"/>
        <v>0</v>
      </c>
      <c r="H158" s="20">
        <f t="shared" si="34"/>
        <v>0</v>
      </c>
      <c r="I158" s="20">
        <f t="shared" si="35"/>
        <v>0</v>
      </c>
      <c r="J158" s="20">
        <f t="shared" si="36"/>
        <v>0</v>
      </c>
      <c r="K158" s="20">
        <f t="shared" si="37"/>
        <v>0</v>
      </c>
      <c r="L158" s="20">
        <f t="shared" si="38"/>
        <v>0</v>
      </c>
      <c r="M158" s="20">
        <f t="shared" ca="1" si="32"/>
        <v>-1.157305134195608E-4</v>
      </c>
      <c r="N158" s="20">
        <f t="shared" ca="1" si="39"/>
        <v>0</v>
      </c>
      <c r="O158" s="23">
        <f t="shared" ca="1" si="40"/>
        <v>0</v>
      </c>
      <c r="P158" s="20">
        <f t="shared" ca="1" si="41"/>
        <v>0</v>
      </c>
      <c r="Q158" s="20">
        <f t="shared" ca="1" si="42"/>
        <v>0</v>
      </c>
      <c r="R158">
        <f t="shared" ca="1" si="33"/>
        <v>1.157305134195608E-4</v>
      </c>
    </row>
    <row r="159" spans="1:18" x14ac:dyDescent="0.2">
      <c r="A159" s="87"/>
      <c r="B159" s="87"/>
      <c r="C159" s="87"/>
      <c r="D159" s="89">
        <f t="shared" si="30"/>
        <v>0</v>
      </c>
      <c r="E159" s="89">
        <f t="shared" si="30"/>
        <v>0</v>
      </c>
      <c r="F159" s="20">
        <f t="shared" si="31"/>
        <v>0</v>
      </c>
      <c r="G159" s="20">
        <f t="shared" si="31"/>
        <v>0</v>
      </c>
      <c r="H159" s="20">
        <f t="shared" si="34"/>
        <v>0</v>
      </c>
      <c r="I159" s="20">
        <f t="shared" si="35"/>
        <v>0</v>
      </c>
      <c r="J159" s="20">
        <f t="shared" si="36"/>
        <v>0</v>
      </c>
      <c r="K159" s="20">
        <f t="shared" si="37"/>
        <v>0</v>
      </c>
      <c r="L159" s="20">
        <f t="shared" si="38"/>
        <v>0</v>
      </c>
      <c r="M159" s="20">
        <f t="shared" ca="1" si="32"/>
        <v>-1.157305134195608E-4</v>
      </c>
      <c r="N159" s="20">
        <f t="shared" ca="1" si="39"/>
        <v>0</v>
      </c>
      <c r="O159" s="23">
        <f t="shared" ca="1" si="40"/>
        <v>0</v>
      </c>
      <c r="P159" s="20">
        <f t="shared" ca="1" si="41"/>
        <v>0</v>
      </c>
      <c r="Q159" s="20">
        <f t="shared" ca="1" si="42"/>
        <v>0</v>
      </c>
      <c r="R159">
        <f t="shared" ca="1" si="33"/>
        <v>1.157305134195608E-4</v>
      </c>
    </row>
    <row r="160" spans="1:18" x14ac:dyDescent="0.2">
      <c r="A160" s="87"/>
      <c r="B160" s="87"/>
      <c r="C160" s="87"/>
      <c r="D160" s="89">
        <f t="shared" si="30"/>
        <v>0</v>
      </c>
      <c r="E160" s="89">
        <f t="shared" si="30"/>
        <v>0</v>
      </c>
      <c r="F160" s="20">
        <f t="shared" si="31"/>
        <v>0</v>
      </c>
      <c r="G160" s="20">
        <f t="shared" si="31"/>
        <v>0</v>
      </c>
      <c r="H160" s="20">
        <f t="shared" si="34"/>
        <v>0</v>
      </c>
      <c r="I160" s="20">
        <f t="shared" si="35"/>
        <v>0</v>
      </c>
      <c r="J160" s="20">
        <f t="shared" si="36"/>
        <v>0</v>
      </c>
      <c r="K160" s="20">
        <f t="shared" si="37"/>
        <v>0</v>
      </c>
      <c r="L160" s="20">
        <f t="shared" si="38"/>
        <v>0</v>
      </c>
      <c r="M160" s="20">
        <f t="shared" ca="1" si="32"/>
        <v>-1.157305134195608E-4</v>
      </c>
      <c r="N160" s="20">
        <f t="shared" ca="1" si="39"/>
        <v>0</v>
      </c>
      <c r="O160" s="23">
        <f t="shared" ca="1" si="40"/>
        <v>0</v>
      </c>
      <c r="P160" s="20">
        <f t="shared" ca="1" si="41"/>
        <v>0</v>
      </c>
      <c r="Q160" s="20">
        <f t="shared" ca="1" si="42"/>
        <v>0</v>
      </c>
      <c r="R160">
        <f t="shared" ca="1" si="33"/>
        <v>1.157305134195608E-4</v>
      </c>
    </row>
    <row r="161" spans="1:18" x14ac:dyDescent="0.2">
      <c r="A161" s="87"/>
      <c r="B161" s="87"/>
      <c r="C161" s="87"/>
      <c r="D161" s="89">
        <f t="shared" si="30"/>
        <v>0</v>
      </c>
      <c r="E161" s="89">
        <f t="shared" si="30"/>
        <v>0</v>
      </c>
      <c r="F161" s="20">
        <f t="shared" si="31"/>
        <v>0</v>
      </c>
      <c r="G161" s="20">
        <f t="shared" si="31"/>
        <v>0</v>
      </c>
      <c r="H161" s="20">
        <f t="shared" si="34"/>
        <v>0</v>
      </c>
      <c r="I161" s="20">
        <f t="shared" si="35"/>
        <v>0</v>
      </c>
      <c r="J161" s="20">
        <f t="shared" si="36"/>
        <v>0</v>
      </c>
      <c r="K161" s="20">
        <f t="shared" si="37"/>
        <v>0</v>
      </c>
      <c r="L161" s="20">
        <f t="shared" si="38"/>
        <v>0</v>
      </c>
      <c r="M161" s="20">
        <f t="shared" ca="1" si="32"/>
        <v>-1.157305134195608E-4</v>
      </c>
      <c r="N161" s="20">
        <f t="shared" ca="1" si="39"/>
        <v>0</v>
      </c>
      <c r="O161" s="23">
        <f t="shared" ca="1" si="40"/>
        <v>0</v>
      </c>
      <c r="P161" s="20">
        <f t="shared" ca="1" si="41"/>
        <v>0</v>
      </c>
      <c r="Q161" s="20">
        <f t="shared" ca="1" si="42"/>
        <v>0</v>
      </c>
      <c r="R161">
        <f t="shared" ca="1" si="33"/>
        <v>1.157305134195608E-4</v>
      </c>
    </row>
    <row r="162" spans="1:18" x14ac:dyDescent="0.2">
      <c r="A162" s="87"/>
      <c r="B162" s="87"/>
      <c r="C162" s="87"/>
      <c r="D162" s="89">
        <f t="shared" si="30"/>
        <v>0</v>
      </c>
      <c r="E162" s="89">
        <f t="shared" si="30"/>
        <v>0</v>
      </c>
      <c r="F162" s="20">
        <f t="shared" si="31"/>
        <v>0</v>
      </c>
      <c r="G162" s="20">
        <f t="shared" si="31"/>
        <v>0</v>
      </c>
      <c r="H162" s="20">
        <f t="shared" si="34"/>
        <v>0</v>
      </c>
      <c r="I162" s="20">
        <f t="shared" si="35"/>
        <v>0</v>
      </c>
      <c r="J162" s="20">
        <f t="shared" si="36"/>
        <v>0</v>
      </c>
      <c r="K162" s="20">
        <f t="shared" si="37"/>
        <v>0</v>
      </c>
      <c r="L162" s="20">
        <f t="shared" si="38"/>
        <v>0</v>
      </c>
      <c r="M162" s="20">
        <f t="shared" ca="1" si="32"/>
        <v>-1.157305134195608E-4</v>
      </c>
      <c r="N162" s="20">
        <f t="shared" ca="1" si="39"/>
        <v>0</v>
      </c>
      <c r="O162" s="23">
        <f t="shared" ca="1" si="40"/>
        <v>0</v>
      </c>
      <c r="P162" s="20">
        <f t="shared" ca="1" si="41"/>
        <v>0</v>
      </c>
      <c r="Q162" s="20">
        <f t="shared" ca="1" si="42"/>
        <v>0</v>
      </c>
      <c r="R162">
        <f t="shared" ca="1" si="33"/>
        <v>1.157305134195608E-4</v>
      </c>
    </row>
    <row r="163" spans="1:18" x14ac:dyDescent="0.2">
      <c r="A163" s="87"/>
      <c r="B163" s="87"/>
      <c r="C163" s="87"/>
      <c r="D163" s="89">
        <f t="shared" si="30"/>
        <v>0</v>
      </c>
      <c r="E163" s="89">
        <f t="shared" si="30"/>
        <v>0</v>
      </c>
      <c r="F163" s="20">
        <f t="shared" si="31"/>
        <v>0</v>
      </c>
      <c r="G163" s="20">
        <f t="shared" si="31"/>
        <v>0</v>
      </c>
      <c r="H163" s="20">
        <f t="shared" si="34"/>
        <v>0</v>
      </c>
      <c r="I163" s="20">
        <f t="shared" si="35"/>
        <v>0</v>
      </c>
      <c r="J163" s="20">
        <f t="shared" si="36"/>
        <v>0</v>
      </c>
      <c r="K163" s="20">
        <f t="shared" si="37"/>
        <v>0</v>
      </c>
      <c r="L163" s="20">
        <f t="shared" si="38"/>
        <v>0</v>
      </c>
      <c r="M163" s="20">
        <f t="shared" ca="1" si="32"/>
        <v>-1.157305134195608E-4</v>
      </c>
      <c r="N163" s="20">
        <f t="shared" ca="1" si="39"/>
        <v>0</v>
      </c>
      <c r="O163" s="23">
        <f t="shared" ca="1" si="40"/>
        <v>0</v>
      </c>
      <c r="P163" s="20">
        <f t="shared" ca="1" si="41"/>
        <v>0</v>
      </c>
      <c r="Q163" s="20">
        <f t="shared" ca="1" si="42"/>
        <v>0</v>
      </c>
      <c r="R163">
        <f t="shared" ca="1" si="33"/>
        <v>1.157305134195608E-4</v>
      </c>
    </row>
    <row r="164" spans="1:18" x14ac:dyDescent="0.2">
      <c r="A164" s="87"/>
      <c r="B164" s="87"/>
      <c r="C164" s="87"/>
      <c r="D164" s="89">
        <f t="shared" si="30"/>
        <v>0</v>
      </c>
      <c r="E164" s="89">
        <f t="shared" si="30"/>
        <v>0</v>
      </c>
      <c r="F164" s="20">
        <f t="shared" si="31"/>
        <v>0</v>
      </c>
      <c r="G164" s="20">
        <f t="shared" si="31"/>
        <v>0</v>
      </c>
      <c r="H164" s="20">
        <f t="shared" si="34"/>
        <v>0</v>
      </c>
      <c r="I164" s="20">
        <f t="shared" si="35"/>
        <v>0</v>
      </c>
      <c r="J164" s="20">
        <f t="shared" si="36"/>
        <v>0</v>
      </c>
      <c r="K164" s="20">
        <f t="shared" si="37"/>
        <v>0</v>
      </c>
      <c r="L164" s="20">
        <f t="shared" si="38"/>
        <v>0</v>
      </c>
      <c r="M164" s="20">
        <f t="shared" ca="1" si="32"/>
        <v>-1.157305134195608E-4</v>
      </c>
      <c r="N164" s="20">
        <f t="shared" ca="1" si="39"/>
        <v>0</v>
      </c>
      <c r="O164" s="23">
        <f t="shared" ca="1" si="40"/>
        <v>0</v>
      </c>
      <c r="P164" s="20">
        <f t="shared" ca="1" si="41"/>
        <v>0</v>
      </c>
      <c r="Q164" s="20">
        <f t="shared" ca="1" si="42"/>
        <v>0</v>
      </c>
      <c r="R164">
        <f t="shared" ca="1" si="33"/>
        <v>1.157305134195608E-4</v>
      </c>
    </row>
    <row r="165" spans="1:18" x14ac:dyDescent="0.2">
      <c r="A165" s="87"/>
      <c r="B165" s="87"/>
      <c r="C165" s="87"/>
      <c r="D165" s="89">
        <f t="shared" si="30"/>
        <v>0</v>
      </c>
      <c r="E165" s="89">
        <f t="shared" si="30"/>
        <v>0</v>
      </c>
      <c r="F165" s="20">
        <f t="shared" si="31"/>
        <v>0</v>
      </c>
      <c r="G165" s="20">
        <f t="shared" si="31"/>
        <v>0</v>
      </c>
      <c r="H165" s="20">
        <f t="shared" si="34"/>
        <v>0</v>
      </c>
      <c r="I165" s="20">
        <f t="shared" si="35"/>
        <v>0</v>
      </c>
      <c r="J165" s="20">
        <f t="shared" si="36"/>
        <v>0</v>
      </c>
      <c r="K165" s="20">
        <f t="shared" si="37"/>
        <v>0</v>
      </c>
      <c r="L165" s="20">
        <f t="shared" si="38"/>
        <v>0</v>
      </c>
      <c r="M165" s="20">
        <f t="shared" ca="1" si="32"/>
        <v>-1.157305134195608E-4</v>
      </c>
      <c r="N165" s="20">
        <f t="shared" ca="1" si="39"/>
        <v>0</v>
      </c>
      <c r="O165" s="23">
        <f t="shared" ca="1" si="40"/>
        <v>0</v>
      </c>
      <c r="P165" s="20">
        <f t="shared" ca="1" si="41"/>
        <v>0</v>
      </c>
      <c r="Q165" s="20">
        <f t="shared" ca="1" si="42"/>
        <v>0</v>
      </c>
      <c r="R165">
        <f t="shared" ca="1" si="33"/>
        <v>1.157305134195608E-4</v>
      </c>
    </row>
    <row r="166" spans="1:18" x14ac:dyDescent="0.2">
      <c r="A166" s="87"/>
      <c r="B166" s="87"/>
      <c r="C166" s="87"/>
      <c r="D166" s="89">
        <f t="shared" si="30"/>
        <v>0</v>
      </c>
      <c r="E166" s="89">
        <f t="shared" si="30"/>
        <v>0</v>
      </c>
      <c r="F166" s="20">
        <f t="shared" si="31"/>
        <v>0</v>
      </c>
      <c r="G166" s="20">
        <f t="shared" si="31"/>
        <v>0</v>
      </c>
      <c r="H166" s="20">
        <f t="shared" si="34"/>
        <v>0</v>
      </c>
      <c r="I166" s="20">
        <f t="shared" si="35"/>
        <v>0</v>
      </c>
      <c r="J166" s="20">
        <f t="shared" si="36"/>
        <v>0</v>
      </c>
      <c r="K166" s="20">
        <f t="shared" si="37"/>
        <v>0</v>
      </c>
      <c r="L166" s="20">
        <f t="shared" si="38"/>
        <v>0</v>
      </c>
      <c r="M166" s="20">
        <f t="shared" ca="1" si="32"/>
        <v>-1.157305134195608E-4</v>
      </c>
      <c r="N166" s="20">
        <f t="shared" ca="1" si="39"/>
        <v>0</v>
      </c>
      <c r="O166" s="23">
        <f t="shared" ca="1" si="40"/>
        <v>0</v>
      </c>
      <c r="P166" s="20">
        <f t="shared" ca="1" si="41"/>
        <v>0</v>
      </c>
      <c r="Q166" s="20">
        <f t="shared" ca="1" si="42"/>
        <v>0</v>
      </c>
      <c r="R166">
        <f t="shared" ca="1" si="33"/>
        <v>1.157305134195608E-4</v>
      </c>
    </row>
    <row r="167" spans="1:18" x14ac:dyDescent="0.2">
      <c r="A167" s="87"/>
      <c r="B167" s="87"/>
      <c r="C167" s="87"/>
      <c r="D167" s="89">
        <f t="shared" si="30"/>
        <v>0</v>
      </c>
      <c r="E167" s="89">
        <f t="shared" si="30"/>
        <v>0</v>
      </c>
      <c r="F167" s="20">
        <f t="shared" si="31"/>
        <v>0</v>
      </c>
      <c r="G167" s="20">
        <f t="shared" si="31"/>
        <v>0</v>
      </c>
      <c r="H167" s="20">
        <f t="shared" si="34"/>
        <v>0</v>
      </c>
      <c r="I167" s="20">
        <f t="shared" si="35"/>
        <v>0</v>
      </c>
      <c r="J167" s="20">
        <f t="shared" si="36"/>
        <v>0</v>
      </c>
      <c r="K167" s="20">
        <f t="shared" si="37"/>
        <v>0</v>
      </c>
      <c r="L167" s="20">
        <f t="shared" si="38"/>
        <v>0</v>
      </c>
      <c r="M167" s="20">
        <f t="shared" ca="1" si="32"/>
        <v>-1.157305134195608E-4</v>
      </c>
      <c r="N167" s="20">
        <f t="shared" ca="1" si="39"/>
        <v>0</v>
      </c>
      <c r="O167" s="23">
        <f t="shared" ca="1" si="40"/>
        <v>0</v>
      </c>
      <c r="P167" s="20">
        <f t="shared" ca="1" si="41"/>
        <v>0</v>
      </c>
      <c r="Q167" s="20">
        <f t="shared" ca="1" si="42"/>
        <v>0</v>
      </c>
      <c r="R167">
        <f t="shared" ca="1" si="33"/>
        <v>1.157305134195608E-4</v>
      </c>
    </row>
    <row r="168" spans="1:18" x14ac:dyDescent="0.2">
      <c r="A168" s="87"/>
      <c r="B168" s="87"/>
      <c r="C168" s="87"/>
      <c r="D168" s="89">
        <f t="shared" si="30"/>
        <v>0</v>
      </c>
      <c r="E168" s="89">
        <f t="shared" si="30"/>
        <v>0</v>
      </c>
      <c r="F168" s="20">
        <f t="shared" si="31"/>
        <v>0</v>
      </c>
      <c r="G168" s="20">
        <f t="shared" si="31"/>
        <v>0</v>
      </c>
      <c r="H168" s="20">
        <f t="shared" si="34"/>
        <v>0</v>
      </c>
      <c r="I168" s="20">
        <f t="shared" si="35"/>
        <v>0</v>
      </c>
      <c r="J168" s="20">
        <f t="shared" si="36"/>
        <v>0</v>
      </c>
      <c r="K168" s="20">
        <f t="shared" si="37"/>
        <v>0</v>
      </c>
      <c r="L168" s="20">
        <f t="shared" si="38"/>
        <v>0</v>
      </c>
      <c r="M168" s="20">
        <f t="shared" ca="1" si="32"/>
        <v>-1.157305134195608E-4</v>
      </c>
      <c r="N168" s="20">
        <f t="shared" ca="1" si="39"/>
        <v>0</v>
      </c>
      <c r="O168" s="23">
        <f t="shared" ca="1" si="40"/>
        <v>0</v>
      </c>
      <c r="P168" s="20">
        <f t="shared" ca="1" si="41"/>
        <v>0</v>
      </c>
      <c r="Q168" s="20">
        <f t="shared" ca="1" si="42"/>
        <v>0</v>
      </c>
      <c r="R168">
        <f t="shared" ca="1" si="33"/>
        <v>1.157305134195608E-4</v>
      </c>
    </row>
    <row r="169" spans="1:18" x14ac:dyDescent="0.2">
      <c r="A169" s="87"/>
      <c r="B169" s="87"/>
      <c r="C169" s="87"/>
      <c r="D169" s="89">
        <f t="shared" si="30"/>
        <v>0</v>
      </c>
      <c r="E169" s="89">
        <f t="shared" si="30"/>
        <v>0</v>
      </c>
      <c r="F169" s="20">
        <f t="shared" si="31"/>
        <v>0</v>
      </c>
      <c r="G169" s="20">
        <f t="shared" si="31"/>
        <v>0</v>
      </c>
      <c r="H169" s="20">
        <f t="shared" si="34"/>
        <v>0</v>
      </c>
      <c r="I169" s="20">
        <f t="shared" si="35"/>
        <v>0</v>
      </c>
      <c r="J169" s="20">
        <f t="shared" si="36"/>
        <v>0</v>
      </c>
      <c r="K169" s="20">
        <f t="shared" si="37"/>
        <v>0</v>
      </c>
      <c r="L169" s="20">
        <f t="shared" si="38"/>
        <v>0</v>
      </c>
      <c r="M169" s="20">
        <f t="shared" ca="1" si="32"/>
        <v>-1.157305134195608E-4</v>
      </c>
      <c r="N169" s="20">
        <f t="shared" ca="1" si="39"/>
        <v>0</v>
      </c>
      <c r="O169" s="23">
        <f t="shared" ca="1" si="40"/>
        <v>0</v>
      </c>
      <c r="P169" s="20">
        <f t="shared" ca="1" si="41"/>
        <v>0</v>
      </c>
      <c r="Q169" s="20">
        <f t="shared" ca="1" si="42"/>
        <v>0</v>
      </c>
      <c r="R169">
        <f t="shared" ca="1" si="33"/>
        <v>1.157305134195608E-4</v>
      </c>
    </row>
    <row r="170" spans="1:18" x14ac:dyDescent="0.2">
      <c r="A170" s="87"/>
      <c r="B170" s="87"/>
      <c r="C170" s="87"/>
      <c r="D170" s="89">
        <f t="shared" si="30"/>
        <v>0</v>
      </c>
      <c r="E170" s="89">
        <f t="shared" si="30"/>
        <v>0</v>
      </c>
      <c r="F170" s="20">
        <f t="shared" si="31"/>
        <v>0</v>
      </c>
      <c r="G170" s="20">
        <f t="shared" si="31"/>
        <v>0</v>
      </c>
      <c r="H170" s="20">
        <f t="shared" si="34"/>
        <v>0</v>
      </c>
      <c r="I170" s="20">
        <f t="shared" si="35"/>
        <v>0</v>
      </c>
      <c r="J170" s="20">
        <f t="shared" si="36"/>
        <v>0</v>
      </c>
      <c r="K170" s="20">
        <f t="shared" si="37"/>
        <v>0</v>
      </c>
      <c r="L170" s="20">
        <f t="shared" si="38"/>
        <v>0</v>
      </c>
      <c r="M170" s="20">
        <f t="shared" ca="1" si="32"/>
        <v>-1.157305134195608E-4</v>
      </c>
      <c r="N170" s="20">
        <f t="shared" ca="1" si="39"/>
        <v>0</v>
      </c>
      <c r="O170" s="23">
        <f t="shared" ca="1" si="40"/>
        <v>0</v>
      </c>
      <c r="P170" s="20">
        <f t="shared" ca="1" si="41"/>
        <v>0</v>
      </c>
      <c r="Q170" s="20">
        <f t="shared" ca="1" si="42"/>
        <v>0</v>
      </c>
      <c r="R170">
        <f t="shared" ca="1" si="33"/>
        <v>1.157305134195608E-4</v>
      </c>
    </row>
    <row r="171" spans="1:18" x14ac:dyDescent="0.2">
      <c r="A171" s="87"/>
      <c r="B171" s="87"/>
      <c r="C171" s="87"/>
      <c r="D171" s="89">
        <f t="shared" si="30"/>
        <v>0</v>
      </c>
      <c r="E171" s="89">
        <f t="shared" si="30"/>
        <v>0</v>
      </c>
      <c r="F171" s="20">
        <f t="shared" si="31"/>
        <v>0</v>
      </c>
      <c r="G171" s="20">
        <f t="shared" si="31"/>
        <v>0</v>
      </c>
      <c r="H171" s="20">
        <f t="shared" si="34"/>
        <v>0</v>
      </c>
      <c r="I171" s="20">
        <f t="shared" si="35"/>
        <v>0</v>
      </c>
      <c r="J171" s="20">
        <f t="shared" si="36"/>
        <v>0</v>
      </c>
      <c r="K171" s="20">
        <f t="shared" si="37"/>
        <v>0</v>
      </c>
      <c r="L171" s="20">
        <f t="shared" si="38"/>
        <v>0</v>
      </c>
      <c r="M171" s="20">
        <f t="shared" ca="1" si="32"/>
        <v>-1.157305134195608E-4</v>
      </c>
      <c r="N171" s="20">
        <f t="shared" ca="1" si="39"/>
        <v>0</v>
      </c>
      <c r="O171" s="23">
        <f t="shared" ca="1" si="40"/>
        <v>0</v>
      </c>
      <c r="P171" s="20">
        <f t="shared" ca="1" si="41"/>
        <v>0</v>
      </c>
      <c r="Q171" s="20">
        <f t="shared" ca="1" si="42"/>
        <v>0</v>
      </c>
      <c r="R171">
        <f t="shared" ca="1" si="33"/>
        <v>1.157305134195608E-4</v>
      </c>
    </row>
    <row r="172" spans="1:18" x14ac:dyDescent="0.2">
      <c r="A172" s="87"/>
      <c r="B172" s="87"/>
      <c r="C172" s="87"/>
      <c r="D172" s="89">
        <f t="shared" si="30"/>
        <v>0</v>
      </c>
      <c r="E172" s="89">
        <f t="shared" si="30"/>
        <v>0</v>
      </c>
      <c r="F172" s="20">
        <f t="shared" si="31"/>
        <v>0</v>
      </c>
      <c r="G172" s="20">
        <f t="shared" si="31"/>
        <v>0</v>
      </c>
      <c r="H172" s="20">
        <f t="shared" si="34"/>
        <v>0</v>
      </c>
      <c r="I172" s="20">
        <f t="shared" si="35"/>
        <v>0</v>
      </c>
      <c r="J172" s="20">
        <f t="shared" si="36"/>
        <v>0</v>
      </c>
      <c r="K172" s="20">
        <f t="shared" si="37"/>
        <v>0</v>
      </c>
      <c r="L172" s="20">
        <f t="shared" si="38"/>
        <v>0</v>
      </c>
      <c r="M172" s="20">
        <f t="shared" ca="1" si="32"/>
        <v>-1.157305134195608E-4</v>
      </c>
      <c r="N172" s="20">
        <f t="shared" ca="1" si="39"/>
        <v>0</v>
      </c>
      <c r="O172" s="23">
        <f t="shared" ca="1" si="40"/>
        <v>0</v>
      </c>
      <c r="P172" s="20">
        <f t="shared" ca="1" si="41"/>
        <v>0</v>
      </c>
      <c r="Q172" s="20">
        <f t="shared" ca="1" si="42"/>
        <v>0</v>
      </c>
      <c r="R172">
        <f t="shared" ca="1" si="33"/>
        <v>1.157305134195608E-4</v>
      </c>
    </row>
    <row r="173" spans="1:18" x14ac:dyDescent="0.2">
      <c r="A173" s="87"/>
      <c r="B173" s="87"/>
      <c r="C173" s="87"/>
      <c r="D173" s="89">
        <f t="shared" si="30"/>
        <v>0</v>
      </c>
      <c r="E173" s="89">
        <f t="shared" si="30"/>
        <v>0</v>
      </c>
      <c r="F173" s="20">
        <f t="shared" si="31"/>
        <v>0</v>
      </c>
      <c r="G173" s="20">
        <f t="shared" si="31"/>
        <v>0</v>
      </c>
      <c r="H173" s="20">
        <f t="shared" si="34"/>
        <v>0</v>
      </c>
      <c r="I173" s="20">
        <f t="shared" si="35"/>
        <v>0</v>
      </c>
      <c r="J173" s="20">
        <f t="shared" si="36"/>
        <v>0</v>
      </c>
      <c r="K173" s="20">
        <f t="shared" si="37"/>
        <v>0</v>
      </c>
      <c r="L173" s="20">
        <f t="shared" si="38"/>
        <v>0</v>
      </c>
      <c r="M173" s="20">
        <f t="shared" ca="1" si="32"/>
        <v>-1.157305134195608E-4</v>
      </c>
      <c r="N173" s="20">
        <f t="shared" ca="1" si="39"/>
        <v>0</v>
      </c>
      <c r="O173" s="23">
        <f t="shared" ca="1" si="40"/>
        <v>0</v>
      </c>
      <c r="P173" s="20">
        <f t="shared" ca="1" si="41"/>
        <v>0</v>
      </c>
      <c r="Q173" s="20">
        <f t="shared" ca="1" si="42"/>
        <v>0</v>
      </c>
      <c r="R173">
        <f t="shared" ca="1" si="33"/>
        <v>1.157305134195608E-4</v>
      </c>
    </row>
    <row r="174" spans="1:18" x14ac:dyDescent="0.2">
      <c r="A174" s="87"/>
      <c r="B174" s="87"/>
      <c r="C174" s="87"/>
      <c r="D174" s="89">
        <f t="shared" si="30"/>
        <v>0</v>
      </c>
      <c r="E174" s="89">
        <f t="shared" si="30"/>
        <v>0</v>
      </c>
      <c r="F174" s="20">
        <f t="shared" si="31"/>
        <v>0</v>
      </c>
      <c r="G174" s="20">
        <f t="shared" si="31"/>
        <v>0</v>
      </c>
      <c r="H174" s="20">
        <f t="shared" si="34"/>
        <v>0</v>
      </c>
      <c r="I174" s="20">
        <f t="shared" si="35"/>
        <v>0</v>
      </c>
      <c r="J174" s="20">
        <f t="shared" si="36"/>
        <v>0</v>
      </c>
      <c r="K174" s="20">
        <f t="shared" si="37"/>
        <v>0</v>
      </c>
      <c r="L174" s="20">
        <f t="shared" si="38"/>
        <v>0</v>
      </c>
      <c r="M174" s="20">
        <f t="shared" ca="1" si="32"/>
        <v>-1.157305134195608E-4</v>
      </c>
      <c r="N174" s="20">
        <f t="shared" ca="1" si="39"/>
        <v>0</v>
      </c>
      <c r="O174" s="23">
        <f t="shared" ca="1" si="40"/>
        <v>0</v>
      </c>
      <c r="P174" s="20">
        <f t="shared" ca="1" si="41"/>
        <v>0</v>
      </c>
      <c r="Q174" s="20">
        <f t="shared" ca="1" si="42"/>
        <v>0</v>
      </c>
      <c r="R174">
        <f t="shared" ca="1" si="33"/>
        <v>1.157305134195608E-4</v>
      </c>
    </row>
    <row r="175" spans="1:18" x14ac:dyDescent="0.2">
      <c r="A175" s="87"/>
      <c r="B175" s="87"/>
      <c r="C175" s="87"/>
      <c r="D175" s="89">
        <f t="shared" si="30"/>
        <v>0</v>
      </c>
      <c r="E175" s="89">
        <f t="shared" si="30"/>
        <v>0</v>
      </c>
      <c r="F175" s="20">
        <f t="shared" si="31"/>
        <v>0</v>
      </c>
      <c r="G175" s="20">
        <f t="shared" si="31"/>
        <v>0</v>
      </c>
      <c r="H175" s="20">
        <f t="shared" si="34"/>
        <v>0</v>
      </c>
      <c r="I175" s="20">
        <f t="shared" si="35"/>
        <v>0</v>
      </c>
      <c r="J175" s="20">
        <f t="shared" si="36"/>
        <v>0</v>
      </c>
      <c r="K175" s="20">
        <f t="shared" si="37"/>
        <v>0</v>
      </c>
      <c r="L175" s="20">
        <f t="shared" si="38"/>
        <v>0</v>
      </c>
      <c r="M175" s="20">
        <f t="shared" ca="1" si="32"/>
        <v>-1.157305134195608E-4</v>
      </c>
      <c r="N175" s="20">
        <f t="shared" ca="1" si="39"/>
        <v>0</v>
      </c>
      <c r="O175" s="23">
        <f t="shared" ca="1" si="40"/>
        <v>0</v>
      </c>
      <c r="P175" s="20">
        <f t="shared" ca="1" si="41"/>
        <v>0</v>
      </c>
      <c r="Q175" s="20">
        <f t="shared" ca="1" si="42"/>
        <v>0</v>
      </c>
      <c r="R175">
        <f t="shared" ca="1" si="33"/>
        <v>1.157305134195608E-4</v>
      </c>
    </row>
    <row r="176" spans="1:18" x14ac:dyDescent="0.2">
      <c r="A176" s="87"/>
      <c r="B176" s="87"/>
      <c r="C176" s="87"/>
      <c r="D176" s="89">
        <f t="shared" si="30"/>
        <v>0</v>
      </c>
      <c r="E176" s="89">
        <f t="shared" si="30"/>
        <v>0</v>
      </c>
      <c r="F176" s="20">
        <f t="shared" si="31"/>
        <v>0</v>
      </c>
      <c r="G176" s="20">
        <f t="shared" si="31"/>
        <v>0</v>
      </c>
      <c r="H176" s="20">
        <f t="shared" si="34"/>
        <v>0</v>
      </c>
      <c r="I176" s="20">
        <f t="shared" si="35"/>
        <v>0</v>
      </c>
      <c r="J176" s="20">
        <f t="shared" si="36"/>
        <v>0</v>
      </c>
      <c r="K176" s="20">
        <f t="shared" si="37"/>
        <v>0</v>
      </c>
      <c r="L176" s="20">
        <f t="shared" si="38"/>
        <v>0</v>
      </c>
      <c r="M176" s="20">
        <f t="shared" ca="1" si="32"/>
        <v>-1.157305134195608E-4</v>
      </c>
      <c r="N176" s="20">
        <f t="shared" ca="1" si="39"/>
        <v>0</v>
      </c>
      <c r="O176" s="23">
        <f t="shared" ca="1" si="40"/>
        <v>0</v>
      </c>
      <c r="P176" s="20">
        <f t="shared" ca="1" si="41"/>
        <v>0</v>
      </c>
      <c r="Q176" s="20">
        <f t="shared" ca="1" si="42"/>
        <v>0</v>
      </c>
      <c r="R176">
        <f t="shared" ca="1" si="33"/>
        <v>1.157305134195608E-4</v>
      </c>
    </row>
    <row r="177" spans="1:18" x14ac:dyDescent="0.2">
      <c r="A177" s="87"/>
      <c r="B177" s="87"/>
      <c r="C177" s="87"/>
      <c r="D177" s="89">
        <f t="shared" si="30"/>
        <v>0</v>
      </c>
      <c r="E177" s="89">
        <f t="shared" si="30"/>
        <v>0</v>
      </c>
      <c r="F177" s="20">
        <f t="shared" si="31"/>
        <v>0</v>
      </c>
      <c r="G177" s="20">
        <f t="shared" si="31"/>
        <v>0</v>
      </c>
      <c r="H177" s="20">
        <f t="shared" si="34"/>
        <v>0</v>
      </c>
      <c r="I177" s="20">
        <f t="shared" si="35"/>
        <v>0</v>
      </c>
      <c r="J177" s="20">
        <f t="shared" si="36"/>
        <v>0</v>
      </c>
      <c r="K177" s="20">
        <f t="shared" si="37"/>
        <v>0</v>
      </c>
      <c r="L177" s="20">
        <f t="shared" si="38"/>
        <v>0</v>
      </c>
      <c r="M177" s="20">
        <f t="shared" ca="1" si="32"/>
        <v>-1.157305134195608E-4</v>
      </c>
      <c r="N177" s="20">
        <f t="shared" ca="1" si="39"/>
        <v>0</v>
      </c>
      <c r="O177" s="23">
        <f t="shared" ca="1" si="40"/>
        <v>0</v>
      </c>
      <c r="P177" s="20">
        <f t="shared" ca="1" si="41"/>
        <v>0</v>
      </c>
      <c r="Q177" s="20">
        <f t="shared" ca="1" si="42"/>
        <v>0</v>
      </c>
      <c r="R177">
        <f t="shared" ca="1" si="33"/>
        <v>1.157305134195608E-4</v>
      </c>
    </row>
    <row r="178" spans="1:18" x14ac:dyDescent="0.2">
      <c r="A178" s="87"/>
      <c r="B178" s="87"/>
      <c r="C178" s="87"/>
      <c r="D178" s="89">
        <f t="shared" si="30"/>
        <v>0</v>
      </c>
      <c r="E178" s="89">
        <f t="shared" si="30"/>
        <v>0</v>
      </c>
      <c r="F178" s="20">
        <f t="shared" si="31"/>
        <v>0</v>
      </c>
      <c r="G178" s="20">
        <f t="shared" si="31"/>
        <v>0</v>
      </c>
      <c r="H178" s="20">
        <f t="shared" si="34"/>
        <v>0</v>
      </c>
      <c r="I178" s="20">
        <f t="shared" si="35"/>
        <v>0</v>
      </c>
      <c r="J178" s="20">
        <f t="shared" si="36"/>
        <v>0</v>
      </c>
      <c r="K178" s="20">
        <f t="shared" si="37"/>
        <v>0</v>
      </c>
      <c r="L178" s="20">
        <f t="shared" si="38"/>
        <v>0</v>
      </c>
      <c r="M178" s="20">
        <f t="shared" ca="1" si="32"/>
        <v>-1.157305134195608E-4</v>
      </c>
      <c r="N178" s="20">
        <f t="shared" ca="1" si="39"/>
        <v>0</v>
      </c>
      <c r="O178" s="23">
        <f t="shared" ca="1" si="40"/>
        <v>0</v>
      </c>
      <c r="P178" s="20">
        <f t="shared" ca="1" si="41"/>
        <v>0</v>
      </c>
      <c r="Q178" s="20">
        <f t="shared" ca="1" si="42"/>
        <v>0</v>
      </c>
      <c r="R178">
        <f t="shared" ca="1" si="33"/>
        <v>1.157305134195608E-4</v>
      </c>
    </row>
    <row r="179" spans="1:18" x14ac:dyDescent="0.2">
      <c r="A179" s="87"/>
      <c r="B179" s="87"/>
      <c r="C179" s="87"/>
      <c r="D179" s="89">
        <f t="shared" si="30"/>
        <v>0</v>
      </c>
      <c r="E179" s="89">
        <f t="shared" si="30"/>
        <v>0</v>
      </c>
      <c r="F179" s="20">
        <f t="shared" si="31"/>
        <v>0</v>
      </c>
      <c r="G179" s="20">
        <f t="shared" si="31"/>
        <v>0</v>
      </c>
      <c r="H179" s="20">
        <f t="shared" si="34"/>
        <v>0</v>
      </c>
      <c r="I179" s="20">
        <f t="shared" si="35"/>
        <v>0</v>
      </c>
      <c r="J179" s="20">
        <f t="shared" si="36"/>
        <v>0</v>
      </c>
      <c r="K179" s="20">
        <f t="shared" si="37"/>
        <v>0</v>
      </c>
      <c r="L179" s="20">
        <f t="shared" si="38"/>
        <v>0</v>
      </c>
      <c r="M179" s="20">
        <f t="shared" ca="1" si="32"/>
        <v>-1.157305134195608E-4</v>
      </c>
      <c r="N179" s="20">
        <f t="shared" ca="1" si="39"/>
        <v>0</v>
      </c>
      <c r="O179" s="23">
        <f t="shared" ca="1" si="40"/>
        <v>0</v>
      </c>
      <c r="P179" s="20">
        <f t="shared" ca="1" si="41"/>
        <v>0</v>
      </c>
      <c r="Q179" s="20">
        <f t="shared" ca="1" si="42"/>
        <v>0</v>
      </c>
      <c r="R179">
        <f t="shared" ca="1" si="33"/>
        <v>1.157305134195608E-4</v>
      </c>
    </row>
    <row r="180" spans="1:18" x14ac:dyDescent="0.2">
      <c r="A180" s="87"/>
      <c r="B180" s="87"/>
      <c r="C180" s="87"/>
      <c r="D180" s="89">
        <f t="shared" si="30"/>
        <v>0</v>
      </c>
      <c r="E180" s="89">
        <f t="shared" si="30"/>
        <v>0</v>
      </c>
      <c r="F180" s="20">
        <f t="shared" si="31"/>
        <v>0</v>
      </c>
      <c r="G180" s="20">
        <f t="shared" si="31"/>
        <v>0</v>
      </c>
      <c r="H180" s="20">
        <f t="shared" si="34"/>
        <v>0</v>
      </c>
      <c r="I180" s="20">
        <f t="shared" si="35"/>
        <v>0</v>
      </c>
      <c r="J180" s="20">
        <f t="shared" si="36"/>
        <v>0</v>
      </c>
      <c r="K180" s="20">
        <f t="shared" si="37"/>
        <v>0</v>
      </c>
      <c r="L180" s="20">
        <f t="shared" si="38"/>
        <v>0</v>
      </c>
      <c r="M180" s="20">
        <f t="shared" ca="1" si="32"/>
        <v>-1.157305134195608E-4</v>
      </c>
      <c r="N180" s="20">
        <f t="shared" ca="1" si="39"/>
        <v>0</v>
      </c>
      <c r="O180" s="23">
        <f t="shared" ca="1" si="40"/>
        <v>0</v>
      </c>
      <c r="P180" s="20">
        <f t="shared" ca="1" si="41"/>
        <v>0</v>
      </c>
      <c r="Q180" s="20">
        <f t="shared" ca="1" si="42"/>
        <v>0</v>
      </c>
      <c r="R180">
        <f t="shared" ca="1" si="33"/>
        <v>1.157305134195608E-4</v>
      </c>
    </row>
    <row r="181" spans="1:18" x14ac:dyDescent="0.2">
      <c r="A181" s="87"/>
      <c r="B181" s="87"/>
      <c r="C181" s="87"/>
      <c r="D181" s="89">
        <f t="shared" si="30"/>
        <v>0</v>
      </c>
      <c r="E181" s="89">
        <f t="shared" si="30"/>
        <v>0</v>
      </c>
      <c r="F181" s="20">
        <f t="shared" si="31"/>
        <v>0</v>
      </c>
      <c r="G181" s="20">
        <f t="shared" si="31"/>
        <v>0</v>
      </c>
      <c r="H181" s="20">
        <f t="shared" si="34"/>
        <v>0</v>
      </c>
      <c r="I181" s="20">
        <f t="shared" si="35"/>
        <v>0</v>
      </c>
      <c r="J181" s="20">
        <f t="shared" si="36"/>
        <v>0</v>
      </c>
      <c r="K181" s="20">
        <f t="shared" si="37"/>
        <v>0</v>
      </c>
      <c r="L181" s="20">
        <f t="shared" si="38"/>
        <v>0</v>
      </c>
      <c r="M181" s="20">
        <f t="shared" ca="1" si="32"/>
        <v>-1.157305134195608E-4</v>
      </c>
      <c r="N181" s="20">
        <f t="shared" ca="1" si="39"/>
        <v>0</v>
      </c>
      <c r="O181" s="23">
        <f t="shared" ca="1" si="40"/>
        <v>0</v>
      </c>
      <c r="P181" s="20">
        <f t="shared" ca="1" si="41"/>
        <v>0</v>
      </c>
      <c r="Q181" s="20">
        <f t="shared" ca="1" si="42"/>
        <v>0</v>
      </c>
      <c r="R181">
        <f t="shared" ca="1" si="33"/>
        <v>1.157305134195608E-4</v>
      </c>
    </row>
    <row r="182" spans="1:18" x14ac:dyDescent="0.2">
      <c r="A182" s="87"/>
      <c r="B182" s="87"/>
      <c r="C182" s="87"/>
      <c r="D182" s="89">
        <f t="shared" si="30"/>
        <v>0</v>
      </c>
      <c r="E182" s="89">
        <f t="shared" si="30"/>
        <v>0</v>
      </c>
      <c r="F182" s="20">
        <f t="shared" si="31"/>
        <v>0</v>
      </c>
      <c r="G182" s="20">
        <f t="shared" si="31"/>
        <v>0</v>
      </c>
      <c r="H182" s="20">
        <f t="shared" si="34"/>
        <v>0</v>
      </c>
      <c r="I182" s="20">
        <f t="shared" si="35"/>
        <v>0</v>
      </c>
      <c r="J182" s="20">
        <f t="shared" si="36"/>
        <v>0</v>
      </c>
      <c r="K182" s="20">
        <f t="shared" si="37"/>
        <v>0</v>
      </c>
      <c r="L182" s="20">
        <f t="shared" si="38"/>
        <v>0</v>
      </c>
      <c r="M182" s="20">
        <f t="shared" ca="1" si="32"/>
        <v>-1.157305134195608E-4</v>
      </c>
      <c r="N182" s="20">
        <f t="shared" ca="1" si="39"/>
        <v>0</v>
      </c>
      <c r="O182" s="23">
        <f t="shared" ca="1" si="40"/>
        <v>0</v>
      </c>
      <c r="P182" s="20">
        <f t="shared" ca="1" si="41"/>
        <v>0</v>
      </c>
      <c r="Q182" s="20">
        <f t="shared" ca="1" si="42"/>
        <v>0</v>
      </c>
      <c r="R182">
        <f t="shared" ca="1" si="33"/>
        <v>1.157305134195608E-4</v>
      </c>
    </row>
    <row r="183" spans="1:18" x14ac:dyDescent="0.2">
      <c r="A183" s="87"/>
      <c r="B183" s="87"/>
      <c r="C183" s="87"/>
      <c r="D183" s="89">
        <f t="shared" si="30"/>
        <v>0</v>
      </c>
      <c r="E183" s="89">
        <f t="shared" si="30"/>
        <v>0</v>
      </c>
      <c r="F183" s="20">
        <f t="shared" si="31"/>
        <v>0</v>
      </c>
      <c r="G183" s="20">
        <f t="shared" si="31"/>
        <v>0</v>
      </c>
      <c r="H183" s="20">
        <f t="shared" si="34"/>
        <v>0</v>
      </c>
      <c r="I183" s="20">
        <f t="shared" si="35"/>
        <v>0</v>
      </c>
      <c r="J183" s="20">
        <f t="shared" si="36"/>
        <v>0</v>
      </c>
      <c r="K183" s="20">
        <f t="shared" si="37"/>
        <v>0</v>
      </c>
      <c r="L183" s="20">
        <f t="shared" si="38"/>
        <v>0</v>
      </c>
      <c r="M183" s="20">
        <f t="shared" ca="1" si="32"/>
        <v>-1.157305134195608E-4</v>
      </c>
      <c r="N183" s="20">
        <f t="shared" ca="1" si="39"/>
        <v>0</v>
      </c>
      <c r="O183" s="23">
        <f t="shared" ca="1" si="40"/>
        <v>0</v>
      </c>
      <c r="P183" s="20">
        <f t="shared" ca="1" si="41"/>
        <v>0</v>
      </c>
      <c r="Q183" s="20">
        <f t="shared" ca="1" si="42"/>
        <v>0</v>
      </c>
      <c r="R183">
        <f t="shared" ca="1" si="33"/>
        <v>1.157305134195608E-4</v>
      </c>
    </row>
    <row r="184" spans="1:18" x14ac:dyDescent="0.2">
      <c r="A184" s="87"/>
      <c r="B184" s="87"/>
      <c r="C184" s="87"/>
      <c r="D184" s="89">
        <f t="shared" si="30"/>
        <v>0</v>
      </c>
      <c r="E184" s="89">
        <f t="shared" si="30"/>
        <v>0</v>
      </c>
      <c r="F184" s="20">
        <f t="shared" si="31"/>
        <v>0</v>
      </c>
      <c r="G184" s="20">
        <f t="shared" si="31"/>
        <v>0</v>
      </c>
      <c r="H184" s="20">
        <f t="shared" si="34"/>
        <v>0</v>
      </c>
      <c r="I184" s="20">
        <f t="shared" si="35"/>
        <v>0</v>
      </c>
      <c r="J184" s="20">
        <f t="shared" si="36"/>
        <v>0</v>
      </c>
      <c r="K184" s="20">
        <f t="shared" si="37"/>
        <v>0</v>
      </c>
      <c r="L184" s="20">
        <f t="shared" si="38"/>
        <v>0</v>
      </c>
      <c r="M184" s="20">
        <f t="shared" ca="1" si="32"/>
        <v>-1.157305134195608E-4</v>
      </c>
      <c r="N184" s="20">
        <f t="shared" ca="1" si="39"/>
        <v>0</v>
      </c>
      <c r="O184" s="23">
        <f t="shared" ca="1" si="40"/>
        <v>0</v>
      </c>
      <c r="P184" s="20">
        <f t="shared" ca="1" si="41"/>
        <v>0</v>
      </c>
      <c r="Q184" s="20">
        <f t="shared" ca="1" si="42"/>
        <v>0</v>
      </c>
      <c r="R184">
        <f t="shared" ca="1" si="33"/>
        <v>1.157305134195608E-4</v>
      </c>
    </row>
    <row r="185" spans="1:18" x14ac:dyDescent="0.2">
      <c r="A185" s="87"/>
      <c r="B185" s="87"/>
      <c r="C185" s="87"/>
      <c r="D185" s="89">
        <f t="shared" si="30"/>
        <v>0</v>
      </c>
      <c r="E185" s="89">
        <f t="shared" si="30"/>
        <v>0</v>
      </c>
      <c r="F185" s="20">
        <f t="shared" si="31"/>
        <v>0</v>
      </c>
      <c r="G185" s="20">
        <f t="shared" si="31"/>
        <v>0</v>
      </c>
      <c r="H185" s="20">
        <f t="shared" si="34"/>
        <v>0</v>
      </c>
      <c r="I185" s="20">
        <f t="shared" si="35"/>
        <v>0</v>
      </c>
      <c r="J185" s="20">
        <f t="shared" si="36"/>
        <v>0</v>
      </c>
      <c r="K185" s="20">
        <f t="shared" si="37"/>
        <v>0</v>
      </c>
      <c r="L185" s="20">
        <f t="shared" si="38"/>
        <v>0</v>
      </c>
      <c r="M185" s="20">
        <f t="shared" ca="1" si="32"/>
        <v>-1.157305134195608E-4</v>
      </c>
      <c r="N185" s="20">
        <f t="shared" ca="1" si="39"/>
        <v>0</v>
      </c>
      <c r="O185" s="23">
        <f t="shared" ca="1" si="40"/>
        <v>0</v>
      </c>
      <c r="P185" s="20">
        <f t="shared" ca="1" si="41"/>
        <v>0</v>
      </c>
      <c r="Q185" s="20">
        <f t="shared" ca="1" si="42"/>
        <v>0</v>
      </c>
      <c r="R185">
        <f t="shared" ca="1" si="33"/>
        <v>1.157305134195608E-4</v>
      </c>
    </row>
    <row r="186" spans="1:18" x14ac:dyDescent="0.2">
      <c r="A186" s="87"/>
      <c r="B186" s="87"/>
      <c r="C186" s="87"/>
      <c r="D186" s="89">
        <f t="shared" si="30"/>
        <v>0</v>
      </c>
      <c r="E186" s="89">
        <f t="shared" si="30"/>
        <v>0</v>
      </c>
      <c r="F186" s="20">
        <f t="shared" si="31"/>
        <v>0</v>
      </c>
      <c r="G186" s="20">
        <f t="shared" si="31"/>
        <v>0</v>
      </c>
      <c r="H186" s="20">
        <f t="shared" si="34"/>
        <v>0</v>
      </c>
      <c r="I186" s="20">
        <f t="shared" si="35"/>
        <v>0</v>
      </c>
      <c r="J186" s="20">
        <f t="shared" si="36"/>
        <v>0</v>
      </c>
      <c r="K186" s="20">
        <f t="shared" si="37"/>
        <v>0</v>
      </c>
      <c r="L186" s="20">
        <f t="shared" si="38"/>
        <v>0</v>
      </c>
      <c r="M186" s="20">
        <f t="shared" ca="1" si="32"/>
        <v>-1.157305134195608E-4</v>
      </c>
      <c r="N186" s="20">
        <f t="shared" ca="1" si="39"/>
        <v>0</v>
      </c>
      <c r="O186" s="23">
        <f t="shared" ca="1" si="40"/>
        <v>0</v>
      </c>
      <c r="P186" s="20">
        <f t="shared" ca="1" si="41"/>
        <v>0</v>
      </c>
      <c r="Q186" s="20">
        <f t="shared" ca="1" si="42"/>
        <v>0</v>
      </c>
      <c r="R186">
        <f t="shared" ca="1" si="33"/>
        <v>1.157305134195608E-4</v>
      </c>
    </row>
    <row r="187" spans="1:18" x14ac:dyDescent="0.2">
      <c r="A187" s="87"/>
      <c r="B187" s="87"/>
      <c r="C187" s="87"/>
      <c r="D187" s="89">
        <f t="shared" si="30"/>
        <v>0</v>
      </c>
      <c r="E187" s="89">
        <f t="shared" si="30"/>
        <v>0</v>
      </c>
      <c r="F187" s="20">
        <f t="shared" si="31"/>
        <v>0</v>
      </c>
      <c r="G187" s="20">
        <f t="shared" si="31"/>
        <v>0</v>
      </c>
      <c r="H187" s="20">
        <f t="shared" si="34"/>
        <v>0</v>
      </c>
      <c r="I187" s="20">
        <f t="shared" si="35"/>
        <v>0</v>
      </c>
      <c r="J187" s="20">
        <f t="shared" si="36"/>
        <v>0</v>
      </c>
      <c r="K187" s="20">
        <f t="shared" si="37"/>
        <v>0</v>
      </c>
      <c r="L187" s="20">
        <f t="shared" si="38"/>
        <v>0</v>
      </c>
      <c r="M187" s="20">
        <f t="shared" ca="1" si="32"/>
        <v>-1.157305134195608E-4</v>
      </c>
      <c r="N187" s="20">
        <f t="shared" ca="1" si="39"/>
        <v>0</v>
      </c>
      <c r="O187" s="23">
        <f t="shared" ca="1" si="40"/>
        <v>0</v>
      </c>
      <c r="P187" s="20">
        <f t="shared" ca="1" si="41"/>
        <v>0</v>
      </c>
      <c r="Q187" s="20">
        <f t="shared" ca="1" si="42"/>
        <v>0</v>
      </c>
      <c r="R187">
        <f t="shared" ca="1" si="33"/>
        <v>1.157305134195608E-4</v>
      </c>
    </row>
    <row r="188" spans="1:18" x14ac:dyDescent="0.2">
      <c r="A188" s="87"/>
      <c r="B188" s="87"/>
      <c r="C188" s="87"/>
      <c r="D188" s="89">
        <f t="shared" si="30"/>
        <v>0</v>
      </c>
      <c r="E188" s="89">
        <f t="shared" si="30"/>
        <v>0</v>
      </c>
      <c r="F188" s="20">
        <f t="shared" si="31"/>
        <v>0</v>
      </c>
      <c r="G188" s="20">
        <f t="shared" si="31"/>
        <v>0</v>
      </c>
      <c r="H188" s="20">
        <f t="shared" si="34"/>
        <v>0</v>
      </c>
      <c r="I188" s="20">
        <f t="shared" si="35"/>
        <v>0</v>
      </c>
      <c r="J188" s="20">
        <f t="shared" si="36"/>
        <v>0</v>
      </c>
      <c r="K188" s="20">
        <f t="shared" si="37"/>
        <v>0</v>
      </c>
      <c r="L188" s="20">
        <f t="shared" si="38"/>
        <v>0</v>
      </c>
      <c r="M188" s="20">
        <f t="shared" ca="1" si="32"/>
        <v>-1.157305134195608E-4</v>
      </c>
      <c r="N188" s="20">
        <f t="shared" ca="1" si="39"/>
        <v>0</v>
      </c>
      <c r="O188" s="23">
        <f t="shared" ca="1" si="40"/>
        <v>0</v>
      </c>
      <c r="P188" s="20">
        <f t="shared" ca="1" si="41"/>
        <v>0</v>
      </c>
      <c r="Q188" s="20">
        <f t="shared" ca="1" si="42"/>
        <v>0</v>
      </c>
      <c r="R188">
        <f t="shared" ca="1" si="33"/>
        <v>1.157305134195608E-4</v>
      </c>
    </row>
    <row r="189" spans="1:18" x14ac:dyDescent="0.2">
      <c r="A189" s="87"/>
      <c r="B189" s="87"/>
      <c r="C189" s="87"/>
      <c r="D189" s="89">
        <f t="shared" si="30"/>
        <v>0</v>
      </c>
      <c r="E189" s="89">
        <f t="shared" si="30"/>
        <v>0</v>
      </c>
      <c r="F189" s="20">
        <f t="shared" si="31"/>
        <v>0</v>
      </c>
      <c r="G189" s="20">
        <f t="shared" si="31"/>
        <v>0</v>
      </c>
      <c r="H189" s="20">
        <f t="shared" si="34"/>
        <v>0</v>
      </c>
      <c r="I189" s="20">
        <f t="shared" si="35"/>
        <v>0</v>
      </c>
      <c r="J189" s="20">
        <f t="shared" si="36"/>
        <v>0</v>
      </c>
      <c r="K189" s="20">
        <f t="shared" si="37"/>
        <v>0</v>
      </c>
      <c r="L189" s="20">
        <f t="shared" si="38"/>
        <v>0</v>
      </c>
      <c r="M189" s="20">
        <f t="shared" ca="1" si="32"/>
        <v>-1.157305134195608E-4</v>
      </c>
      <c r="N189" s="20">
        <f t="shared" ca="1" si="39"/>
        <v>0</v>
      </c>
      <c r="O189" s="23">
        <f t="shared" ca="1" si="40"/>
        <v>0</v>
      </c>
      <c r="P189" s="20">
        <f t="shared" ca="1" si="41"/>
        <v>0</v>
      </c>
      <c r="Q189" s="20">
        <f t="shared" ca="1" si="42"/>
        <v>0</v>
      </c>
      <c r="R189">
        <f t="shared" ca="1" si="33"/>
        <v>1.157305134195608E-4</v>
      </c>
    </row>
    <row r="190" spans="1:18" x14ac:dyDescent="0.2">
      <c r="A190" s="87"/>
      <c r="B190" s="87"/>
      <c r="C190" s="87"/>
      <c r="D190" s="89">
        <f t="shared" si="30"/>
        <v>0</v>
      </c>
      <c r="E190" s="89">
        <f t="shared" si="30"/>
        <v>0</v>
      </c>
      <c r="F190" s="20">
        <f t="shared" si="31"/>
        <v>0</v>
      </c>
      <c r="G190" s="20">
        <f t="shared" si="31"/>
        <v>0</v>
      </c>
      <c r="H190" s="20">
        <f t="shared" si="34"/>
        <v>0</v>
      </c>
      <c r="I190" s="20">
        <f t="shared" si="35"/>
        <v>0</v>
      </c>
      <c r="J190" s="20">
        <f t="shared" si="36"/>
        <v>0</v>
      </c>
      <c r="K190" s="20">
        <f t="shared" si="37"/>
        <v>0</v>
      </c>
      <c r="L190" s="20">
        <f t="shared" si="38"/>
        <v>0</v>
      </c>
      <c r="M190" s="20">
        <f t="shared" ca="1" si="32"/>
        <v>-1.157305134195608E-4</v>
      </c>
      <c r="N190" s="20">
        <f t="shared" ca="1" si="39"/>
        <v>0</v>
      </c>
      <c r="O190" s="23">
        <f t="shared" ca="1" si="40"/>
        <v>0</v>
      </c>
      <c r="P190" s="20">
        <f t="shared" ca="1" si="41"/>
        <v>0</v>
      </c>
      <c r="Q190" s="20">
        <f t="shared" ca="1" si="42"/>
        <v>0</v>
      </c>
      <c r="R190">
        <f t="shared" ca="1" si="33"/>
        <v>1.157305134195608E-4</v>
      </c>
    </row>
    <row r="191" spans="1:18" x14ac:dyDescent="0.2">
      <c r="A191" s="87"/>
      <c r="B191" s="87"/>
      <c r="C191" s="87"/>
      <c r="D191" s="89">
        <f t="shared" si="30"/>
        <v>0</v>
      </c>
      <c r="E191" s="89">
        <f t="shared" si="30"/>
        <v>0</v>
      </c>
      <c r="F191" s="20">
        <f t="shared" si="31"/>
        <v>0</v>
      </c>
      <c r="G191" s="20">
        <f t="shared" si="31"/>
        <v>0</v>
      </c>
      <c r="H191" s="20">
        <f t="shared" si="34"/>
        <v>0</v>
      </c>
      <c r="I191" s="20">
        <f t="shared" si="35"/>
        <v>0</v>
      </c>
      <c r="J191" s="20">
        <f t="shared" si="36"/>
        <v>0</v>
      </c>
      <c r="K191" s="20">
        <f t="shared" si="37"/>
        <v>0</v>
      </c>
      <c r="L191" s="20">
        <f t="shared" si="38"/>
        <v>0</v>
      </c>
      <c r="M191" s="20">
        <f t="shared" ca="1" si="32"/>
        <v>-1.157305134195608E-4</v>
      </c>
      <c r="N191" s="20">
        <f t="shared" ca="1" si="39"/>
        <v>0</v>
      </c>
      <c r="O191" s="23">
        <f t="shared" ca="1" si="40"/>
        <v>0</v>
      </c>
      <c r="P191" s="20">
        <f t="shared" ca="1" si="41"/>
        <v>0</v>
      </c>
      <c r="Q191" s="20">
        <f t="shared" ca="1" si="42"/>
        <v>0</v>
      </c>
      <c r="R191">
        <f t="shared" ca="1" si="33"/>
        <v>1.157305134195608E-4</v>
      </c>
    </row>
    <row r="192" spans="1:18" x14ac:dyDescent="0.2">
      <c r="A192" s="87"/>
      <c r="B192" s="87"/>
      <c r="C192" s="87"/>
      <c r="D192" s="89">
        <f t="shared" si="30"/>
        <v>0</v>
      </c>
      <c r="E192" s="89">
        <f t="shared" si="30"/>
        <v>0</v>
      </c>
      <c r="F192" s="20">
        <f t="shared" si="31"/>
        <v>0</v>
      </c>
      <c r="G192" s="20">
        <f t="shared" si="31"/>
        <v>0</v>
      </c>
      <c r="H192" s="20">
        <f t="shared" si="34"/>
        <v>0</v>
      </c>
      <c r="I192" s="20">
        <f t="shared" si="35"/>
        <v>0</v>
      </c>
      <c r="J192" s="20">
        <f t="shared" si="36"/>
        <v>0</v>
      </c>
      <c r="K192" s="20">
        <f t="shared" si="37"/>
        <v>0</v>
      </c>
      <c r="L192" s="20">
        <f t="shared" si="38"/>
        <v>0</v>
      </c>
      <c r="M192" s="20">
        <f t="shared" ca="1" si="32"/>
        <v>-1.157305134195608E-4</v>
      </c>
      <c r="N192" s="20">
        <f t="shared" ca="1" si="39"/>
        <v>0</v>
      </c>
      <c r="O192" s="23">
        <f t="shared" ca="1" si="40"/>
        <v>0</v>
      </c>
      <c r="P192" s="20">
        <f t="shared" ca="1" si="41"/>
        <v>0</v>
      </c>
      <c r="Q192" s="20">
        <f t="shared" ca="1" si="42"/>
        <v>0</v>
      </c>
      <c r="R192">
        <f t="shared" ca="1" si="33"/>
        <v>1.157305134195608E-4</v>
      </c>
    </row>
    <row r="193" spans="1:18" x14ac:dyDescent="0.2">
      <c r="A193" s="87"/>
      <c r="B193" s="87"/>
      <c r="C193" s="87"/>
      <c r="D193" s="89">
        <f t="shared" si="30"/>
        <v>0</v>
      </c>
      <c r="E193" s="89">
        <f t="shared" si="30"/>
        <v>0</v>
      </c>
      <c r="F193" s="20">
        <f t="shared" si="31"/>
        <v>0</v>
      </c>
      <c r="G193" s="20">
        <f t="shared" si="31"/>
        <v>0</v>
      </c>
      <c r="H193" s="20">
        <f t="shared" si="34"/>
        <v>0</v>
      </c>
      <c r="I193" s="20">
        <f t="shared" si="35"/>
        <v>0</v>
      </c>
      <c r="J193" s="20">
        <f t="shared" si="36"/>
        <v>0</v>
      </c>
      <c r="K193" s="20">
        <f t="shared" si="37"/>
        <v>0</v>
      </c>
      <c r="L193" s="20">
        <f t="shared" si="38"/>
        <v>0</v>
      </c>
      <c r="M193" s="20">
        <f t="shared" ca="1" si="32"/>
        <v>-1.157305134195608E-4</v>
      </c>
      <c r="N193" s="20">
        <f t="shared" ca="1" si="39"/>
        <v>0</v>
      </c>
      <c r="O193" s="23">
        <f t="shared" ca="1" si="40"/>
        <v>0</v>
      </c>
      <c r="P193" s="20">
        <f t="shared" ca="1" si="41"/>
        <v>0</v>
      </c>
      <c r="Q193" s="20">
        <f t="shared" ca="1" si="42"/>
        <v>0</v>
      </c>
      <c r="R193">
        <f t="shared" ca="1" si="33"/>
        <v>1.157305134195608E-4</v>
      </c>
    </row>
    <row r="194" spans="1:18" x14ac:dyDescent="0.2">
      <c r="A194" s="87"/>
      <c r="B194" s="87"/>
      <c r="C194" s="87"/>
      <c r="D194" s="89">
        <f t="shared" si="30"/>
        <v>0</v>
      </c>
      <c r="E194" s="89">
        <f t="shared" si="30"/>
        <v>0</v>
      </c>
      <c r="F194" s="20">
        <f t="shared" si="31"/>
        <v>0</v>
      </c>
      <c r="G194" s="20">
        <f t="shared" si="31"/>
        <v>0</v>
      </c>
      <c r="H194" s="20">
        <f t="shared" si="34"/>
        <v>0</v>
      </c>
      <c r="I194" s="20">
        <f t="shared" si="35"/>
        <v>0</v>
      </c>
      <c r="J194" s="20">
        <f t="shared" si="36"/>
        <v>0</v>
      </c>
      <c r="K194" s="20">
        <f t="shared" si="37"/>
        <v>0</v>
      </c>
      <c r="L194" s="20">
        <f t="shared" si="38"/>
        <v>0</v>
      </c>
      <c r="M194" s="20">
        <f t="shared" ca="1" si="32"/>
        <v>-1.157305134195608E-4</v>
      </c>
      <c r="N194" s="20">
        <f t="shared" ca="1" si="39"/>
        <v>0</v>
      </c>
      <c r="O194" s="23">
        <f t="shared" ca="1" si="40"/>
        <v>0</v>
      </c>
      <c r="P194" s="20">
        <f t="shared" ca="1" si="41"/>
        <v>0</v>
      </c>
      <c r="Q194" s="20">
        <f t="shared" ca="1" si="42"/>
        <v>0</v>
      </c>
      <c r="R194">
        <f t="shared" ca="1" si="33"/>
        <v>1.157305134195608E-4</v>
      </c>
    </row>
    <row r="195" spans="1:18" x14ac:dyDescent="0.2">
      <c r="A195" s="87"/>
      <c r="B195" s="87"/>
      <c r="C195" s="87"/>
      <c r="D195" s="89">
        <f t="shared" si="30"/>
        <v>0</v>
      </c>
      <c r="E195" s="89">
        <f t="shared" si="30"/>
        <v>0</v>
      </c>
      <c r="F195" s="20">
        <f t="shared" si="31"/>
        <v>0</v>
      </c>
      <c r="G195" s="20">
        <f t="shared" si="31"/>
        <v>0</v>
      </c>
      <c r="H195" s="20">
        <f t="shared" si="34"/>
        <v>0</v>
      </c>
      <c r="I195" s="20">
        <f t="shared" si="35"/>
        <v>0</v>
      </c>
      <c r="J195" s="20">
        <f t="shared" si="36"/>
        <v>0</v>
      </c>
      <c r="K195" s="20">
        <f t="shared" si="37"/>
        <v>0</v>
      </c>
      <c r="L195" s="20">
        <f t="shared" si="38"/>
        <v>0</v>
      </c>
      <c r="M195" s="20">
        <f t="shared" ca="1" si="32"/>
        <v>-1.157305134195608E-4</v>
      </c>
      <c r="N195" s="20">
        <f t="shared" ca="1" si="39"/>
        <v>0</v>
      </c>
      <c r="O195" s="23">
        <f t="shared" ca="1" si="40"/>
        <v>0</v>
      </c>
      <c r="P195" s="20">
        <f t="shared" ca="1" si="41"/>
        <v>0</v>
      </c>
      <c r="Q195" s="20">
        <f t="shared" ca="1" si="42"/>
        <v>0</v>
      </c>
      <c r="R195">
        <f t="shared" ca="1" si="33"/>
        <v>1.157305134195608E-4</v>
      </c>
    </row>
    <row r="196" spans="1:18" x14ac:dyDescent="0.2">
      <c r="A196" s="87"/>
      <c r="B196" s="87"/>
      <c r="C196" s="87"/>
      <c r="D196" s="89">
        <f t="shared" si="30"/>
        <v>0</v>
      </c>
      <c r="E196" s="89">
        <f t="shared" si="30"/>
        <v>0</v>
      </c>
      <c r="F196" s="20">
        <f t="shared" si="31"/>
        <v>0</v>
      </c>
      <c r="G196" s="20">
        <f t="shared" si="31"/>
        <v>0</v>
      </c>
      <c r="H196" s="20">
        <f t="shared" si="34"/>
        <v>0</v>
      </c>
      <c r="I196" s="20">
        <f t="shared" si="35"/>
        <v>0</v>
      </c>
      <c r="J196" s="20">
        <f t="shared" si="36"/>
        <v>0</v>
      </c>
      <c r="K196" s="20">
        <f t="shared" si="37"/>
        <v>0</v>
      </c>
      <c r="L196" s="20">
        <f t="shared" si="38"/>
        <v>0</v>
      </c>
      <c r="M196" s="20">
        <f t="shared" ca="1" si="32"/>
        <v>-1.157305134195608E-4</v>
      </c>
      <c r="N196" s="20">
        <f t="shared" ca="1" si="39"/>
        <v>0</v>
      </c>
      <c r="O196" s="23">
        <f t="shared" ca="1" si="40"/>
        <v>0</v>
      </c>
      <c r="P196" s="20">
        <f t="shared" ca="1" si="41"/>
        <v>0</v>
      </c>
      <c r="Q196" s="20">
        <f t="shared" ca="1" si="42"/>
        <v>0</v>
      </c>
      <c r="R196">
        <f t="shared" ca="1" si="33"/>
        <v>1.157305134195608E-4</v>
      </c>
    </row>
    <row r="197" spans="1:18" x14ac:dyDescent="0.2">
      <c r="A197" s="87"/>
      <c r="B197" s="87"/>
      <c r="C197" s="87"/>
      <c r="D197" s="89">
        <f t="shared" si="30"/>
        <v>0</v>
      </c>
      <c r="E197" s="89">
        <f t="shared" si="30"/>
        <v>0</v>
      </c>
      <c r="F197" s="20">
        <f t="shared" si="31"/>
        <v>0</v>
      </c>
      <c r="G197" s="20">
        <f t="shared" si="31"/>
        <v>0</v>
      </c>
      <c r="H197" s="20">
        <f t="shared" si="34"/>
        <v>0</v>
      </c>
      <c r="I197" s="20">
        <f t="shared" si="35"/>
        <v>0</v>
      </c>
      <c r="J197" s="20">
        <f t="shared" si="36"/>
        <v>0</v>
      </c>
      <c r="K197" s="20">
        <f t="shared" si="37"/>
        <v>0</v>
      </c>
      <c r="L197" s="20">
        <f t="shared" si="38"/>
        <v>0</v>
      </c>
      <c r="M197" s="20">
        <f t="shared" ca="1" si="32"/>
        <v>-1.157305134195608E-4</v>
      </c>
      <c r="N197" s="20">
        <f t="shared" ca="1" si="39"/>
        <v>0</v>
      </c>
      <c r="O197" s="23">
        <f t="shared" ca="1" si="40"/>
        <v>0</v>
      </c>
      <c r="P197" s="20">
        <f t="shared" ca="1" si="41"/>
        <v>0</v>
      </c>
      <c r="Q197" s="20">
        <f t="shared" ca="1" si="42"/>
        <v>0</v>
      </c>
      <c r="R197">
        <f t="shared" ca="1" si="33"/>
        <v>1.157305134195608E-4</v>
      </c>
    </row>
    <row r="198" spans="1:18" x14ac:dyDescent="0.2">
      <c r="A198" s="87"/>
      <c r="B198" s="87"/>
      <c r="C198" s="87"/>
      <c r="D198" s="89">
        <f t="shared" si="30"/>
        <v>0</v>
      </c>
      <c r="E198" s="89">
        <f t="shared" si="30"/>
        <v>0</v>
      </c>
      <c r="F198" s="20">
        <f t="shared" si="31"/>
        <v>0</v>
      </c>
      <c r="G198" s="20">
        <f t="shared" si="31"/>
        <v>0</v>
      </c>
      <c r="H198" s="20">
        <f t="shared" si="34"/>
        <v>0</v>
      </c>
      <c r="I198" s="20">
        <f t="shared" si="35"/>
        <v>0</v>
      </c>
      <c r="J198" s="20">
        <f t="shared" si="36"/>
        <v>0</v>
      </c>
      <c r="K198" s="20">
        <f t="shared" si="37"/>
        <v>0</v>
      </c>
      <c r="L198" s="20">
        <f t="shared" si="38"/>
        <v>0</v>
      </c>
      <c r="M198" s="20">
        <f t="shared" ca="1" si="32"/>
        <v>-1.157305134195608E-4</v>
      </c>
      <c r="N198" s="20">
        <f t="shared" ca="1" si="39"/>
        <v>0</v>
      </c>
      <c r="O198" s="23">
        <f t="shared" ca="1" si="40"/>
        <v>0</v>
      </c>
      <c r="P198" s="20">
        <f t="shared" ca="1" si="41"/>
        <v>0</v>
      </c>
      <c r="Q198" s="20">
        <f t="shared" ca="1" si="42"/>
        <v>0</v>
      </c>
      <c r="R198">
        <f t="shared" ca="1" si="33"/>
        <v>1.157305134195608E-4</v>
      </c>
    </row>
    <row r="199" spans="1:18" x14ac:dyDescent="0.2">
      <c r="A199" s="87"/>
      <c r="B199" s="87"/>
      <c r="C199" s="87"/>
      <c r="D199" s="89">
        <f t="shared" si="30"/>
        <v>0</v>
      </c>
      <c r="E199" s="89">
        <f t="shared" si="30"/>
        <v>0</v>
      </c>
      <c r="F199" s="20">
        <f t="shared" si="31"/>
        <v>0</v>
      </c>
      <c r="G199" s="20">
        <f t="shared" si="31"/>
        <v>0</v>
      </c>
      <c r="H199" s="20">
        <f t="shared" si="34"/>
        <v>0</v>
      </c>
      <c r="I199" s="20">
        <f t="shared" si="35"/>
        <v>0</v>
      </c>
      <c r="J199" s="20">
        <f t="shared" si="36"/>
        <v>0</v>
      </c>
      <c r="K199" s="20">
        <f t="shared" si="37"/>
        <v>0</v>
      </c>
      <c r="L199" s="20">
        <f t="shared" si="38"/>
        <v>0</v>
      </c>
      <c r="M199" s="20">
        <f t="shared" ca="1" si="32"/>
        <v>-1.157305134195608E-4</v>
      </c>
      <c r="N199" s="20">
        <f t="shared" ca="1" si="39"/>
        <v>0</v>
      </c>
      <c r="O199" s="23">
        <f t="shared" ca="1" si="40"/>
        <v>0</v>
      </c>
      <c r="P199" s="20">
        <f t="shared" ca="1" si="41"/>
        <v>0</v>
      </c>
      <c r="Q199" s="20">
        <f t="shared" ca="1" si="42"/>
        <v>0</v>
      </c>
      <c r="R199">
        <f t="shared" ca="1" si="33"/>
        <v>1.157305134195608E-4</v>
      </c>
    </row>
    <row r="200" spans="1:18" x14ac:dyDescent="0.2">
      <c r="A200" s="87"/>
      <c r="B200" s="87"/>
      <c r="C200" s="87"/>
      <c r="D200" s="89">
        <f t="shared" si="30"/>
        <v>0</v>
      </c>
      <c r="E200" s="89">
        <f t="shared" si="30"/>
        <v>0</v>
      </c>
      <c r="F200" s="20">
        <f t="shared" si="31"/>
        <v>0</v>
      </c>
      <c r="G200" s="20">
        <f t="shared" si="31"/>
        <v>0</v>
      </c>
      <c r="H200" s="20">
        <f t="shared" si="34"/>
        <v>0</v>
      </c>
      <c r="I200" s="20">
        <f t="shared" si="35"/>
        <v>0</v>
      </c>
      <c r="J200" s="20">
        <f t="shared" si="36"/>
        <v>0</v>
      </c>
      <c r="K200" s="20">
        <f t="shared" si="37"/>
        <v>0</v>
      </c>
      <c r="L200" s="20">
        <f t="shared" si="38"/>
        <v>0</v>
      </c>
      <c r="M200" s="20">
        <f t="shared" ca="1" si="32"/>
        <v>-1.157305134195608E-4</v>
      </c>
      <c r="N200" s="20">
        <f t="shared" ca="1" si="39"/>
        <v>0</v>
      </c>
      <c r="O200" s="23">
        <f t="shared" ca="1" si="40"/>
        <v>0</v>
      </c>
      <c r="P200" s="20">
        <f t="shared" ca="1" si="41"/>
        <v>0</v>
      </c>
      <c r="Q200" s="20">
        <f t="shared" ca="1" si="42"/>
        <v>0</v>
      </c>
      <c r="R200">
        <f t="shared" ca="1" si="33"/>
        <v>1.157305134195608E-4</v>
      </c>
    </row>
    <row r="201" spans="1:18" x14ac:dyDescent="0.2">
      <c r="A201" s="87"/>
      <c r="B201" s="87"/>
      <c r="C201" s="87"/>
      <c r="D201" s="89">
        <f t="shared" si="30"/>
        <v>0</v>
      </c>
      <c r="E201" s="89">
        <f t="shared" si="30"/>
        <v>0</v>
      </c>
      <c r="F201" s="20">
        <f t="shared" si="31"/>
        <v>0</v>
      </c>
      <c r="G201" s="20">
        <f t="shared" si="31"/>
        <v>0</v>
      </c>
      <c r="H201" s="20">
        <f t="shared" si="34"/>
        <v>0</v>
      </c>
      <c r="I201" s="20">
        <f t="shared" si="35"/>
        <v>0</v>
      </c>
      <c r="J201" s="20">
        <f t="shared" si="36"/>
        <v>0</v>
      </c>
      <c r="K201" s="20">
        <f t="shared" si="37"/>
        <v>0</v>
      </c>
      <c r="L201" s="20">
        <f t="shared" si="38"/>
        <v>0</v>
      </c>
      <c r="M201" s="20">
        <f t="shared" ca="1" si="32"/>
        <v>-1.157305134195608E-4</v>
      </c>
      <c r="N201" s="20">
        <f t="shared" ca="1" si="39"/>
        <v>0</v>
      </c>
      <c r="O201" s="23">
        <f t="shared" ca="1" si="40"/>
        <v>0</v>
      </c>
      <c r="P201" s="20">
        <f t="shared" ca="1" si="41"/>
        <v>0</v>
      </c>
      <c r="Q201" s="20">
        <f t="shared" ca="1" si="42"/>
        <v>0</v>
      </c>
      <c r="R201">
        <f t="shared" ca="1" si="33"/>
        <v>1.157305134195608E-4</v>
      </c>
    </row>
    <row r="202" spans="1:18" x14ac:dyDescent="0.2">
      <c r="A202" s="87"/>
      <c r="B202" s="87"/>
      <c r="C202" s="87"/>
      <c r="D202" s="89">
        <f t="shared" si="30"/>
        <v>0</v>
      </c>
      <c r="E202" s="89">
        <f t="shared" si="30"/>
        <v>0</v>
      </c>
      <c r="F202" s="20">
        <f t="shared" si="31"/>
        <v>0</v>
      </c>
      <c r="G202" s="20">
        <f t="shared" si="31"/>
        <v>0</v>
      </c>
      <c r="H202" s="20">
        <f t="shared" si="34"/>
        <v>0</v>
      </c>
      <c r="I202" s="20">
        <f t="shared" si="35"/>
        <v>0</v>
      </c>
      <c r="J202" s="20">
        <f t="shared" si="36"/>
        <v>0</v>
      </c>
      <c r="K202" s="20">
        <f t="shared" si="37"/>
        <v>0</v>
      </c>
      <c r="L202" s="20">
        <f t="shared" si="38"/>
        <v>0</v>
      </c>
      <c r="M202" s="20">
        <f t="shared" ca="1" si="32"/>
        <v>-1.157305134195608E-4</v>
      </c>
      <c r="N202" s="20">
        <f t="shared" ca="1" si="39"/>
        <v>0</v>
      </c>
      <c r="O202" s="23">
        <f t="shared" ca="1" si="40"/>
        <v>0</v>
      </c>
      <c r="P202" s="20">
        <f t="shared" ca="1" si="41"/>
        <v>0</v>
      </c>
      <c r="Q202" s="20">
        <f t="shared" ca="1" si="42"/>
        <v>0</v>
      </c>
      <c r="R202">
        <f t="shared" ca="1" si="33"/>
        <v>1.157305134195608E-4</v>
      </c>
    </row>
    <row r="203" spans="1:18" x14ac:dyDescent="0.2">
      <c r="A203" s="87"/>
      <c r="B203" s="87"/>
      <c r="C203" s="87"/>
      <c r="D203" s="89">
        <f t="shared" si="30"/>
        <v>0</v>
      </c>
      <c r="E203" s="89">
        <f t="shared" si="30"/>
        <v>0</v>
      </c>
      <c r="F203" s="20">
        <f t="shared" si="31"/>
        <v>0</v>
      </c>
      <c r="G203" s="20">
        <f t="shared" si="31"/>
        <v>0</v>
      </c>
      <c r="H203" s="20">
        <f t="shared" si="34"/>
        <v>0</v>
      </c>
      <c r="I203" s="20">
        <f t="shared" si="35"/>
        <v>0</v>
      </c>
      <c r="J203" s="20">
        <f t="shared" si="36"/>
        <v>0</v>
      </c>
      <c r="K203" s="20">
        <f t="shared" si="37"/>
        <v>0</v>
      </c>
      <c r="L203" s="20">
        <f t="shared" si="38"/>
        <v>0</v>
      </c>
      <c r="M203" s="20">
        <f t="shared" ca="1" si="32"/>
        <v>-1.157305134195608E-4</v>
      </c>
      <c r="N203" s="20">
        <f t="shared" ca="1" si="39"/>
        <v>0</v>
      </c>
      <c r="O203" s="23">
        <f t="shared" ca="1" si="40"/>
        <v>0</v>
      </c>
      <c r="P203" s="20">
        <f t="shared" ca="1" si="41"/>
        <v>0</v>
      </c>
      <c r="Q203" s="20">
        <f t="shared" ca="1" si="42"/>
        <v>0</v>
      </c>
      <c r="R203">
        <f t="shared" ca="1" si="33"/>
        <v>1.157305134195608E-4</v>
      </c>
    </row>
    <row r="204" spans="1:18" x14ac:dyDescent="0.2">
      <c r="A204" s="87"/>
      <c r="B204" s="87"/>
      <c r="C204" s="87"/>
      <c r="D204" s="89">
        <f t="shared" si="30"/>
        <v>0</v>
      </c>
      <c r="E204" s="89">
        <f t="shared" si="30"/>
        <v>0</v>
      </c>
      <c r="F204" s="20">
        <f t="shared" si="31"/>
        <v>0</v>
      </c>
      <c r="G204" s="20">
        <f t="shared" si="31"/>
        <v>0</v>
      </c>
      <c r="H204" s="20">
        <f t="shared" si="34"/>
        <v>0</v>
      </c>
      <c r="I204" s="20">
        <f t="shared" si="35"/>
        <v>0</v>
      </c>
      <c r="J204" s="20">
        <f t="shared" si="36"/>
        <v>0</v>
      </c>
      <c r="K204" s="20">
        <f t="shared" si="37"/>
        <v>0</v>
      </c>
      <c r="L204" s="20">
        <f t="shared" si="38"/>
        <v>0</v>
      </c>
      <c r="M204" s="20">
        <f t="shared" ca="1" si="32"/>
        <v>-1.157305134195608E-4</v>
      </c>
      <c r="N204" s="20">
        <f t="shared" ca="1" si="39"/>
        <v>0</v>
      </c>
      <c r="O204" s="23">
        <f t="shared" ca="1" si="40"/>
        <v>0</v>
      </c>
      <c r="P204" s="20">
        <f t="shared" ca="1" si="41"/>
        <v>0</v>
      </c>
      <c r="Q204" s="20">
        <f t="shared" ca="1" si="42"/>
        <v>0</v>
      </c>
      <c r="R204">
        <f t="shared" ca="1" si="33"/>
        <v>1.157305134195608E-4</v>
      </c>
    </row>
    <row r="205" spans="1:18" x14ac:dyDescent="0.2">
      <c r="A205" s="87"/>
      <c r="B205" s="87"/>
      <c r="C205" s="87"/>
      <c r="D205" s="89">
        <f t="shared" si="30"/>
        <v>0</v>
      </c>
      <c r="E205" s="89">
        <f t="shared" si="30"/>
        <v>0</v>
      </c>
      <c r="F205" s="20">
        <f t="shared" si="31"/>
        <v>0</v>
      </c>
      <c r="G205" s="20">
        <f t="shared" si="31"/>
        <v>0</v>
      </c>
      <c r="H205" s="20">
        <f t="shared" si="34"/>
        <v>0</v>
      </c>
      <c r="I205" s="20">
        <f t="shared" si="35"/>
        <v>0</v>
      </c>
      <c r="J205" s="20">
        <f t="shared" si="36"/>
        <v>0</v>
      </c>
      <c r="K205" s="20">
        <f t="shared" si="37"/>
        <v>0</v>
      </c>
      <c r="L205" s="20">
        <f t="shared" si="38"/>
        <v>0</v>
      </c>
      <c r="M205" s="20">
        <f t="shared" ca="1" si="32"/>
        <v>-1.157305134195608E-4</v>
      </c>
      <c r="N205" s="20">
        <f t="shared" ca="1" si="39"/>
        <v>0</v>
      </c>
      <c r="O205" s="23">
        <f t="shared" ca="1" si="40"/>
        <v>0</v>
      </c>
      <c r="P205" s="20">
        <f t="shared" ca="1" si="41"/>
        <v>0</v>
      </c>
      <c r="Q205" s="20">
        <f t="shared" ca="1" si="42"/>
        <v>0</v>
      </c>
      <c r="R205">
        <f t="shared" ca="1" si="33"/>
        <v>1.157305134195608E-4</v>
      </c>
    </row>
    <row r="206" spans="1:18" x14ac:dyDescent="0.2">
      <c r="A206" s="87"/>
      <c r="B206" s="87"/>
      <c r="C206" s="87"/>
      <c r="D206" s="89">
        <f t="shared" si="30"/>
        <v>0</v>
      </c>
      <c r="E206" s="89">
        <f t="shared" si="30"/>
        <v>0</v>
      </c>
      <c r="F206" s="20">
        <f t="shared" si="31"/>
        <v>0</v>
      </c>
      <c r="G206" s="20">
        <f t="shared" si="31"/>
        <v>0</v>
      </c>
      <c r="H206" s="20">
        <f t="shared" si="34"/>
        <v>0</v>
      </c>
      <c r="I206" s="20">
        <f t="shared" si="35"/>
        <v>0</v>
      </c>
      <c r="J206" s="20">
        <f t="shared" si="36"/>
        <v>0</v>
      </c>
      <c r="K206" s="20">
        <f t="shared" si="37"/>
        <v>0</v>
      </c>
      <c r="L206" s="20">
        <f t="shared" si="38"/>
        <v>0</v>
      </c>
      <c r="M206" s="20">
        <f t="shared" ca="1" si="32"/>
        <v>-1.157305134195608E-4</v>
      </c>
      <c r="N206" s="20">
        <f t="shared" ca="1" si="39"/>
        <v>0</v>
      </c>
      <c r="O206" s="23">
        <f t="shared" ca="1" si="40"/>
        <v>0</v>
      </c>
      <c r="P206" s="20">
        <f t="shared" ca="1" si="41"/>
        <v>0</v>
      </c>
      <c r="Q206" s="20">
        <f t="shared" ca="1" si="42"/>
        <v>0</v>
      </c>
      <c r="R206">
        <f t="shared" ca="1" si="33"/>
        <v>1.157305134195608E-4</v>
      </c>
    </row>
    <row r="207" spans="1:18" x14ac:dyDescent="0.2">
      <c r="A207" s="87"/>
      <c r="B207" s="87"/>
      <c r="C207" s="87"/>
      <c r="D207" s="89">
        <f t="shared" ref="D207:E270" si="43">A207/A$18</f>
        <v>0</v>
      </c>
      <c r="E207" s="89">
        <f t="shared" si="43"/>
        <v>0</v>
      </c>
      <c r="F207" s="20">
        <f t="shared" ref="F207:G270" si="44">$C207*D207</f>
        <v>0</v>
      </c>
      <c r="G207" s="20">
        <f t="shared" si="44"/>
        <v>0</v>
      </c>
      <c r="H207" s="20">
        <f t="shared" si="34"/>
        <v>0</v>
      </c>
      <c r="I207" s="20">
        <f t="shared" si="35"/>
        <v>0</v>
      </c>
      <c r="J207" s="20">
        <f t="shared" si="36"/>
        <v>0</v>
      </c>
      <c r="K207" s="20">
        <f t="shared" si="37"/>
        <v>0</v>
      </c>
      <c r="L207" s="20">
        <f t="shared" si="38"/>
        <v>0</v>
      </c>
      <c r="M207" s="20">
        <f t="shared" ca="1" si="32"/>
        <v>-1.157305134195608E-4</v>
      </c>
      <c r="N207" s="20">
        <f t="shared" ca="1" si="39"/>
        <v>0</v>
      </c>
      <c r="O207" s="23">
        <f t="shared" ca="1" si="40"/>
        <v>0</v>
      </c>
      <c r="P207" s="20">
        <f t="shared" ca="1" si="41"/>
        <v>0</v>
      </c>
      <c r="Q207" s="20">
        <f t="shared" ca="1" si="42"/>
        <v>0</v>
      </c>
      <c r="R207">
        <f t="shared" ca="1" si="33"/>
        <v>1.157305134195608E-4</v>
      </c>
    </row>
    <row r="208" spans="1:18" x14ac:dyDescent="0.2">
      <c r="A208" s="87"/>
      <c r="B208" s="87"/>
      <c r="C208" s="87"/>
      <c r="D208" s="89">
        <f t="shared" si="43"/>
        <v>0</v>
      </c>
      <c r="E208" s="89">
        <f t="shared" si="43"/>
        <v>0</v>
      </c>
      <c r="F208" s="20">
        <f t="shared" si="44"/>
        <v>0</v>
      </c>
      <c r="G208" s="20">
        <f t="shared" si="44"/>
        <v>0</v>
      </c>
      <c r="H208" s="20">
        <f t="shared" si="34"/>
        <v>0</v>
      </c>
      <c r="I208" s="20">
        <f t="shared" si="35"/>
        <v>0</v>
      </c>
      <c r="J208" s="20">
        <f t="shared" si="36"/>
        <v>0</v>
      </c>
      <c r="K208" s="20">
        <f t="shared" si="37"/>
        <v>0</v>
      </c>
      <c r="L208" s="20">
        <f t="shared" si="38"/>
        <v>0</v>
      </c>
      <c r="M208" s="20">
        <f t="shared" ca="1" si="32"/>
        <v>-1.157305134195608E-4</v>
      </c>
      <c r="N208" s="20">
        <f t="shared" ca="1" si="39"/>
        <v>0</v>
      </c>
      <c r="O208" s="23">
        <f t="shared" ca="1" si="40"/>
        <v>0</v>
      </c>
      <c r="P208" s="20">
        <f t="shared" ca="1" si="41"/>
        <v>0</v>
      </c>
      <c r="Q208" s="20">
        <f t="shared" ca="1" si="42"/>
        <v>0</v>
      </c>
      <c r="R208">
        <f t="shared" ca="1" si="33"/>
        <v>1.157305134195608E-4</v>
      </c>
    </row>
    <row r="209" spans="1:18" x14ac:dyDescent="0.2">
      <c r="A209" s="87"/>
      <c r="B209" s="87"/>
      <c r="C209" s="87"/>
      <c r="D209" s="89">
        <f t="shared" si="43"/>
        <v>0</v>
      </c>
      <c r="E209" s="89">
        <f t="shared" si="43"/>
        <v>0</v>
      </c>
      <c r="F209" s="20">
        <f t="shared" si="44"/>
        <v>0</v>
      </c>
      <c r="G209" s="20">
        <f t="shared" si="44"/>
        <v>0</v>
      </c>
      <c r="H209" s="20">
        <f t="shared" si="34"/>
        <v>0</v>
      </c>
      <c r="I209" s="20">
        <f t="shared" si="35"/>
        <v>0</v>
      </c>
      <c r="J209" s="20">
        <f t="shared" si="36"/>
        <v>0</v>
      </c>
      <c r="K209" s="20">
        <f t="shared" si="37"/>
        <v>0</v>
      </c>
      <c r="L209" s="20">
        <f t="shared" si="38"/>
        <v>0</v>
      </c>
      <c r="M209" s="20">
        <f t="shared" ca="1" si="32"/>
        <v>-1.157305134195608E-4</v>
      </c>
      <c r="N209" s="20">
        <f t="shared" ca="1" si="39"/>
        <v>0</v>
      </c>
      <c r="O209" s="23">
        <f t="shared" ca="1" si="40"/>
        <v>0</v>
      </c>
      <c r="P209" s="20">
        <f t="shared" ca="1" si="41"/>
        <v>0</v>
      </c>
      <c r="Q209" s="20">
        <f t="shared" ca="1" si="42"/>
        <v>0</v>
      </c>
      <c r="R209">
        <f t="shared" ca="1" si="33"/>
        <v>1.157305134195608E-4</v>
      </c>
    </row>
    <row r="210" spans="1:18" x14ac:dyDescent="0.2">
      <c r="A210" s="87"/>
      <c r="B210" s="87"/>
      <c r="C210" s="87"/>
      <c r="D210" s="89">
        <f t="shared" si="43"/>
        <v>0</v>
      </c>
      <c r="E210" s="89">
        <f t="shared" si="43"/>
        <v>0</v>
      </c>
      <c r="F210" s="20">
        <f t="shared" si="44"/>
        <v>0</v>
      </c>
      <c r="G210" s="20">
        <f t="shared" si="44"/>
        <v>0</v>
      </c>
      <c r="H210" s="20">
        <f t="shared" si="34"/>
        <v>0</v>
      </c>
      <c r="I210" s="20">
        <f t="shared" si="35"/>
        <v>0</v>
      </c>
      <c r="J210" s="20">
        <f t="shared" si="36"/>
        <v>0</v>
      </c>
      <c r="K210" s="20">
        <f t="shared" si="37"/>
        <v>0</v>
      </c>
      <c r="L210" s="20">
        <f t="shared" si="38"/>
        <v>0</v>
      </c>
      <c r="M210" s="20">
        <f t="shared" ca="1" si="32"/>
        <v>-1.157305134195608E-4</v>
      </c>
      <c r="N210" s="20">
        <f t="shared" ca="1" si="39"/>
        <v>0</v>
      </c>
      <c r="O210" s="23">
        <f t="shared" ca="1" si="40"/>
        <v>0</v>
      </c>
      <c r="P210" s="20">
        <f t="shared" ca="1" si="41"/>
        <v>0</v>
      </c>
      <c r="Q210" s="20">
        <f t="shared" ca="1" si="42"/>
        <v>0</v>
      </c>
      <c r="R210">
        <f t="shared" ca="1" si="33"/>
        <v>1.157305134195608E-4</v>
      </c>
    </row>
    <row r="211" spans="1:18" x14ac:dyDescent="0.2">
      <c r="A211" s="87"/>
      <c r="B211" s="87"/>
      <c r="C211" s="87"/>
      <c r="D211" s="89">
        <f t="shared" si="43"/>
        <v>0</v>
      </c>
      <c r="E211" s="89">
        <f t="shared" si="43"/>
        <v>0</v>
      </c>
      <c r="F211" s="20">
        <f t="shared" si="44"/>
        <v>0</v>
      </c>
      <c r="G211" s="20">
        <f t="shared" si="44"/>
        <v>0</v>
      </c>
      <c r="H211" s="20">
        <f t="shared" si="34"/>
        <v>0</v>
      </c>
      <c r="I211" s="20">
        <f t="shared" si="35"/>
        <v>0</v>
      </c>
      <c r="J211" s="20">
        <f t="shared" si="36"/>
        <v>0</v>
      </c>
      <c r="K211" s="20">
        <f t="shared" si="37"/>
        <v>0</v>
      </c>
      <c r="L211" s="20">
        <f t="shared" si="38"/>
        <v>0</v>
      </c>
      <c r="M211" s="20">
        <f t="shared" ref="M211:M274" ca="1" si="45">+E$4+E$5*D211+E$6*D211^2</f>
        <v>-1.157305134195608E-4</v>
      </c>
      <c r="N211" s="20">
        <f t="shared" ca="1" si="39"/>
        <v>0</v>
      </c>
      <c r="O211" s="23">
        <f t="shared" ca="1" si="40"/>
        <v>0</v>
      </c>
      <c r="P211" s="20">
        <f t="shared" ca="1" si="41"/>
        <v>0</v>
      </c>
      <c r="Q211" s="20">
        <f t="shared" ca="1" si="42"/>
        <v>0</v>
      </c>
      <c r="R211">
        <f t="shared" ref="R211:R274" ca="1" si="46">+E211-M211</f>
        <v>1.157305134195608E-4</v>
      </c>
    </row>
    <row r="212" spans="1:18" x14ac:dyDescent="0.2">
      <c r="A212" s="87"/>
      <c r="B212" s="87"/>
      <c r="C212" s="87"/>
      <c r="D212" s="89">
        <f t="shared" si="43"/>
        <v>0</v>
      </c>
      <c r="E212" s="89">
        <f t="shared" si="43"/>
        <v>0</v>
      </c>
      <c r="F212" s="20">
        <f t="shared" si="44"/>
        <v>0</v>
      </c>
      <c r="G212" s="20">
        <f t="shared" si="44"/>
        <v>0</v>
      </c>
      <c r="H212" s="20">
        <f t="shared" ref="H212:H275" si="47">C212*D212*D212</f>
        <v>0</v>
      </c>
      <c r="I212" s="20">
        <f t="shared" ref="I212:I275" si="48">C212*D212*D212*D212</f>
        <v>0</v>
      </c>
      <c r="J212" s="20">
        <f t="shared" ref="J212:J275" si="49">C212*D212*D212*D212*D212</f>
        <v>0</v>
      </c>
      <c r="K212" s="20">
        <f t="shared" ref="K212:K275" si="50">C212*E212*D212</f>
        <v>0</v>
      </c>
      <c r="L212" s="20">
        <f t="shared" ref="L212:L275" si="51">C212*E212*D212*D212</f>
        <v>0</v>
      </c>
      <c r="M212" s="20">
        <f t="shared" ca="1" si="45"/>
        <v>-1.157305134195608E-4</v>
      </c>
      <c r="N212" s="20">
        <f t="shared" ref="N212:N275" ca="1" si="52">C212*(M212-E212)^2</f>
        <v>0</v>
      </c>
      <c r="O212" s="23">
        <f t="shared" ref="O212:O275" ca="1" si="53">(C212*O$1-O$2*F212+O$3*H212)^2</f>
        <v>0</v>
      </c>
      <c r="P212" s="20">
        <f t="shared" ref="P212:P275" ca="1" si="54">(-C212*O$2+O$4*F212-O$5*H212)^2</f>
        <v>0</v>
      </c>
      <c r="Q212" s="20">
        <f t="shared" ref="Q212:Q275" ca="1" si="55">+(C212*O$3-F212*O$5+H212*O$6)^2</f>
        <v>0</v>
      </c>
      <c r="R212">
        <f t="shared" ca="1" si="46"/>
        <v>1.157305134195608E-4</v>
      </c>
    </row>
    <row r="213" spans="1:18" x14ac:dyDescent="0.2">
      <c r="A213" s="87"/>
      <c r="B213" s="87"/>
      <c r="C213" s="87"/>
      <c r="D213" s="89">
        <f t="shared" si="43"/>
        <v>0</v>
      </c>
      <c r="E213" s="89">
        <f t="shared" si="43"/>
        <v>0</v>
      </c>
      <c r="F213" s="20">
        <f t="shared" si="44"/>
        <v>0</v>
      </c>
      <c r="G213" s="20">
        <f t="shared" si="44"/>
        <v>0</v>
      </c>
      <c r="H213" s="20">
        <f t="shared" si="47"/>
        <v>0</v>
      </c>
      <c r="I213" s="20">
        <f t="shared" si="48"/>
        <v>0</v>
      </c>
      <c r="J213" s="20">
        <f t="shared" si="49"/>
        <v>0</v>
      </c>
      <c r="K213" s="20">
        <f t="shared" si="50"/>
        <v>0</v>
      </c>
      <c r="L213" s="20">
        <f t="shared" si="51"/>
        <v>0</v>
      </c>
      <c r="M213" s="20">
        <f t="shared" ca="1" si="45"/>
        <v>-1.157305134195608E-4</v>
      </c>
      <c r="N213" s="20">
        <f t="shared" ca="1" si="52"/>
        <v>0</v>
      </c>
      <c r="O213" s="23">
        <f t="shared" ca="1" si="53"/>
        <v>0</v>
      </c>
      <c r="P213" s="20">
        <f t="shared" ca="1" si="54"/>
        <v>0</v>
      </c>
      <c r="Q213" s="20">
        <f t="shared" ca="1" si="55"/>
        <v>0</v>
      </c>
      <c r="R213">
        <f t="shared" ca="1" si="46"/>
        <v>1.157305134195608E-4</v>
      </c>
    </row>
    <row r="214" spans="1:18" x14ac:dyDescent="0.2">
      <c r="A214" s="87"/>
      <c r="B214" s="87"/>
      <c r="C214" s="87"/>
      <c r="D214" s="89">
        <f t="shared" si="43"/>
        <v>0</v>
      </c>
      <c r="E214" s="89">
        <f t="shared" si="43"/>
        <v>0</v>
      </c>
      <c r="F214" s="20">
        <f t="shared" si="44"/>
        <v>0</v>
      </c>
      <c r="G214" s="20">
        <f t="shared" si="44"/>
        <v>0</v>
      </c>
      <c r="H214" s="20">
        <f t="shared" si="47"/>
        <v>0</v>
      </c>
      <c r="I214" s="20">
        <f t="shared" si="48"/>
        <v>0</v>
      </c>
      <c r="J214" s="20">
        <f t="shared" si="49"/>
        <v>0</v>
      </c>
      <c r="K214" s="20">
        <f t="shared" si="50"/>
        <v>0</v>
      </c>
      <c r="L214" s="20">
        <f t="shared" si="51"/>
        <v>0</v>
      </c>
      <c r="M214" s="20">
        <f t="shared" ca="1" si="45"/>
        <v>-1.157305134195608E-4</v>
      </c>
      <c r="N214" s="20">
        <f t="shared" ca="1" si="52"/>
        <v>0</v>
      </c>
      <c r="O214" s="23">
        <f t="shared" ca="1" si="53"/>
        <v>0</v>
      </c>
      <c r="P214" s="20">
        <f t="shared" ca="1" si="54"/>
        <v>0</v>
      </c>
      <c r="Q214" s="20">
        <f t="shared" ca="1" si="55"/>
        <v>0</v>
      </c>
      <c r="R214">
        <f t="shared" ca="1" si="46"/>
        <v>1.157305134195608E-4</v>
      </c>
    </row>
    <row r="215" spans="1:18" x14ac:dyDescent="0.2">
      <c r="A215" s="87"/>
      <c r="B215" s="87"/>
      <c r="C215" s="87"/>
      <c r="D215" s="89">
        <f t="shared" si="43"/>
        <v>0</v>
      </c>
      <c r="E215" s="89">
        <f t="shared" si="43"/>
        <v>0</v>
      </c>
      <c r="F215" s="20">
        <f t="shared" si="44"/>
        <v>0</v>
      </c>
      <c r="G215" s="20">
        <f t="shared" si="44"/>
        <v>0</v>
      </c>
      <c r="H215" s="20">
        <f t="shared" si="47"/>
        <v>0</v>
      </c>
      <c r="I215" s="20">
        <f t="shared" si="48"/>
        <v>0</v>
      </c>
      <c r="J215" s="20">
        <f t="shared" si="49"/>
        <v>0</v>
      </c>
      <c r="K215" s="20">
        <f t="shared" si="50"/>
        <v>0</v>
      </c>
      <c r="L215" s="20">
        <f t="shared" si="51"/>
        <v>0</v>
      </c>
      <c r="M215" s="20">
        <f t="shared" ca="1" si="45"/>
        <v>-1.157305134195608E-4</v>
      </c>
      <c r="N215" s="20">
        <f t="shared" ca="1" si="52"/>
        <v>0</v>
      </c>
      <c r="O215" s="23">
        <f t="shared" ca="1" si="53"/>
        <v>0</v>
      </c>
      <c r="P215" s="20">
        <f t="shared" ca="1" si="54"/>
        <v>0</v>
      </c>
      <c r="Q215" s="20">
        <f t="shared" ca="1" si="55"/>
        <v>0</v>
      </c>
      <c r="R215">
        <f t="shared" ca="1" si="46"/>
        <v>1.157305134195608E-4</v>
      </c>
    </row>
    <row r="216" spans="1:18" x14ac:dyDescent="0.2">
      <c r="A216" s="87"/>
      <c r="B216" s="87"/>
      <c r="C216" s="87"/>
      <c r="D216" s="89">
        <f t="shared" si="43"/>
        <v>0</v>
      </c>
      <c r="E216" s="89">
        <f t="shared" si="43"/>
        <v>0</v>
      </c>
      <c r="F216" s="20">
        <f t="shared" si="44"/>
        <v>0</v>
      </c>
      <c r="G216" s="20">
        <f t="shared" si="44"/>
        <v>0</v>
      </c>
      <c r="H216" s="20">
        <f t="shared" si="47"/>
        <v>0</v>
      </c>
      <c r="I216" s="20">
        <f t="shared" si="48"/>
        <v>0</v>
      </c>
      <c r="J216" s="20">
        <f t="shared" si="49"/>
        <v>0</v>
      </c>
      <c r="K216" s="20">
        <f t="shared" si="50"/>
        <v>0</v>
      </c>
      <c r="L216" s="20">
        <f t="shared" si="51"/>
        <v>0</v>
      </c>
      <c r="M216" s="20">
        <f t="shared" ca="1" si="45"/>
        <v>-1.157305134195608E-4</v>
      </c>
      <c r="N216" s="20">
        <f t="shared" ca="1" si="52"/>
        <v>0</v>
      </c>
      <c r="O216" s="23">
        <f t="shared" ca="1" si="53"/>
        <v>0</v>
      </c>
      <c r="P216" s="20">
        <f t="shared" ca="1" si="54"/>
        <v>0</v>
      </c>
      <c r="Q216" s="20">
        <f t="shared" ca="1" si="55"/>
        <v>0</v>
      </c>
      <c r="R216">
        <f t="shared" ca="1" si="46"/>
        <v>1.157305134195608E-4</v>
      </c>
    </row>
    <row r="217" spans="1:18" x14ac:dyDescent="0.2">
      <c r="A217" s="87"/>
      <c r="B217" s="87"/>
      <c r="C217" s="87"/>
      <c r="D217" s="89">
        <f t="shared" si="43"/>
        <v>0</v>
      </c>
      <c r="E217" s="89">
        <f t="shared" si="43"/>
        <v>0</v>
      </c>
      <c r="F217" s="20">
        <f t="shared" si="44"/>
        <v>0</v>
      </c>
      <c r="G217" s="20">
        <f t="shared" si="44"/>
        <v>0</v>
      </c>
      <c r="H217" s="20">
        <f t="shared" si="47"/>
        <v>0</v>
      </c>
      <c r="I217" s="20">
        <f t="shared" si="48"/>
        <v>0</v>
      </c>
      <c r="J217" s="20">
        <f t="shared" si="49"/>
        <v>0</v>
      </c>
      <c r="K217" s="20">
        <f t="shared" si="50"/>
        <v>0</v>
      </c>
      <c r="L217" s="20">
        <f t="shared" si="51"/>
        <v>0</v>
      </c>
      <c r="M217" s="20">
        <f t="shared" ca="1" si="45"/>
        <v>-1.157305134195608E-4</v>
      </c>
      <c r="N217" s="20">
        <f t="shared" ca="1" si="52"/>
        <v>0</v>
      </c>
      <c r="O217" s="23">
        <f t="shared" ca="1" si="53"/>
        <v>0</v>
      </c>
      <c r="P217" s="20">
        <f t="shared" ca="1" si="54"/>
        <v>0</v>
      </c>
      <c r="Q217" s="20">
        <f t="shared" ca="1" si="55"/>
        <v>0</v>
      </c>
      <c r="R217">
        <f t="shared" ca="1" si="46"/>
        <v>1.157305134195608E-4</v>
      </c>
    </row>
    <row r="218" spans="1:18" x14ac:dyDescent="0.2">
      <c r="A218" s="87"/>
      <c r="B218" s="87"/>
      <c r="C218" s="87"/>
      <c r="D218" s="89">
        <f t="shared" si="43"/>
        <v>0</v>
      </c>
      <c r="E218" s="89">
        <f t="shared" si="43"/>
        <v>0</v>
      </c>
      <c r="F218" s="20">
        <f t="shared" si="44"/>
        <v>0</v>
      </c>
      <c r="G218" s="20">
        <f t="shared" si="44"/>
        <v>0</v>
      </c>
      <c r="H218" s="20">
        <f t="shared" si="47"/>
        <v>0</v>
      </c>
      <c r="I218" s="20">
        <f t="shared" si="48"/>
        <v>0</v>
      </c>
      <c r="J218" s="20">
        <f t="shared" si="49"/>
        <v>0</v>
      </c>
      <c r="K218" s="20">
        <f t="shared" si="50"/>
        <v>0</v>
      </c>
      <c r="L218" s="20">
        <f t="shared" si="51"/>
        <v>0</v>
      </c>
      <c r="M218" s="20">
        <f t="shared" ca="1" si="45"/>
        <v>-1.157305134195608E-4</v>
      </c>
      <c r="N218" s="20">
        <f t="shared" ca="1" si="52"/>
        <v>0</v>
      </c>
      <c r="O218" s="23">
        <f t="shared" ca="1" si="53"/>
        <v>0</v>
      </c>
      <c r="P218" s="20">
        <f t="shared" ca="1" si="54"/>
        <v>0</v>
      </c>
      <c r="Q218" s="20">
        <f t="shared" ca="1" si="55"/>
        <v>0</v>
      </c>
      <c r="R218">
        <f t="shared" ca="1" si="46"/>
        <v>1.157305134195608E-4</v>
      </c>
    </row>
    <row r="219" spans="1:18" x14ac:dyDescent="0.2">
      <c r="A219" s="87"/>
      <c r="B219" s="87"/>
      <c r="C219" s="87"/>
      <c r="D219" s="89">
        <f t="shared" si="43"/>
        <v>0</v>
      </c>
      <c r="E219" s="89">
        <f t="shared" si="43"/>
        <v>0</v>
      </c>
      <c r="F219" s="20">
        <f t="shared" si="44"/>
        <v>0</v>
      </c>
      <c r="G219" s="20">
        <f t="shared" si="44"/>
        <v>0</v>
      </c>
      <c r="H219" s="20">
        <f t="shared" si="47"/>
        <v>0</v>
      </c>
      <c r="I219" s="20">
        <f t="shared" si="48"/>
        <v>0</v>
      </c>
      <c r="J219" s="20">
        <f t="shared" si="49"/>
        <v>0</v>
      </c>
      <c r="K219" s="20">
        <f t="shared" si="50"/>
        <v>0</v>
      </c>
      <c r="L219" s="20">
        <f t="shared" si="51"/>
        <v>0</v>
      </c>
      <c r="M219" s="20">
        <f t="shared" ca="1" si="45"/>
        <v>-1.157305134195608E-4</v>
      </c>
      <c r="N219" s="20">
        <f t="shared" ca="1" si="52"/>
        <v>0</v>
      </c>
      <c r="O219" s="23">
        <f t="shared" ca="1" si="53"/>
        <v>0</v>
      </c>
      <c r="P219" s="20">
        <f t="shared" ca="1" si="54"/>
        <v>0</v>
      </c>
      <c r="Q219" s="20">
        <f t="shared" ca="1" si="55"/>
        <v>0</v>
      </c>
      <c r="R219">
        <f t="shared" ca="1" si="46"/>
        <v>1.157305134195608E-4</v>
      </c>
    </row>
    <row r="220" spans="1:18" x14ac:dyDescent="0.2">
      <c r="A220" s="87"/>
      <c r="B220" s="87"/>
      <c r="C220" s="87"/>
      <c r="D220" s="89">
        <f t="shared" si="43"/>
        <v>0</v>
      </c>
      <c r="E220" s="89">
        <f t="shared" si="43"/>
        <v>0</v>
      </c>
      <c r="F220" s="20">
        <f t="shared" si="44"/>
        <v>0</v>
      </c>
      <c r="G220" s="20">
        <f t="shared" si="44"/>
        <v>0</v>
      </c>
      <c r="H220" s="20">
        <f t="shared" si="47"/>
        <v>0</v>
      </c>
      <c r="I220" s="20">
        <f t="shared" si="48"/>
        <v>0</v>
      </c>
      <c r="J220" s="20">
        <f t="shared" si="49"/>
        <v>0</v>
      </c>
      <c r="K220" s="20">
        <f t="shared" si="50"/>
        <v>0</v>
      </c>
      <c r="L220" s="20">
        <f t="shared" si="51"/>
        <v>0</v>
      </c>
      <c r="M220" s="20">
        <f t="shared" ca="1" si="45"/>
        <v>-1.157305134195608E-4</v>
      </c>
      <c r="N220" s="20">
        <f t="shared" ca="1" si="52"/>
        <v>0</v>
      </c>
      <c r="O220" s="23">
        <f t="shared" ca="1" si="53"/>
        <v>0</v>
      </c>
      <c r="P220" s="20">
        <f t="shared" ca="1" si="54"/>
        <v>0</v>
      </c>
      <c r="Q220" s="20">
        <f t="shared" ca="1" si="55"/>
        <v>0</v>
      </c>
      <c r="R220">
        <f t="shared" ca="1" si="46"/>
        <v>1.157305134195608E-4</v>
      </c>
    </row>
    <row r="221" spans="1:18" x14ac:dyDescent="0.2">
      <c r="A221" s="87"/>
      <c r="B221" s="87"/>
      <c r="C221" s="87"/>
      <c r="D221" s="89">
        <f t="shared" si="43"/>
        <v>0</v>
      </c>
      <c r="E221" s="89">
        <f t="shared" si="43"/>
        <v>0</v>
      </c>
      <c r="F221" s="20">
        <f t="shared" si="44"/>
        <v>0</v>
      </c>
      <c r="G221" s="20">
        <f t="shared" si="44"/>
        <v>0</v>
      </c>
      <c r="H221" s="20">
        <f t="shared" si="47"/>
        <v>0</v>
      </c>
      <c r="I221" s="20">
        <f t="shared" si="48"/>
        <v>0</v>
      </c>
      <c r="J221" s="20">
        <f t="shared" si="49"/>
        <v>0</v>
      </c>
      <c r="K221" s="20">
        <f t="shared" si="50"/>
        <v>0</v>
      </c>
      <c r="L221" s="20">
        <f t="shared" si="51"/>
        <v>0</v>
      </c>
      <c r="M221" s="20">
        <f t="shared" ca="1" si="45"/>
        <v>-1.157305134195608E-4</v>
      </c>
      <c r="N221" s="20">
        <f t="shared" ca="1" si="52"/>
        <v>0</v>
      </c>
      <c r="O221" s="23">
        <f t="shared" ca="1" si="53"/>
        <v>0</v>
      </c>
      <c r="P221" s="20">
        <f t="shared" ca="1" si="54"/>
        <v>0</v>
      </c>
      <c r="Q221" s="20">
        <f t="shared" ca="1" si="55"/>
        <v>0</v>
      </c>
      <c r="R221">
        <f t="shared" ca="1" si="46"/>
        <v>1.157305134195608E-4</v>
      </c>
    </row>
    <row r="222" spans="1:18" x14ac:dyDescent="0.2">
      <c r="A222" s="87"/>
      <c r="B222" s="87"/>
      <c r="C222" s="87"/>
      <c r="D222" s="89">
        <f t="shared" si="43"/>
        <v>0</v>
      </c>
      <c r="E222" s="89">
        <f t="shared" si="43"/>
        <v>0</v>
      </c>
      <c r="F222" s="20">
        <f t="shared" si="44"/>
        <v>0</v>
      </c>
      <c r="G222" s="20">
        <f t="shared" si="44"/>
        <v>0</v>
      </c>
      <c r="H222" s="20">
        <f t="shared" si="47"/>
        <v>0</v>
      </c>
      <c r="I222" s="20">
        <f t="shared" si="48"/>
        <v>0</v>
      </c>
      <c r="J222" s="20">
        <f t="shared" si="49"/>
        <v>0</v>
      </c>
      <c r="K222" s="20">
        <f t="shared" si="50"/>
        <v>0</v>
      </c>
      <c r="L222" s="20">
        <f t="shared" si="51"/>
        <v>0</v>
      </c>
      <c r="M222" s="20">
        <f t="shared" ca="1" si="45"/>
        <v>-1.157305134195608E-4</v>
      </c>
      <c r="N222" s="20">
        <f t="shared" ca="1" si="52"/>
        <v>0</v>
      </c>
      <c r="O222" s="23">
        <f t="shared" ca="1" si="53"/>
        <v>0</v>
      </c>
      <c r="P222" s="20">
        <f t="shared" ca="1" si="54"/>
        <v>0</v>
      </c>
      <c r="Q222" s="20">
        <f t="shared" ca="1" si="55"/>
        <v>0</v>
      </c>
      <c r="R222">
        <f t="shared" ca="1" si="46"/>
        <v>1.157305134195608E-4</v>
      </c>
    </row>
    <row r="223" spans="1:18" x14ac:dyDescent="0.2">
      <c r="A223" s="87"/>
      <c r="B223" s="87"/>
      <c r="C223" s="87"/>
      <c r="D223" s="89">
        <f t="shared" si="43"/>
        <v>0</v>
      </c>
      <c r="E223" s="89">
        <f t="shared" si="43"/>
        <v>0</v>
      </c>
      <c r="F223" s="20">
        <f t="shared" si="44"/>
        <v>0</v>
      </c>
      <c r="G223" s="20">
        <f t="shared" si="44"/>
        <v>0</v>
      </c>
      <c r="H223" s="20">
        <f t="shared" si="47"/>
        <v>0</v>
      </c>
      <c r="I223" s="20">
        <f t="shared" si="48"/>
        <v>0</v>
      </c>
      <c r="J223" s="20">
        <f t="shared" si="49"/>
        <v>0</v>
      </c>
      <c r="K223" s="20">
        <f t="shared" si="50"/>
        <v>0</v>
      </c>
      <c r="L223" s="20">
        <f t="shared" si="51"/>
        <v>0</v>
      </c>
      <c r="M223" s="20">
        <f t="shared" ca="1" si="45"/>
        <v>-1.157305134195608E-4</v>
      </c>
      <c r="N223" s="20">
        <f t="shared" ca="1" si="52"/>
        <v>0</v>
      </c>
      <c r="O223" s="23">
        <f t="shared" ca="1" si="53"/>
        <v>0</v>
      </c>
      <c r="P223" s="20">
        <f t="shared" ca="1" si="54"/>
        <v>0</v>
      </c>
      <c r="Q223" s="20">
        <f t="shared" ca="1" si="55"/>
        <v>0</v>
      </c>
      <c r="R223">
        <f t="shared" ca="1" si="46"/>
        <v>1.157305134195608E-4</v>
      </c>
    </row>
    <row r="224" spans="1:18" x14ac:dyDescent="0.2">
      <c r="A224" s="87"/>
      <c r="B224" s="87"/>
      <c r="C224" s="87"/>
      <c r="D224" s="89">
        <f t="shared" si="43"/>
        <v>0</v>
      </c>
      <c r="E224" s="89">
        <f t="shared" si="43"/>
        <v>0</v>
      </c>
      <c r="F224" s="20">
        <f t="shared" si="44"/>
        <v>0</v>
      </c>
      <c r="G224" s="20">
        <f t="shared" si="44"/>
        <v>0</v>
      </c>
      <c r="H224" s="20">
        <f t="shared" si="47"/>
        <v>0</v>
      </c>
      <c r="I224" s="20">
        <f t="shared" si="48"/>
        <v>0</v>
      </c>
      <c r="J224" s="20">
        <f t="shared" si="49"/>
        <v>0</v>
      </c>
      <c r="K224" s="20">
        <f t="shared" si="50"/>
        <v>0</v>
      </c>
      <c r="L224" s="20">
        <f t="shared" si="51"/>
        <v>0</v>
      </c>
      <c r="M224" s="20">
        <f t="shared" ca="1" si="45"/>
        <v>-1.157305134195608E-4</v>
      </c>
      <c r="N224" s="20">
        <f t="shared" ca="1" si="52"/>
        <v>0</v>
      </c>
      <c r="O224" s="23">
        <f t="shared" ca="1" si="53"/>
        <v>0</v>
      </c>
      <c r="P224" s="20">
        <f t="shared" ca="1" si="54"/>
        <v>0</v>
      </c>
      <c r="Q224" s="20">
        <f t="shared" ca="1" si="55"/>
        <v>0</v>
      </c>
      <c r="R224">
        <f t="shared" ca="1" si="46"/>
        <v>1.157305134195608E-4</v>
      </c>
    </row>
    <row r="225" spans="1:18" x14ac:dyDescent="0.2">
      <c r="A225" s="87"/>
      <c r="B225" s="87"/>
      <c r="C225" s="87"/>
      <c r="D225" s="89">
        <f t="shared" si="43"/>
        <v>0</v>
      </c>
      <c r="E225" s="89">
        <f t="shared" si="43"/>
        <v>0</v>
      </c>
      <c r="F225" s="20">
        <f t="shared" si="44"/>
        <v>0</v>
      </c>
      <c r="G225" s="20">
        <f t="shared" si="44"/>
        <v>0</v>
      </c>
      <c r="H225" s="20">
        <f t="shared" si="47"/>
        <v>0</v>
      </c>
      <c r="I225" s="20">
        <f t="shared" si="48"/>
        <v>0</v>
      </c>
      <c r="J225" s="20">
        <f t="shared" si="49"/>
        <v>0</v>
      </c>
      <c r="K225" s="20">
        <f t="shared" si="50"/>
        <v>0</v>
      </c>
      <c r="L225" s="20">
        <f t="shared" si="51"/>
        <v>0</v>
      </c>
      <c r="M225" s="20">
        <f t="shared" ca="1" si="45"/>
        <v>-1.157305134195608E-4</v>
      </c>
      <c r="N225" s="20">
        <f t="shared" ca="1" si="52"/>
        <v>0</v>
      </c>
      <c r="O225" s="23">
        <f t="shared" ca="1" si="53"/>
        <v>0</v>
      </c>
      <c r="P225" s="20">
        <f t="shared" ca="1" si="54"/>
        <v>0</v>
      </c>
      <c r="Q225" s="20">
        <f t="shared" ca="1" si="55"/>
        <v>0</v>
      </c>
      <c r="R225">
        <f t="shared" ca="1" si="46"/>
        <v>1.157305134195608E-4</v>
      </c>
    </row>
    <row r="226" spans="1:18" x14ac:dyDescent="0.2">
      <c r="A226" s="87"/>
      <c r="B226" s="87"/>
      <c r="C226" s="87"/>
      <c r="D226" s="89">
        <f t="shared" si="43"/>
        <v>0</v>
      </c>
      <c r="E226" s="89">
        <f t="shared" si="43"/>
        <v>0</v>
      </c>
      <c r="F226" s="20">
        <f t="shared" si="44"/>
        <v>0</v>
      </c>
      <c r="G226" s="20">
        <f t="shared" si="44"/>
        <v>0</v>
      </c>
      <c r="H226" s="20">
        <f t="shared" si="47"/>
        <v>0</v>
      </c>
      <c r="I226" s="20">
        <f t="shared" si="48"/>
        <v>0</v>
      </c>
      <c r="J226" s="20">
        <f t="shared" si="49"/>
        <v>0</v>
      </c>
      <c r="K226" s="20">
        <f t="shared" si="50"/>
        <v>0</v>
      </c>
      <c r="L226" s="20">
        <f t="shared" si="51"/>
        <v>0</v>
      </c>
      <c r="M226" s="20">
        <f t="shared" ca="1" si="45"/>
        <v>-1.157305134195608E-4</v>
      </c>
      <c r="N226" s="20">
        <f t="shared" ca="1" si="52"/>
        <v>0</v>
      </c>
      <c r="O226" s="23">
        <f t="shared" ca="1" si="53"/>
        <v>0</v>
      </c>
      <c r="P226" s="20">
        <f t="shared" ca="1" si="54"/>
        <v>0</v>
      </c>
      <c r="Q226" s="20">
        <f t="shared" ca="1" si="55"/>
        <v>0</v>
      </c>
      <c r="R226">
        <f t="shared" ca="1" si="46"/>
        <v>1.157305134195608E-4</v>
      </c>
    </row>
    <row r="227" spans="1:18" x14ac:dyDescent="0.2">
      <c r="A227" s="87"/>
      <c r="B227" s="87"/>
      <c r="C227" s="87"/>
      <c r="D227" s="89">
        <f t="shared" si="43"/>
        <v>0</v>
      </c>
      <c r="E227" s="89">
        <f t="shared" si="43"/>
        <v>0</v>
      </c>
      <c r="F227" s="20">
        <f t="shared" si="44"/>
        <v>0</v>
      </c>
      <c r="G227" s="20">
        <f t="shared" si="44"/>
        <v>0</v>
      </c>
      <c r="H227" s="20">
        <f t="shared" si="47"/>
        <v>0</v>
      </c>
      <c r="I227" s="20">
        <f t="shared" si="48"/>
        <v>0</v>
      </c>
      <c r="J227" s="20">
        <f t="shared" si="49"/>
        <v>0</v>
      </c>
      <c r="K227" s="20">
        <f t="shared" si="50"/>
        <v>0</v>
      </c>
      <c r="L227" s="20">
        <f t="shared" si="51"/>
        <v>0</v>
      </c>
      <c r="M227" s="20">
        <f t="shared" ca="1" si="45"/>
        <v>-1.157305134195608E-4</v>
      </c>
      <c r="N227" s="20">
        <f t="shared" ca="1" si="52"/>
        <v>0</v>
      </c>
      <c r="O227" s="23">
        <f t="shared" ca="1" si="53"/>
        <v>0</v>
      </c>
      <c r="P227" s="20">
        <f t="shared" ca="1" si="54"/>
        <v>0</v>
      </c>
      <c r="Q227" s="20">
        <f t="shared" ca="1" si="55"/>
        <v>0</v>
      </c>
      <c r="R227">
        <f t="shared" ca="1" si="46"/>
        <v>1.157305134195608E-4</v>
      </c>
    </row>
    <row r="228" spans="1:18" x14ac:dyDescent="0.2">
      <c r="A228" s="87"/>
      <c r="B228" s="87"/>
      <c r="C228" s="87"/>
      <c r="D228" s="89">
        <f t="shared" si="43"/>
        <v>0</v>
      </c>
      <c r="E228" s="89">
        <f t="shared" si="43"/>
        <v>0</v>
      </c>
      <c r="F228" s="20">
        <f t="shared" si="44"/>
        <v>0</v>
      </c>
      <c r="G228" s="20">
        <f t="shared" si="44"/>
        <v>0</v>
      </c>
      <c r="H228" s="20">
        <f t="shared" si="47"/>
        <v>0</v>
      </c>
      <c r="I228" s="20">
        <f t="shared" si="48"/>
        <v>0</v>
      </c>
      <c r="J228" s="20">
        <f t="shared" si="49"/>
        <v>0</v>
      </c>
      <c r="K228" s="20">
        <f t="shared" si="50"/>
        <v>0</v>
      </c>
      <c r="L228" s="20">
        <f t="shared" si="51"/>
        <v>0</v>
      </c>
      <c r="M228" s="20">
        <f t="shared" ca="1" si="45"/>
        <v>-1.157305134195608E-4</v>
      </c>
      <c r="N228" s="20">
        <f t="shared" ca="1" si="52"/>
        <v>0</v>
      </c>
      <c r="O228" s="23">
        <f t="shared" ca="1" si="53"/>
        <v>0</v>
      </c>
      <c r="P228" s="20">
        <f t="shared" ca="1" si="54"/>
        <v>0</v>
      </c>
      <c r="Q228" s="20">
        <f t="shared" ca="1" si="55"/>
        <v>0</v>
      </c>
      <c r="R228">
        <f t="shared" ca="1" si="46"/>
        <v>1.157305134195608E-4</v>
      </c>
    </row>
    <row r="229" spans="1:18" x14ac:dyDescent="0.2">
      <c r="A229" s="87"/>
      <c r="B229" s="87"/>
      <c r="C229" s="87"/>
      <c r="D229" s="89">
        <f t="shared" si="43"/>
        <v>0</v>
      </c>
      <c r="E229" s="89">
        <f t="shared" si="43"/>
        <v>0</v>
      </c>
      <c r="F229" s="20">
        <f t="shared" si="44"/>
        <v>0</v>
      </c>
      <c r="G229" s="20">
        <f t="shared" si="44"/>
        <v>0</v>
      </c>
      <c r="H229" s="20">
        <f t="shared" si="47"/>
        <v>0</v>
      </c>
      <c r="I229" s="20">
        <f t="shared" si="48"/>
        <v>0</v>
      </c>
      <c r="J229" s="20">
        <f t="shared" si="49"/>
        <v>0</v>
      </c>
      <c r="K229" s="20">
        <f t="shared" si="50"/>
        <v>0</v>
      </c>
      <c r="L229" s="20">
        <f t="shared" si="51"/>
        <v>0</v>
      </c>
      <c r="M229" s="20">
        <f t="shared" ca="1" si="45"/>
        <v>-1.157305134195608E-4</v>
      </c>
      <c r="N229" s="20">
        <f t="shared" ca="1" si="52"/>
        <v>0</v>
      </c>
      <c r="O229" s="23">
        <f t="shared" ca="1" si="53"/>
        <v>0</v>
      </c>
      <c r="P229" s="20">
        <f t="shared" ca="1" si="54"/>
        <v>0</v>
      </c>
      <c r="Q229" s="20">
        <f t="shared" ca="1" si="55"/>
        <v>0</v>
      </c>
      <c r="R229">
        <f t="shared" ca="1" si="46"/>
        <v>1.157305134195608E-4</v>
      </c>
    </row>
    <row r="230" spans="1:18" x14ac:dyDescent="0.2">
      <c r="A230" s="87"/>
      <c r="B230" s="87"/>
      <c r="C230" s="87"/>
      <c r="D230" s="89">
        <f t="shared" si="43"/>
        <v>0</v>
      </c>
      <c r="E230" s="89">
        <f t="shared" si="43"/>
        <v>0</v>
      </c>
      <c r="F230" s="20">
        <f t="shared" si="44"/>
        <v>0</v>
      </c>
      <c r="G230" s="20">
        <f t="shared" si="44"/>
        <v>0</v>
      </c>
      <c r="H230" s="20">
        <f t="shared" si="47"/>
        <v>0</v>
      </c>
      <c r="I230" s="20">
        <f t="shared" si="48"/>
        <v>0</v>
      </c>
      <c r="J230" s="20">
        <f t="shared" si="49"/>
        <v>0</v>
      </c>
      <c r="K230" s="20">
        <f t="shared" si="50"/>
        <v>0</v>
      </c>
      <c r="L230" s="20">
        <f t="shared" si="51"/>
        <v>0</v>
      </c>
      <c r="M230" s="20">
        <f t="shared" ca="1" si="45"/>
        <v>-1.157305134195608E-4</v>
      </c>
      <c r="N230" s="20">
        <f t="shared" ca="1" si="52"/>
        <v>0</v>
      </c>
      <c r="O230" s="23">
        <f t="shared" ca="1" si="53"/>
        <v>0</v>
      </c>
      <c r="P230" s="20">
        <f t="shared" ca="1" si="54"/>
        <v>0</v>
      </c>
      <c r="Q230" s="20">
        <f t="shared" ca="1" si="55"/>
        <v>0</v>
      </c>
      <c r="R230">
        <f t="shared" ca="1" si="46"/>
        <v>1.157305134195608E-4</v>
      </c>
    </row>
    <row r="231" spans="1:18" x14ac:dyDescent="0.2">
      <c r="A231" s="87"/>
      <c r="B231" s="87"/>
      <c r="C231" s="87"/>
      <c r="D231" s="89">
        <f t="shared" si="43"/>
        <v>0</v>
      </c>
      <c r="E231" s="89">
        <f t="shared" si="43"/>
        <v>0</v>
      </c>
      <c r="F231" s="20">
        <f t="shared" si="44"/>
        <v>0</v>
      </c>
      <c r="G231" s="20">
        <f t="shared" si="44"/>
        <v>0</v>
      </c>
      <c r="H231" s="20">
        <f t="shared" si="47"/>
        <v>0</v>
      </c>
      <c r="I231" s="20">
        <f t="shared" si="48"/>
        <v>0</v>
      </c>
      <c r="J231" s="20">
        <f t="shared" si="49"/>
        <v>0</v>
      </c>
      <c r="K231" s="20">
        <f t="shared" si="50"/>
        <v>0</v>
      </c>
      <c r="L231" s="20">
        <f t="shared" si="51"/>
        <v>0</v>
      </c>
      <c r="M231" s="20">
        <f t="shared" ca="1" si="45"/>
        <v>-1.157305134195608E-4</v>
      </c>
      <c r="N231" s="20">
        <f t="shared" ca="1" si="52"/>
        <v>0</v>
      </c>
      <c r="O231" s="23">
        <f t="shared" ca="1" si="53"/>
        <v>0</v>
      </c>
      <c r="P231" s="20">
        <f t="shared" ca="1" si="54"/>
        <v>0</v>
      </c>
      <c r="Q231" s="20">
        <f t="shared" ca="1" si="55"/>
        <v>0</v>
      </c>
      <c r="R231">
        <f t="shared" ca="1" si="46"/>
        <v>1.157305134195608E-4</v>
      </c>
    </row>
    <row r="232" spans="1:18" x14ac:dyDescent="0.2">
      <c r="A232" s="87"/>
      <c r="B232" s="87"/>
      <c r="C232" s="87"/>
      <c r="D232" s="89">
        <f t="shared" si="43"/>
        <v>0</v>
      </c>
      <c r="E232" s="89">
        <f t="shared" si="43"/>
        <v>0</v>
      </c>
      <c r="F232" s="20">
        <f t="shared" si="44"/>
        <v>0</v>
      </c>
      <c r="G232" s="20">
        <f t="shared" si="44"/>
        <v>0</v>
      </c>
      <c r="H232" s="20">
        <f t="shared" si="47"/>
        <v>0</v>
      </c>
      <c r="I232" s="20">
        <f t="shared" si="48"/>
        <v>0</v>
      </c>
      <c r="J232" s="20">
        <f t="shared" si="49"/>
        <v>0</v>
      </c>
      <c r="K232" s="20">
        <f t="shared" si="50"/>
        <v>0</v>
      </c>
      <c r="L232" s="20">
        <f t="shared" si="51"/>
        <v>0</v>
      </c>
      <c r="M232" s="20">
        <f t="shared" ca="1" si="45"/>
        <v>-1.157305134195608E-4</v>
      </c>
      <c r="N232" s="20">
        <f t="shared" ca="1" si="52"/>
        <v>0</v>
      </c>
      <c r="O232" s="23">
        <f t="shared" ca="1" si="53"/>
        <v>0</v>
      </c>
      <c r="P232" s="20">
        <f t="shared" ca="1" si="54"/>
        <v>0</v>
      </c>
      <c r="Q232" s="20">
        <f t="shared" ca="1" si="55"/>
        <v>0</v>
      </c>
      <c r="R232">
        <f t="shared" ca="1" si="46"/>
        <v>1.157305134195608E-4</v>
      </c>
    </row>
    <row r="233" spans="1:18" x14ac:dyDescent="0.2">
      <c r="A233" s="87"/>
      <c r="B233" s="87"/>
      <c r="C233" s="87"/>
      <c r="D233" s="89">
        <f t="shared" si="43"/>
        <v>0</v>
      </c>
      <c r="E233" s="89">
        <f t="shared" si="43"/>
        <v>0</v>
      </c>
      <c r="F233" s="20">
        <f t="shared" si="44"/>
        <v>0</v>
      </c>
      <c r="G233" s="20">
        <f t="shared" si="44"/>
        <v>0</v>
      </c>
      <c r="H233" s="20">
        <f t="shared" si="47"/>
        <v>0</v>
      </c>
      <c r="I233" s="20">
        <f t="shared" si="48"/>
        <v>0</v>
      </c>
      <c r="J233" s="20">
        <f t="shared" si="49"/>
        <v>0</v>
      </c>
      <c r="K233" s="20">
        <f t="shared" si="50"/>
        <v>0</v>
      </c>
      <c r="L233" s="20">
        <f t="shared" si="51"/>
        <v>0</v>
      </c>
      <c r="M233" s="20">
        <f t="shared" ca="1" si="45"/>
        <v>-1.157305134195608E-4</v>
      </c>
      <c r="N233" s="20">
        <f t="shared" ca="1" si="52"/>
        <v>0</v>
      </c>
      <c r="O233" s="23">
        <f t="shared" ca="1" si="53"/>
        <v>0</v>
      </c>
      <c r="P233" s="20">
        <f t="shared" ca="1" si="54"/>
        <v>0</v>
      </c>
      <c r="Q233" s="20">
        <f t="shared" ca="1" si="55"/>
        <v>0</v>
      </c>
      <c r="R233">
        <f t="shared" ca="1" si="46"/>
        <v>1.157305134195608E-4</v>
      </c>
    </row>
    <row r="234" spans="1:18" x14ac:dyDescent="0.2">
      <c r="A234" s="87"/>
      <c r="B234" s="87"/>
      <c r="C234" s="87"/>
      <c r="D234" s="89">
        <f t="shared" si="43"/>
        <v>0</v>
      </c>
      <c r="E234" s="89">
        <f t="shared" si="43"/>
        <v>0</v>
      </c>
      <c r="F234" s="20">
        <f t="shared" si="44"/>
        <v>0</v>
      </c>
      <c r="G234" s="20">
        <f t="shared" si="44"/>
        <v>0</v>
      </c>
      <c r="H234" s="20">
        <f t="shared" si="47"/>
        <v>0</v>
      </c>
      <c r="I234" s="20">
        <f t="shared" si="48"/>
        <v>0</v>
      </c>
      <c r="J234" s="20">
        <f t="shared" si="49"/>
        <v>0</v>
      </c>
      <c r="K234" s="20">
        <f t="shared" si="50"/>
        <v>0</v>
      </c>
      <c r="L234" s="20">
        <f t="shared" si="51"/>
        <v>0</v>
      </c>
      <c r="M234" s="20">
        <f t="shared" ca="1" si="45"/>
        <v>-1.157305134195608E-4</v>
      </c>
      <c r="N234" s="20">
        <f t="shared" ca="1" si="52"/>
        <v>0</v>
      </c>
      <c r="O234" s="23">
        <f t="shared" ca="1" si="53"/>
        <v>0</v>
      </c>
      <c r="P234" s="20">
        <f t="shared" ca="1" si="54"/>
        <v>0</v>
      </c>
      <c r="Q234" s="20">
        <f t="shared" ca="1" si="55"/>
        <v>0</v>
      </c>
      <c r="R234">
        <f t="shared" ca="1" si="46"/>
        <v>1.157305134195608E-4</v>
      </c>
    </row>
    <row r="235" spans="1:18" x14ac:dyDescent="0.2">
      <c r="A235" s="87"/>
      <c r="B235" s="87"/>
      <c r="C235" s="87"/>
      <c r="D235" s="89">
        <f t="shared" si="43"/>
        <v>0</v>
      </c>
      <c r="E235" s="89">
        <f t="shared" si="43"/>
        <v>0</v>
      </c>
      <c r="F235" s="20">
        <f t="shared" si="44"/>
        <v>0</v>
      </c>
      <c r="G235" s="20">
        <f t="shared" si="44"/>
        <v>0</v>
      </c>
      <c r="H235" s="20">
        <f t="shared" si="47"/>
        <v>0</v>
      </c>
      <c r="I235" s="20">
        <f t="shared" si="48"/>
        <v>0</v>
      </c>
      <c r="J235" s="20">
        <f t="shared" si="49"/>
        <v>0</v>
      </c>
      <c r="K235" s="20">
        <f t="shared" si="50"/>
        <v>0</v>
      </c>
      <c r="L235" s="20">
        <f t="shared" si="51"/>
        <v>0</v>
      </c>
      <c r="M235" s="20">
        <f t="shared" ca="1" si="45"/>
        <v>-1.157305134195608E-4</v>
      </c>
      <c r="N235" s="20">
        <f t="shared" ca="1" si="52"/>
        <v>0</v>
      </c>
      <c r="O235" s="23">
        <f t="shared" ca="1" si="53"/>
        <v>0</v>
      </c>
      <c r="P235" s="20">
        <f t="shared" ca="1" si="54"/>
        <v>0</v>
      </c>
      <c r="Q235" s="20">
        <f t="shared" ca="1" si="55"/>
        <v>0</v>
      </c>
      <c r="R235">
        <f t="shared" ca="1" si="46"/>
        <v>1.157305134195608E-4</v>
      </c>
    </row>
    <row r="236" spans="1:18" x14ac:dyDescent="0.2">
      <c r="A236" s="87"/>
      <c r="B236" s="87"/>
      <c r="C236" s="87"/>
      <c r="D236" s="89">
        <f t="shared" si="43"/>
        <v>0</v>
      </c>
      <c r="E236" s="89">
        <f t="shared" si="43"/>
        <v>0</v>
      </c>
      <c r="F236" s="20">
        <f t="shared" si="44"/>
        <v>0</v>
      </c>
      <c r="G236" s="20">
        <f t="shared" si="44"/>
        <v>0</v>
      </c>
      <c r="H236" s="20">
        <f t="shared" si="47"/>
        <v>0</v>
      </c>
      <c r="I236" s="20">
        <f t="shared" si="48"/>
        <v>0</v>
      </c>
      <c r="J236" s="20">
        <f t="shared" si="49"/>
        <v>0</v>
      </c>
      <c r="K236" s="20">
        <f t="shared" si="50"/>
        <v>0</v>
      </c>
      <c r="L236" s="20">
        <f t="shared" si="51"/>
        <v>0</v>
      </c>
      <c r="M236" s="20">
        <f t="shared" ca="1" si="45"/>
        <v>-1.157305134195608E-4</v>
      </c>
      <c r="N236" s="20">
        <f t="shared" ca="1" si="52"/>
        <v>0</v>
      </c>
      <c r="O236" s="23">
        <f t="shared" ca="1" si="53"/>
        <v>0</v>
      </c>
      <c r="P236" s="20">
        <f t="shared" ca="1" si="54"/>
        <v>0</v>
      </c>
      <c r="Q236" s="20">
        <f t="shared" ca="1" si="55"/>
        <v>0</v>
      </c>
      <c r="R236">
        <f t="shared" ca="1" si="46"/>
        <v>1.157305134195608E-4</v>
      </c>
    </row>
    <row r="237" spans="1:18" x14ac:dyDescent="0.2">
      <c r="A237" s="87"/>
      <c r="B237" s="87"/>
      <c r="C237" s="87"/>
      <c r="D237" s="89">
        <f t="shared" si="43"/>
        <v>0</v>
      </c>
      <c r="E237" s="89">
        <f t="shared" si="43"/>
        <v>0</v>
      </c>
      <c r="F237" s="20">
        <f t="shared" si="44"/>
        <v>0</v>
      </c>
      <c r="G237" s="20">
        <f t="shared" si="44"/>
        <v>0</v>
      </c>
      <c r="H237" s="20">
        <f t="shared" si="47"/>
        <v>0</v>
      </c>
      <c r="I237" s="20">
        <f t="shared" si="48"/>
        <v>0</v>
      </c>
      <c r="J237" s="20">
        <f t="shared" si="49"/>
        <v>0</v>
      </c>
      <c r="K237" s="20">
        <f t="shared" si="50"/>
        <v>0</v>
      </c>
      <c r="L237" s="20">
        <f t="shared" si="51"/>
        <v>0</v>
      </c>
      <c r="M237" s="20">
        <f t="shared" ca="1" si="45"/>
        <v>-1.157305134195608E-4</v>
      </c>
      <c r="N237" s="20">
        <f t="shared" ca="1" si="52"/>
        <v>0</v>
      </c>
      <c r="O237" s="23">
        <f t="shared" ca="1" si="53"/>
        <v>0</v>
      </c>
      <c r="P237" s="20">
        <f t="shared" ca="1" si="54"/>
        <v>0</v>
      </c>
      <c r="Q237" s="20">
        <f t="shared" ca="1" si="55"/>
        <v>0</v>
      </c>
      <c r="R237">
        <f t="shared" ca="1" si="46"/>
        <v>1.157305134195608E-4</v>
      </c>
    </row>
    <row r="238" spans="1:18" x14ac:dyDescent="0.2">
      <c r="A238" s="87"/>
      <c r="B238" s="87"/>
      <c r="C238" s="87"/>
      <c r="D238" s="89">
        <f t="shared" si="43"/>
        <v>0</v>
      </c>
      <c r="E238" s="89">
        <f t="shared" si="43"/>
        <v>0</v>
      </c>
      <c r="F238" s="20">
        <f t="shared" si="44"/>
        <v>0</v>
      </c>
      <c r="G238" s="20">
        <f t="shared" si="44"/>
        <v>0</v>
      </c>
      <c r="H238" s="20">
        <f t="shared" si="47"/>
        <v>0</v>
      </c>
      <c r="I238" s="20">
        <f t="shared" si="48"/>
        <v>0</v>
      </c>
      <c r="J238" s="20">
        <f t="shared" si="49"/>
        <v>0</v>
      </c>
      <c r="K238" s="20">
        <f t="shared" si="50"/>
        <v>0</v>
      </c>
      <c r="L238" s="20">
        <f t="shared" si="51"/>
        <v>0</v>
      </c>
      <c r="M238" s="20">
        <f t="shared" ca="1" si="45"/>
        <v>-1.157305134195608E-4</v>
      </c>
      <c r="N238" s="20">
        <f t="shared" ca="1" si="52"/>
        <v>0</v>
      </c>
      <c r="O238" s="23">
        <f t="shared" ca="1" si="53"/>
        <v>0</v>
      </c>
      <c r="P238" s="20">
        <f t="shared" ca="1" si="54"/>
        <v>0</v>
      </c>
      <c r="Q238" s="20">
        <f t="shared" ca="1" si="55"/>
        <v>0</v>
      </c>
      <c r="R238">
        <f t="shared" ca="1" si="46"/>
        <v>1.157305134195608E-4</v>
      </c>
    </row>
    <row r="239" spans="1:18" x14ac:dyDescent="0.2">
      <c r="A239" s="87"/>
      <c r="B239" s="87"/>
      <c r="C239" s="87"/>
      <c r="D239" s="89">
        <f t="shared" si="43"/>
        <v>0</v>
      </c>
      <c r="E239" s="89">
        <f t="shared" si="43"/>
        <v>0</v>
      </c>
      <c r="F239" s="20">
        <f t="shared" si="44"/>
        <v>0</v>
      </c>
      <c r="G239" s="20">
        <f t="shared" si="44"/>
        <v>0</v>
      </c>
      <c r="H239" s="20">
        <f t="shared" si="47"/>
        <v>0</v>
      </c>
      <c r="I239" s="20">
        <f t="shared" si="48"/>
        <v>0</v>
      </c>
      <c r="J239" s="20">
        <f t="shared" si="49"/>
        <v>0</v>
      </c>
      <c r="K239" s="20">
        <f t="shared" si="50"/>
        <v>0</v>
      </c>
      <c r="L239" s="20">
        <f t="shared" si="51"/>
        <v>0</v>
      </c>
      <c r="M239" s="20">
        <f t="shared" ca="1" si="45"/>
        <v>-1.157305134195608E-4</v>
      </c>
      <c r="N239" s="20">
        <f t="shared" ca="1" si="52"/>
        <v>0</v>
      </c>
      <c r="O239" s="23">
        <f t="shared" ca="1" si="53"/>
        <v>0</v>
      </c>
      <c r="P239" s="20">
        <f t="shared" ca="1" si="54"/>
        <v>0</v>
      </c>
      <c r="Q239" s="20">
        <f t="shared" ca="1" si="55"/>
        <v>0</v>
      </c>
      <c r="R239">
        <f t="shared" ca="1" si="46"/>
        <v>1.157305134195608E-4</v>
      </c>
    </row>
    <row r="240" spans="1:18" x14ac:dyDescent="0.2">
      <c r="A240" s="87"/>
      <c r="B240" s="87"/>
      <c r="C240" s="87"/>
      <c r="D240" s="89">
        <f t="shared" si="43"/>
        <v>0</v>
      </c>
      <c r="E240" s="89">
        <f t="shared" si="43"/>
        <v>0</v>
      </c>
      <c r="F240" s="20">
        <f t="shared" si="44"/>
        <v>0</v>
      </c>
      <c r="G240" s="20">
        <f t="shared" si="44"/>
        <v>0</v>
      </c>
      <c r="H240" s="20">
        <f t="shared" si="47"/>
        <v>0</v>
      </c>
      <c r="I240" s="20">
        <f t="shared" si="48"/>
        <v>0</v>
      </c>
      <c r="J240" s="20">
        <f t="shared" si="49"/>
        <v>0</v>
      </c>
      <c r="K240" s="20">
        <f t="shared" si="50"/>
        <v>0</v>
      </c>
      <c r="L240" s="20">
        <f t="shared" si="51"/>
        <v>0</v>
      </c>
      <c r="M240" s="20">
        <f t="shared" ca="1" si="45"/>
        <v>-1.157305134195608E-4</v>
      </c>
      <c r="N240" s="20">
        <f t="shared" ca="1" si="52"/>
        <v>0</v>
      </c>
      <c r="O240" s="23">
        <f t="shared" ca="1" si="53"/>
        <v>0</v>
      </c>
      <c r="P240" s="20">
        <f t="shared" ca="1" si="54"/>
        <v>0</v>
      </c>
      <c r="Q240" s="20">
        <f t="shared" ca="1" si="55"/>
        <v>0</v>
      </c>
      <c r="R240">
        <f t="shared" ca="1" si="46"/>
        <v>1.157305134195608E-4</v>
      </c>
    </row>
    <row r="241" spans="1:18" x14ac:dyDescent="0.2">
      <c r="A241" s="87"/>
      <c r="B241" s="87"/>
      <c r="C241" s="87"/>
      <c r="D241" s="89">
        <f t="shared" si="43"/>
        <v>0</v>
      </c>
      <c r="E241" s="89">
        <f t="shared" si="43"/>
        <v>0</v>
      </c>
      <c r="F241" s="20">
        <f t="shared" si="44"/>
        <v>0</v>
      </c>
      <c r="G241" s="20">
        <f t="shared" si="44"/>
        <v>0</v>
      </c>
      <c r="H241" s="20">
        <f t="shared" si="47"/>
        <v>0</v>
      </c>
      <c r="I241" s="20">
        <f t="shared" si="48"/>
        <v>0</v>
      </c>
      <c r="J241" s="20">
        <f t="shared" si="49"/>
        <v>0</v>
      </c>
      <c r="K241" s="20">
        <f t="shared" si="50"/>
        <v>0</v>
      </c>
      <c r="L241" s="20">
        <f t="shared" si="51"/>
        <v>0</v>
      </c>
      <c r="M241" s="20">
        <f t="shared" ca="1" si="45"/>
        <v>-1.157305134195608E-4</v>
      </c>
      <c r="N241" s="20">
        <f t="shared" ca="1" si="52"/>
        <v>0</v>
      </c>
      <c r="O241" s="23">
        <f t="shared" ca="1" si="53"/>
        <v>0</v>
      </c>
      <c r="P241" s="20">
        <f t="shared" ca="1" si="54"/>
        <v>0</v>
      </c>
      <c r="Q241" s="20">
        <f t="shared" ca="1" si="55"/>
        <v>0</v>
      </c>
      <c r="R241">
        <f t="shared" ca="1" si="46"/>
        <v>1.157305134195608E-4</v>
      </c>
    </row>
    <row r="242" spans="1:18" x14ac:dyDescent="0.2">
      <c r="A242" s="87"/>
      <c r="B242" s="87"/>
      <c r="C242" s="87"/>
      <c r="D242" s="89">
        <f t="shared" si="43"/>
        <v>0</v>
      </c>
      <c r="E242" s="89">
        <f t="shared" si="43"/>
        <v>0</v>
      </c>
      <c r="F242" s="20">
        <f t="shared" si="44"/>
        <v>0</v>
      </c>
      <c r="G242" s="20">
        <f t="shared" si="44"/>
        <v>0</v>
      </c>
      <c r="H242" s="20">
        <f t="shared" si="47"/>
        <v>0</v>
      </c>
      <c r="I242" s="20">
        <f t="shared" si="48"/>
        <v>0</v>
      </c>
      <c r="J242" s="20">
        <f t="shared" si="49"/>
        <v>0</v>
      </c>
      <c r="K242" s="20">
        <f t="shared" si="50"/>
        <v>0</v>
      </c>
      <c r="L242" s="20">
        <f t="shared" si="51"/>
        <v>0</v>
      </c>
      <c r="M242" s="20">
        <f t="shared" ca="1" si="45"/>
        <v>-1.157305134195608E-4</v>
      </c>
      <c r="N242" s="20">
        <f t="shared" ca="1" si="52"/>
        <v>0</v>
      </c>
      <c r="O242" s="23">
        <f t="shared" ca="1" si="53"/>
        <v>0</v>
      </c>
      <c r="P242" s="20">
        <f t="shared" ca="1" si="54"/>
        <v>0</v>
      </c>
      <c r="Q242" s="20">
        <f t="shared" ca="1" si="55"/>
        <v>0</v>
      </c>
      <c r="R242">
        <f t="shared" ca="1" si="46"/>
        <v>1.157305134195608E-4</v>
      </c>
    </row>
    <row r="243" spans="1:18" x14ac:dyDescent="0.2">
      <c r="A243" s="87"/>
      <c r="B243" s="87"/>
      <c r="C243" s="87"/>
      <c r="D243" s="89">
        <f t="shared" si="43"/>
        <v>0</v>
      </c>
      <c r="E243" s="89">
        <f t="shared" si="43"/>
        <v>0</v>
      </c>
      <c r="F243" s="20">
        <f t="shared" si="44"/>
        <v>0</v>
      </c>
      <c r="G243" s="20">
        <f t="shared" si="44"/>
        <v>0</v>
      </c>
      <c r="H243" s="20">
        <f t="shared" si="47"/>
        <v>0</v>
      </c>
      <c r="I243" s="20">
        <f t="shared" si="48"/>
        <v>0</v>
      </c>
      <c r="J243" s="20">
        <f t="shared" si="49"/>
        <v>0</v>
      </c>
      <c r="K243" s="20">
        <f t="shared" si="50"/>
        <v>0</v>
      </c>
      <c r="L243" s="20">
        <f t="shared" si="51"/>
        <v>0</v>
      </c>
      <c r="M243" s="20">
        <f t="shared" ca="1" si="45"/>
        <v>-1.157305134195608E-4</v>
      </c>
      <c r="N243" s="20">
        <f t="shared" ca="1" si="52"/>
        <v>0</v>
      </c>
      <c r="O243" s="23">
        <f t="shared" ca="1" si="53"/>
        <v>0</v>
      </c>
      <c r="P243" s="20">
        <f t="shared" ca="1" si="54"/>
        <v>0</v>
      </c>
      <c r="Q243" s="20">
        <f t="shared" ca="1" si="55"/>
        <v>0</v>
      </c>
      <c r="R243">
        <f t="shared" ca="1" si="46"/>
        <v>1.157305134195608E-4</v>
      </c>
    </row>
    <row r="244" spans="1:18" x14ac:dyDescent="0.2">
      <c r="A244" s="87"/>
      <c r="B244" s="87"/>
      <c r="C244" s="87"/>
      <c r="D244" s="89">
        <f t="shared" si="43"/>
        <v>0</v>
      </c>
      <c r="E244" s="89">
        <f t="shared" si="43"/>
        <v>0</v>
      </c>
      <c r="F244" s="20">
        <f t="shared" si="44"/>
        <v>0</v>
      </c>
      <c r="G244" s="20">
        <f t="shared" si="44"/>
        <v>0</v>
      </c>
      <c r="H244" s="20">
        <f t="shared" si="47"/>
        <v>0</v>
      </c>
      <c r="I244" s="20">
        <f t="shared" si="48"/>
        <v>0</v>
      </c>
      <c r="J244" s="20">
        <f t="shared" si="49"/>
        <v>0</v>
      </c>
      <c r="K244" s="20">
        <f t="shared" si="50"/>
        <v>0</v>
      </c>
      <c r="L244" s="20">
        <f t="shared" si="51"/>
        <v>0</v>
      </c>
      <c r="M244" s="20">
        <f t="shared" ca="1" si="45"/>
        <v>-1.157305134195608E-4</v>
      </c>
      <c r="N244" s="20">
        <f t="shared" ca="1" si="52"/>
        <v>0</v>
      </c>
      <c r="O244" s="23">
        <f t="shared" ca="1" si="53"/>
        <v>0</v>
      </c>
      <c r="P244" s="20">
        <f t="shared" ca="1" si="54"/>
        <v>0</v>
      </c>
      <c r="Q244" s="20">
        <f t="shared" ca="1" si="55"/>
        <v>0</v>
      </c>
      <c r="R244">
        <f t="shared" ca="1" si="46"/>
        <v>1.157305134195608E-4</v>
      </c>
    </row>
    <row r="245" spans="1:18" x14ac:dyDescent="0.2">
      <c r="A245" s="87"/>
      <c r="B245" s="87"/>
      <c r="C245" s="87"/>
      <c r="D245" s="89">
        <f t="shared" si="43"/>
        <v>0</v>
      </c>
      <c r="E245" s="89">
        <f t="shared" si="43"/>
        <v>0</v>
      </c>
      <c r="F245" s="20">
        <f t="shared" si="44"/>
        <v>0</v>
      </c>
      <c r="G245" s="20">
        <f t="shared" si="44"/>
        <v>0</v>
      </c>
      <c r="H245" s="20">
        <f t="shared" si="47"/>
        <v>0</v>
      </c>
      <c r="I245" s="20">
        <f t="shared" si="48"/>
        <v>0</v>
      </c>
      <c r="J245" s="20">
        <f t="shared" si="49"/>
        <v>0</v>
      </c>
      <c r="K245" s="20">
        <f t="shared" si="50"/>
        <v>0</v>
      </c>
      <c r="L245" s="20">
        <f t="shared" si="51"/>
        <v>0</v>
      </c>
      <c r="M245" s="20">
        <f t="shared" ca="1" si="45"/>
        <v>-1.157305134195608E-4</v>
      </c>
      <c r="N245" s="20">
        <f t="shared" ca="1" si="52"/>
        <v>0</v>
      </c>
      <c r="O245" s="23">
        <f t="shared" ca="1" si="53"/>
        <v>0</v>
      </c>
      <c r="P245" s="20">
        <f t="shared" ca="1" si="54"/>
        <v>0</v>
      </c>
      <c r="Q245" s="20">
        <f t="shared" ca="1" si="55"/>
        <v>0</v>
      </c>
      <c r="R245">
        <f t="shared" ca="1" si="46"/>
        <v>1.157305134195608E-4</v>
      </c>
    </row>
    <row r="246" spans="1:18" x14ac:dyDescent="0.2">
      <c r="A246" s="87"/>
      <c r="B246" s="87"/>
      <c r="C246" s="87"/>
      <c r="D246" s="89">
        <f t="shared" si="43"/>
        <v>0</v>
      </c>
      <c r="E246" s="89">
        <f t="shared" si="43"/>
        <v>0</v>
      </c>
      <c r="F246" s="20">
        <f t="shared" si="44"/>
        <v>0</v>
      </c>
      <c r="G246" s="20">
        <f t="shared" si="44"/>
        <v>0</v>
      </c>
      <c r="H246" s="20">
        <f t="shared" si="47"/>
        <v>0</v>
      </c>
      <c r="I246" s="20">
        <f t="shared" si="48"/>
        <v>0</v>
      </c>
      <c r="J246" s="20">
        <f t="shared" si="49"/>
        <v>0</v>
      </c>
      <c r="K246" s="20">
        <f t="shared" si="50"/>
        <v>0</v>
      </c>
      <c r="L246" s="20">
        <f t="shared" si="51"/>
        <v>0</v>
      </c>
      <c r="M246" s="20">
        <f t="shared" ca="1" si="45"/>
        <v>-1.157305134195608E-4</v>
      </c>
      <c r="N246" s="20">
        <f t="shared" ca="1" si="52"/>
        <v>0</v>
      </c>
      <c r="O246" s="23">
        <f t="shared" ca="1" si="53"/>
        <v>0</v>
      </c>
      <c r="P246" s="20">
        <f t="shared" ca="1" si="54"/>
        <v>0</v>
      </c>
      <c r="Q246" s="20">
        <f t="shared" ca="1" si="55"/>
        <v>0</v>
      </c>
      <c r="R246">
        <f t="shared" ca="1" si="46"/>
        <v>1.157305134195608E-4</v>
      </c>
    </row>
    <row r="247" spans="1:18" x14ac:dyDescent="0.2">
      <c r="A247" s="87"/>
      <c r="B247" s="87"/>
      <c r="C247" s="87"/>
      <c r="D247" s="89">
        <f t="shared" si="43"/>
        <v>0</v>
      </c>
      <c r="E247" s="89">
        <f t="shared" si="43"/>
        <v>0</v>
      </c>
      <c r="F247" s="20">
        <f t="shared" si="44"/>
        <v>0</v>
      </c>
      <c r="G247" s="20">
        <f t="shared" si="44"/>
        <v>0</v>
      </c>
      <c r="H247" s="20">
        <f t="shared" si="47"/>
        <v>0</v>
      </c>
      <c r="I247" s="20">
        <f t="shared" si="48"/>
        <v>0</v>
      </c>
      <c r="J247" s="20">
        <f t="shared" si="49"/>
        <v>0</v>
      </c>
      <c r="K247" s="20">
        <f t="shared" si="50"/>
        <v>0</v>
      </c>
      <c r="L247" s="20">
        <f t="shared" si="51"/>
        <v>0</v>
      </c>
      <c r="M247" s="20">
        <f t="shared" ca="1" si="45"/>
        <v>-1.157305134195608E-4</v>
      </c>
      <c r="N247" s="20">
        <f t="shared" ca="1" si="52"/>
        <v>0</v>
      </c>
      <c r="O247" s="23">
        <f t="shared" ca="1" si="53"/>
        <v>0</v>
      </c>
      <c r="P247" s="20">
        <f t="shared" ca="1" si="54"/>
        <v>0</v>
      </c>
      <c r="Q247" s="20">
        <f t="shared" ca="1" si="55"/>
        <v>0</v>
      </c>
      <c r="R247">
        <f t="shared" ca="1" si="46"/>
        <v>1.157305134195608E-4</v>
      </c>
    </row>
    <row r="248" spans="1:18" x14ac:dyDescent="0.2">
      <c r="A248" s="87"/>
      <c r="B248" s="87"/>
      <c r="C248" s="87"/>
      <c r="D248" s="89">
        <f t="shared" si="43"/>
        <v>0</v>
      </c>
      <c r="E248" s="89">
        <f t="shared" si="43"/>
        <v>0</v>
      </c>
      <c r="F248" s="20">
        <f t="shared" si="44"/>
        <v>0</v>
      </c>
      <c r="G248" s="20">
        <f t="shared" si="44"/>
        <v>0</v>
      </c>
      <c r="H248" s="20">
        <f t="shared" si="47"/>
        <v>0</v>
      </c>
      <c r="I248" s="20">
        <f t="shared" si="48"/>
        <v>0</v>
      </c>
      <c r="J248" s="20">
        <f t="shared" si="49"/>
        <v>0</v>
      </c>
      <c r="K248" s="20">
        <f t="shared" si="50"/>
        <v>0</v>
      </c>
      <c r="L248" s="20">
        <f t="shared" si="51"/>
        <v>0</v>
      </c>
      <c r="M248" s="20">
        <f t="shared" ca="1" si="45"/>
        <v>-1.157305134195608E-4</v>
      </c>
      <c r="N248" s="20">
        <f t="shared" ca="1" si="52"/>
        <v>0</v>
      </c>
      <c r="O248" s="23">
        <f t="shared" ca="1" si="53"/>
        <v>0</v>
      </c>
      <c r="P248" s="20">
        <f t="shared" ca="1" si="54"/>
        <v>0</v>
      </c>
      <c r="Q248" s="20">
        <f t="shared" ca="1" si="55"/>
        <v>0</v>
      </c>
      <c r="R248">
        <f t="shared" ca="1" si="46"/>
        <v>1.157305134195608E-4</v>
      </c>
    </row>
    <row r="249" spans="1:18" x14ac:dyDescent="0.2">
      <c r="A249" s="87"/>
      <c r="B249" s="87"/>
      <c r="C249" s="87"/>
      <c r="D249" s="89">
        <f t="shared" si="43"/>
        <v>0</v>
      </c>
      <c r="E249" s="89">
        <f t="shared" si="43"/>
        <v>0</v>
      </c>
      <c r="F249" s="20">
        <f t="shared" si="44"/>
        <v>0</v>
      </c>
      <c r="G249" s="20">
        <f t="shared" si="44"/>
        <v>0</v>
      </c>
      <c r="H249" s="20">
        <f t="shared" si="47"/>
        <v>0</v>
      </c>
      <c r="I249" s="20">
        <f t="shared" si="48"/>
        <v>0</v>
      </c>
      <c r="J249" s="20">
        <f t="shared" si="49"/>
        <v>0</v>
      </c>
      <c r="K249" s="20">
        <f t="shared" si="50"/>
        <v>0</v>
      </c>
      <c r="L249" s="20">
        <f t="shared" si="51"/>
        <v>0</v>
      </c>
      <c r="M249" s="20">
        <f t="shared" ca="1" si="45"/>
        <v>-1.157305134195608E-4</v>
      </c>
      <c r="N249" s="20">
        <f t="shared" ca="1" si="52"/>
        <v>0</v>
      </c>
      <c r="O249" s="23">
        <f t="shared" ca="1" si="53"/>
        <v>0</v>
      </c>
      <c r="P249" s="20">
        <f t="shared" ca="1" si="54"/>
        <v>0</v>
      </c>
      <c r="Q249" s="20">
        <f t="shared" ca="1" si="55"/>
        <v>0</v>
      </c>
      <c r="R249">
        <f t="shared" ca="1" si="46"/>
        <v>1.157305134195608E-4</v>
      </c>
    </row>
    <row r="250" spans="1:18" x14ac:dyDescent="0.2">
      <c r="A250" s="87"/>
      <c r="B250" s="87"/>
      <c r="C250" s="87"/>
      <c r="D250" s="89">
        <f t="shared" si="43"/>
        <v>0</v>
      </c>
      <c r="E250" s="89">
        <f t="shared" si="43"/>
        <v>0</v>
      </c>
      <c r="F250" s="20">
        <f t="shared" si="44"/>
        <v>0</v>
      </c>
      <c r="G250" s="20">
        <f t="shared" si="44"/>
        <v>0</v>
      </c>
      <c r="H250" s="20">
        <f t="shared" si="47"/>
        <v>0</v>
      </c>
      <c r="I250" s="20">
        <f t="shared" si="48"/>
        <v>0</v>
      </c>
      <c r="J250" s="20">
        <f t="shared" si="49"/>
        <v>0</v>
      </c>
      <c r="K250" s="20">
        <f t="shared" si="50"/>
        <v>0</v>
      </c>
      <c r="L250" s="20">
        <f t="shared" si="51"/>
        <v>0</v>
      </c>
      <c r="M250" s="20">
        <f t="shared" ca="1" si="45"/>
        <v>-1.157305134195608E-4</v>
      </c>
      <c r="N250" s="20">
        <f t="shared" ca="1" si="52"/>
        <v>0</v>
      </c>
      <c r="O250" s="23">
        <f t="shared" ca="1" si="53"/>
        <v>0</v>
      </c>
      <c r="P250" s="20">
        <f t="shared" ca="1" si="54"/>
        <v>0</v>
      </c>
      <c r="Q250" s="20">
        <f t="shared" ca="1" si="55"/>
        <v>0</v>
      </c>
      <c r="R250">
        <f t="shared" ca="1" si="46"/>
        <v>1.157305134195608E-4</v>
      </c>
    </row>
    <row r="251" spans="1:18" x14ac:dyDescent="0.2">
      <c r="A251" s="87"/>
      <c r="B251" s="87"/>
      <c r="C251" s="87"/>
      <c r="D251" s="89">
        <f t="shared" si="43"/>
        <v>0</v>
      </c>
      <c r="E251" s="89">
        <f t="shared" si="43"/>
        <v>0</v>
      </c>
      <c r="F251" s="20">
        <f t="shared" si="44"/>
        <v>0</v>
      </c>
      <c r="G251" s="20">
        <f t="shared" si="44"/>
        <v>0</v>
      </c>
      <c r="H251" s="20">
        <f t="shared" si="47"/>
        <v>0</v>
      </c>
      <c r="I251" s="20">
        <f t="shared" si="48"/>
        <v>0</v>
      </c>
      <c r="J251" s="20">
        <f t="shared" si="49"/>
        <v>0</v>
      </c>
      <c r="K251" s="20">
        <f t="shared" si="50"/>
        <v>0</v>
      </c>
      <c r="L251" s="20">
        <f t="shared" si="51"/>
        <v>0</v>
      </c>
      <c r="M251" s="20">
        <f t="shared" ca="1" si="45"/>
        <v>-1.157305134195608E-4</v>
      </c>
      <c r="N251" s="20">
        <f t="shared" ca="1" si="52"/>
        <v>0</v>
      </c>
      <c r="O251" s="23">
        <f t="shared" ca="1" si="53"/>
        <v>0</v>
      </c>
      <c r="P251" s="20">
        <f t="shared" ca="1" si="54"/>
        <v>0</v>
      </c>
      <c r="Q251" s="20">
        <f t="shared" ca="1" si="55"/>
        <v>0</v>
      </c>
      <c r="R251">
        <f t="shared" ca="1" si="46"/>
        <v>1.157305134195608E-4</v>
      </c>
    </row>
    <row r="252" spans="1:18" x14ac:dyDescent="0.2">
      <c r="A252" s="87"/>
      <c r="B252" s="87"/>
      <c r="C252" s="87"/>
      <c r="D252" s="89">
        <f t="shared" si="43"/>
        <v>0</v>
      </c>
      <c r="E252" s="89">
        <f t="shared" si="43"/>
        <v>0</v>
      </c>
      <c r="F252" s="20">
        <f t="shared" si="44"/>
        <v>0</v>
      </c>
      <c r="G252" s="20">
        <f t="shared" si="44"/>
        <v>0</v>
      </c>
      <c r="H252" s="20">
        <f t="shared" si="47"/>
        <v>0</v>
      </c>
      <c r="I252" s="20">
        <f t="shared" si="48"/>
        <v>0</v>
      </c>
      <c r="J252" s="20">
        <f t="shared" si="49"/>
        <v>0</v>
      </c>
      <c r="K252" s="20">
        <f t="shared" si="50"/>
        <v>0</v>
      </c>
      <c r="L252" s="20">
        <f t="shared" si="51"/>
        <v>0</v>
      </c>
      <c r="M252" s="20">
        <f t="shared" ca="1" si="45"/>
        <v>-1.157305134195608E-4</v>
      </c>
      <c r="N252" s="20">
        <f t="shared" ca="1" si="52"/>
        <v>0</v>
      </c>
      <c r="O252" s="23">
        <f t="shared" ca="1" si="53"/>
        <v>0</v>
      </c>
      <c r="P252" s="20">
        <f t="shared" ca="1" si="54"/>
        <v>0</v>
      </c>
      <c r="Q252" s="20">
        <f t="shared" ca="1" si="55"/>
        <v>0</v>
      </c>
      <c r="R252">
        <f t="shared" ca="1" si="46"/>
        <v>1.157305134195608E-4</v>
      </c>
    </row>
    <row r="253" spans="1:18" x14ac:dyDescent="0.2">
      <c r="A253" s="87"/>
      <c r="B253" s="87"/>
      <c r="C253" s="87"/>
      <c r="D253" s="89">
        <f t="shared" si="43"/>
        <v>0</v>
      </c>
      <c r="E253" s="89">
        <f t="shared" si="43"/>
        <v>0</v>
      </c>
      <c r="F253" s="20">
        <f t="shared" si="44"/>
        <v>0</v>
      </c>
      <c r="G253" s="20">
        <f t="shared" si="44"/>
        <v>0</v>
      </c>
      <c r="H253" s="20">
        <f t="shared" si="47"/>
        <v>0</v>
      </c>
      <c r="I253" s="20">
        <f t="shared" si="48"/>
        <v>0</v>
      </c>
      <c r="J253" s="20">
        <f t="shared" si="49"/>
        <v>0</v>
      </c>
      <c r="K253" s="20">
        <f t="shared" si="50"/>
        <v>0</v>
      </c>
      <c r="L253" s="20">
        <f t="shared" si="51"/>
        <v>0</v>
      </c>
      <c r="M253" s="20">
        <f t="shared" ca="1" si="45"/>
        <v>-1.157305134195608E-4</v>
      </c>
      <c r="N253" s="20">
        <f t="shared" ca="1" si="52"/>
        <v>0</v>
      </c>
      <c r="O253" s="23">
        <f t="shared" ca="1" si="53"/>
        <v>0</v>
      </c>
      <c r="P253" s="20">
        <f t="shared" ca="1" si="54"/>
        <v>0</v>
      </c>
      <c r="Q253" s="20">
        <f t="shared" ca="1" si="55"/>
        <v>0</v>
      </c>
      <c r="R253">
        <f t="shared" ca="1" si="46"/>
        <v>1.157305134195608E-4</v>
      </c>
    </row>
    <row r="254" spans="1:18" x14ac:dyDescent="0.2">
      <c r="A254" s="87"/>
      <c r="B254" s="87"/>
      <c r="C254" s="87"/>
      <c r="D254" s="89">
        <f t="shared" si="43"/>
        <v>0</v>
      </c>
      <c r="E254" s="89">
        <f t="shared" si="43"/>
        <v>0</v>
      </c>
      <c r="F254" s="20">
        <f t="shared" si="44"/>
        <v>0</v>
      </c>
      <c r="G254" s="20">
        <f t="shared" si="44"/>
        <v>0</v>
      </c>
      <c r="H254" s="20">
        <f t="shared" si="47"/>
        <v>0</v>
      </c>
      <c r="I254" s="20">
        <f t="shared" si="48"/>
        <v>0</v>
      </c>
      <c r="J254" s="20">
        <f t="shared" si="49"/>
        <v>0</v>
      </c>
      <c r="K254" s="20">
        <f t="shared" si="50"/>
        <v>0</v>
      </c>
      <c r="L254" s="20">
        <f t="shared" si="51"/>
        <v>0</v>
      </c>
      <c r="M254" s="20">
        <f t="shared" ca="1" si="45"/>
        <v>-1.157305134195608E-4</v>
      </c>
      <c r="N254" s="20">
        <f t="shared" ca="1" si="52"/>
        <v>0</v>
      </c>
      <c r="O254" s="23">
        <f t="shared" ca="1" si="53"/>
        <v>0</v>
      </c>
      <c r="P254" s="20">
        <f t="shared" ca="1" si="54"/>
        <v>0</v>
      </c>
      <c r="Q254" s="20">
        <f t="shared" ca="1" si="55"/>
        <v>0</v>
      </c>
      <c r="R254">
        <f t="shared" ca="1" si="46"/>
        <v>1.157305134195608E-4</v>
      </c>
    </row>
    <row r="255" spans="1:18" x14ac:dyDescent="0.2">
      <c r="A255" s="87"/>
      <c r="B255" s="87"/>
      <c r="C255" s="87"/>
      <c r="D255" s="89">
        <f t="shared" si="43"/>
        <v>0</v>
      </c>
      <c r="E255" s="89">
        <f t="shared" si="43"/>
        <v>0</v>
      </c>
      <c r="F255" s="20">
        <f t="shared" si="44"/>
        <v>0</v>
      </c>
      <c r="G255" s="20">
        <f t="shared" si="44"/>
        <v>0</v>
      </c>
      <c r="H255" s="20">
        <f t="shared" si="47"/>
        <v>0</v>
      </c>
      <c r="I255" s="20">
        <f t="shared" si="48"/>
        <v>0</v>
      </c>
      <c r="J255" s="20">
        <f t="shared" si="49"/>
        <v>0</v>
      </c>
      <c r="K255" s="20">
        <f t="shared" si="50"/>
        <v>0</v>
      </c>
      <c r="L255" s="20">
        <f t="shared" si="51"/>
        <v>0</v>
      </c>
      <c r="M255" s="20">
        <f t="shared" ca="1" si="45"/>
        <v>-1.157305134195608E-4</v>
      </c>
      <c r="N255" s="20">
        <f t="shared" ca="1" si="52"/>
        <v>0</v>
      </c>
      <c r="O255" s="23">
        <f t="shared" ca="1" si="53"/>
        <v>0</v>
      </c>
      <c r="P255" s="20">
        <f t="shared" ca="1" si="54"/>
        <v>0</v>
      </c>
      <c r="Q255" s="20">
        <f t="shared" ca="1" si="55"/>
        <v>0</v>
      </c>
      <c r="R255">
        <f t="shared" ca="1" si="46"/>
        <v>1.157305134195608E-4</v>
      </c>
    </row>
    <row r="256" spans="1:18" x14ac:dyDescent="0.2">
      <c r="A256" s="87"/>
      <c r="B256" s="87"/>
      <c r="C256" s="87"/>
      <c r="D256" s="89">
        <f t="shared" si="43"/>
        <v>0</v>
      </c>
      <c r="E256" s="89">
        <f t="shared" si="43"/>
        <v>0</v>
      </c>
      <c r="F256" s="20">
        <f t="shared" si="44"/>
        <v>0</v>
      </c>
      <c r="G256" s="20">
        <f t="shared" si="44"/>
        <v>0</v>
      </c>
      <c r="H256" s="20">
        <f t="shared" si="47"/>
        <v>0</v>
      </c>
      <c r="I256" s="20">
        <f t="shared" si="48"/>
        <v>0</v>
      </c>
      <c r="J256" s="20">
        <f t="shared" si="49"/>
        <v>0</v>
      </c>
      <c r="K256" s="20">
        <f t="shared" si="50"/>
        <v>0</v>
      </c>
      <c r="L256" s="20">
        <f t="shared" si="51"/>
        <v>0</v>
      </c>
      <c r="M256" s="20">
        <f t="shared" ca="1" si="45"/>
        <v>-1.157305134195608E-4</v>
      </c>
      <c r="N256" s="20">
        <f t="shared" ca="1" si="52"/>
        <v>0</v>
      </c>
      <c r="O256" s="23">
        <f t="shared" ca="1" si="53"/>
        <v>0</v>
      </c>
      <c r="P256" s="20">
        <f t="shared" ca="1" si="54"/>
        <v>0</v>
      </c>
      <c r="Q256" s="20">
        <f t="shared" ca="1" si="55"/>
        <v>0</v>
      </c>
      <c r="R256">
        <f t="shared" ca="1" si="46"/>
        <v>1.157305134195608E-4</v>
      </c>
    </row>
    <row r="257" spans="1:18" x14ac:dyDescent="0.2">
      <c r="A257" s="87"/>
      <c r="B257" s="87"/>
      <c r="C257" s="87"/>
      <c r="D257" s="89">
        <f t="shared" si="43"/>
        <v>0</v>
      </c>
      <c r="E257" s="89">
        <f t="shared" si="43"/>
        <v>0</v>
      </c>
      <c r="F257" s="20">
        <f t="shared" si="44"/>
        <v>0</v>
      </c>
      <c r="G257" s="20">
        <f t="shared" si="44"/>
        <v>0</v>
      </c>
      <c r="H257" s="20">
        <f t="shared" si="47"/>
        <v>0</v>
      </c>
      <c r="I257" s="20">
        <f t="shared" si="48"/>
        <v>0</v>
      </c>
      <c r="J257" s="20">
        <f t="shared" si="49"/>
        <v>0</v>
      </c>
      <c r="K257" s="20">
        <f t="shared" si="50"/>
        <v>0</v>
      </c>
      <c r="L257" s="20">
        <f t="shared" si="51"/>
        <v>0</v>
      </c>
      <c r="M257" s="20">
        <f t="shared" ca="1" si="45"/>
        <v>-1.157305134195608E-4</v>
      </c>
      <c r="N257" s="20">
        <f t="shared" ca="1" si="52"/>
        <v>0</v>
      </c>
      <c r="O257" s="23">
        <f t="shared" ca="1" si="53"/>
        <v>0</v>
      </c>
      <c r="P257" s="20">
        <f t="shared" ca="1" si="54"/>
        <v>0</v>
      </c>
      <c r="Q257" s="20">
        <f t="shared" ca="1" si="55"/>
        <v>0</v>
      </c>
      <c r="R257">
        <f t="shared" ca="1" si="46"/>
        <v>1.157305134195608E-4</v>
      </c>
    </row>
    <row r="258" spans="1:18" x14ac:dyDescent="0.2">
      <c r="A258" s="87"/>
      <c r="B258" s="87"/>
      <c r="C258" s="87"/>
      <c r="D258" s="89">
        <f t="shared" si="43"/>
        <v>0</v>
      </c>
      <c r="E258" s="89">
        <f t="shared" si="43"/>
        <v>0</v>
      </c>
      <c r="F258" s="20">
        <f t="shared" si="44"/>
        <v>0</v>
      </c>
      <c r="G258" s="20">
        <f t="shared" si="44"/>
        <v>0</v>
      </c>
      <c r="H258" s="20">
        <f t="shared" si="47"/>
        <v>0</v>
      </c>
      <c r="I258" s="20">
        <f t="shared" si="48"/>
        <v>0</v>
      </c>
      <c r="J258" s="20">
        <f t="shared" si="49"/>
        <v>0</v>
      </c>
      <c r="K258" s="20">
        <f t="shared" si="50"/>
        <v>0</v>
      </c>
      <c r="L258" s="20">
        <f t="shared" si="51"/>
        <v>0</v>
      </c>
      <c r="M258" s="20">
        <f t="shared" ca="1" si="45"/>
        <v>-1.157305134195608E-4</v>
      </c>
      <c r="N258" s="20">
        <f t="shared" ca="1" si="52"/>
        <v>0</v>
      </c>
      <c r="O258" s="23">
        <f t="shared" ca="1" si="53"/>
        <v>0</v>
      </c>
      <c r="P258" s="20">
        <f t="shared" ca="1" si="54"/>
        <v>0</v>
      </c>
      <c r="Q258" s="20">
        <f t="shared" ca="1" si="55"/>
        <v>0</v>
      </c>
      <c r="R258">
        <f t="shared" ca="1" si="46"/>
        <v>1.157305134195608E-4</v>
      </c>
    </row>
    <row r="259" spans="1:18" x14ac:dyDescent="0.2">
      <c r="A259" s="87"/>
      <c r="B259" s="87"/>
      <c r="C259" s="87"/>
      <c r="D259" s="89">
        <f t="shared" si="43"/>
        <v>0</v>
      </c>
      <c r="E259" s="89">
        <f t="shared" si="43"/>
        <v>0</v>
      </c>
      <c r="F259" s="20">
        <f t="shared" si="44"/>
        <v>0</v>
      </c>
      <c r="G259" s="20">
        <f t="shared" si="44"/>
        <v>0</v>
      </c>
      <c r="H259" s="20">
        <f t="shared" si="47"/>
        <v>0</v>
      </c>
      <c r="I259" s="20">
        <f t="shared" si="48"/>
        <v>0</v>
      </c>
      <c r="J259" s="20">
        <f t="shared" si="49"/>
        <v>0</v>
      </c>
      <c r="K259" s="20">
        <f t="shared" si="50"/>
        <v>0</v>
      </c>
      <c r="L259" s="20">
        <f t="shared" si="51"/>
        <v>0</v>
      </c>
      <c r="M259" s="20">
        <f t="shared" ca="1" si="45"/>
        <v>-1.157305134195608E-4</v>
      </c>
      <c r="N259" s="20">
        <f t="shared" ca="1" si="52"/>
        <v>0</v>
      </c>
      <c r="O259" s="23">
        <f t="shared" ca="1" si="53"/>
        <v>0</v>
      </c>
      <c r="P259" s="20">
        <f t="shared" ca="1" si="54"/>
        <v>0</v>
      </c>
      <c r="Q259" s="20">
        <f t="shared" ca="1" si="55"/>
        <v>0</v>
      </c>
      <c r="R259">
        <f t="shared" ca="1" si="46"/>
        <v>1.157305134195608E-4</v>
      </c>
    </row>
    <row r="260" spans="1:18" x14ac:dyDescent="0.2">
      <c r="A260" s="87"/>
      <c r="B260" s="87"/>
      <c r="C260" s="87"/>
      <c r="D260" s="89">
        <f t="shared" si="43"/>
        <v>0</v>
      </c>
      <c r="E260" s="89">
        <f t="shared" si="43"/>
        <v>0</v>
      </c>
      <c r="F260" s="20">
        <f t="shared" si="44"/>
        <v>0</v>
      </c>
      <c r="G260" s="20">
        <f t="shared" si="44"/>
        <v>0</v>
      </c>
      <c r="H260" s="20">
        <f t="shared" si="47"/>
        <v>0</v>
      </c>
      <c r="I260" s="20">
        <f t="shared" si="48"/>
        <v>0</v>
      </c>
      <c r="J260" s="20">
        <f t="shared" si="49"/>
        <v>0</v>
      </c>
      <c r="K260" s="20">
        <f t="shared" si="50"/>
        <v>0</v>
      </c>
      <c r="L260" s="20">
        <f t="shared" si="51"/>
        <v>0</v>
      </c>
      <c r="M260" s="20">
        <f t="shared" ca="1" si="45"/>
        <v>-1.157305134195608E-4</v>
      </c>
      <c r="N260" s="20">
        <f t="shared" ca="1" si="52"/>
        <v>0</v>
      </c>
      <c r="O260" s="23">
        <f t="shared" ca="1" si="53"/>
        <v>0</v>
      </c>
      <c r="P260" s="20">
        <f t="shared" ca="1" si="54"/>
        <v>0</v>
      </c>
      <c r="Q260" s="20">
        <f t="shared" ca="1" si="55"/>
        <v>0</v>
      </c>
      <c r="R260">
        <f t="shared" ca="1" si="46"/>
        <v>1.157305134195608E-4</v>
      </c>
    </row>
    <row r="261" spans="1:18" x14ac:dyDescent="0.2">
      <c r="A261" s="87"/>
      <c r="B261" s="87"/>
      <c r="C261" s="87"/>
      <c r="D261" s="89">
        <f t="shared" si="43"/>
        <v>0</v>
      </c>
      <c r="E261" s="89">
        <f t="shared" si="43"/>
        <v>0</v>
      </c>
      <c r="F261" s="20">
        <f t="shared" si="44"/>
        <v>0</v>
      </c>
      <c r="G261" s="20">
        <f t="shared" si="44"/>
        <v>0</v>
      </c>
      <c r="H261" s="20">
        <f t="shared" si="47"/>
        <v>0</v>
      </c>
      <c r="I261" s="20">
        <f t="shared" si="48"/>
        <v>0</v>
      </c>
      <c r="J261" s="20">
        <f t="shared" si="49"/>
        <v>0</v>
      </c>
      <c r="K261" s="20">
        <f t="shared" si="50"/>
        <v>0</v>
      </c>
      <c r="L261" s="20">
        <f t="shared" si="51"/>
        <v>0</v>
      </c>
      <c r="M261" s="20">
        <f t="shared" ca="1" si="45"/>
        <v>-1.157305134195608E-4</v>
      </c>
      <c r="N261" s="20">
        <f t="shared" ca="1" si="52"/>
        <v>0</v>
      </c>
      <c r="O261" s="23">
        <f t="shared" ca="1" si="53"/>
        <v>0</v>
      </c>
      <c r="P261" s="20">
        <f t="shared" ca="1" si="54"/>
        <v>0</v>
      </c>
      <c r="Q261" s="20">
        <f t="shared" ca="1" si="55"/>
        <v>0</v>
      </c>
      <c r="R261">
        <f t="shared" ca="1" si="46"/>
        <v>1.157305134195608E-4</v>
      </c>
    </row>
    <row r="262" spans="1:18" x14ac:dyDescent="0.2">
      <c r="A262" s="87"/>
      <c r="B262" s="87"/>
      <c r="C262" s="87"/>
      <c r="D262" s="89">
        <f t="shared" si="43"/>
        <v>0</v>
      </c>
      <c r="E262" s="89">
        <f t="shared" si="43"/>
        <v>0</v>
      </c>
      <c r="F262" s="20">
        <f t="shared" si="44"/>
        <v>0</v>
      </c>
      <c r="G262" s="20">
        <f t="shared" si="44"/>
        <v>0</v>
      </c>
      <c r="H262" s="20">
        <f t="shared" si="47"/>
        <v>0</v>
      </c>
      <c r="I262" s="20">
        <f t="shared" si="48"/>
        <v>0</v>
      </c>
      <c r="J262" s="20">
        <f t="shared" si="49"/>
        <v>0</v>
      </c>
      <c r="K262" s="20">
        <f t="shared" si="50"/>
        <v>0</v>
      </c>
      <c r="L262" s="20">
        <f t="shared" si="51"/>
        <v>0</v>
      </c>
      <c r="M262" s="20">
        <f t="shared" ca="1" si="45"/>
        <v>-1.157305134195608E-4</v>
      </c>
      <c r="N262" s="20">
        <f t="shared" ca="1" si="52"/>
        <v>0</v>
      </c>
      <c r="O262" s="23">
        <f t="shared" ca="1" si="53"/>
        <v>0</v>
      </c>
      <c r="P262" s="20">
        <f t="shared" ca="1" si="54"/>
        <v>0</v>
      </c>
      <c r="Q262" s="20">
        <f t="shared" ca="1" si="55"/>
        <v>0</v>
      </c>
      <c r="R262">
        <f t="shared" ca="1" si="46"/>
        <v>1.157305134195608E-4</v>
      </c>
    </row>
    <row r="263" spans="1:18" x14ac:dyDescent="0.2">
      <c r="A263" s="87"/>
      <c r="B263" s="87"/>
      <c r="C263" s="87"/>
      <c r="D263" s="89">
        <f t="shared" si="43"/>
        <v>0</v>
      </c>
      <c r="E263" s="89">
        <f t="shared" si="43"/>
        <v>0</v>
      </c>
      <c r="F263" s="20">
        <f t="shared" si="44"/>
        <v>0</v>
      </c>
      <c r="G263" s="20">
        <f t="shared" si="44"/>
        <v>0</v>
      </c>
      <c r="H263" s="20">
        <f t="shared" si="47"/>
        <v>0</v>
      </c>
      <c r="I263" s="20">
        <f t="shared" si="48"/>
        <v>0</v>
      </c>
      <c r="J263" s="20">
        <f t="shared" si="49"/>
        <v>0</v>
      </c>
      <c r="K263" s="20">
        <f t="shared" si="50"/>
        <v>0</v>
      </c>
      <c r="L263" s="20">
        <f t="shared" si="51"/>
        <v>0</v>
      </c>
      <c r="M263" s="20">
        <f t="shared" ca="1" si="45"/>
        <v>-1.157305134195608E-4</v>
      </c>
      <c r="N263" s="20">
        <f t="shared" ca="1" si="52"/>
        <v>0</v>
      </c>
      <c r="O263" s="23">
        <f t="shared" ca="1" si="53"/>
        <v>0</v>
      </c>
      <c r="P263" s="20">
        <f t="shared" ca="1" si="54"/>
        <v>0</v>
      </c>
      <c r="Q263" s="20">
        <f t="shared" ca="1" si="55"/>
        <v>0</v>
      </c>
      <c r="R263">
        <f t="shared" ca="1" si="46"/>
        <v>1.157305134195608E-4</v>
      </c>
    </row>
    <row r="264" spans="1:18" x14ac:dyDescent="0.2">
      <c r="A264" s="87"/>
      <c r="B264" s="87"/>
      <c r="C264" s="87"/>
      <c r="D264" s="89">
        <f t="shared" si="43"/>
        <v>0</v>
      </c>
      <c r="E264" s="89">
        <f t="shared" si="43"/>
        <v>0</v>
      </c>
      <c r="F264" s="20">
        <f t="shared" si="44"/>
        <v>0</v>
      </c>
      <c r="G264" s="20">
        <f t="shared" si="44"/>
        <v>0</v>
      </c>
      <c r="H264" s="20">
        <f t="shared" si="47"/>
        <v>0</v>
      </c>
      <c r="I264" s="20">
        <f t="shared" si="48"/>
        <v>0</v>
      </c>
      <c r="J264" s="20">
        <f t="shared" si="49"/>
        <v>0</v>
      </c>
      <c r="K264" s="20">
        <f t="shared" si="50"/>
        <v>0</v>
      </c>
      <c r="L264" s="20">
        <f t="shared" si="51"/>
        <v>0</v>
      </c>
      <c r="M264" s="20">
        <f t="shared" ca="1" si="45"/>
        <v>-1.157305134195608E-4</v>
      </c>
      <c r="N264" s="20">
        <f t="shared" ca="1" si="52"/>
        <v>0</v>
      </c>
      <c r="O264" s="23">
        <f t="shared" ca="1" si="53"/>
        <v>0</v>
      </c>
      <c r="P264" s="20">
        <f t="shared" ca="1" si="54"/>
        <v>0</v>
      </c>
      <c r="Q264" s="20">
        <f t="shared" ca="1" si="55"/>
        <v>0</v>
      </c>
      <c r="R264">
        <f t="shared" ca="1" si="46"/>
        <v>1.157305134195608E-4</v>
      </c>
    </row>
    <row r="265" spans="1:18" x14ac:dyDescent="0.2">
      <c r="A265" s="87"/>
      <c r="B265" s="87"/>
      <c r="C265" s="87"/>
      <c r="D265" s="89">
        <f t="shared" si="43"/>
        <v>0</v>
      </c>
      <c r="E265" s="89">
        <f t="shared" si="43"/>
        <v>0</v>
      </c>
      <c r="F265" s="20">
        <f t="shared" si="44"/>
        <v>0</v>
      </c>
      <c r="G265" s="20">
        <f t="shared" si="44"/>
        <v>0</v>
      </c>
      <c r="H265" s="20">
        <f t="shared" si="47"/>
        <v>0</v>
      </c>
      <c r="I265" s="20">
        <f t="shared" si="48"/>
        <v>0</v>
      </c>
      <c r="J265" s="20">
        <f t="shared" si="49"/>
        <v>0</v>
      </c>
      <c r="K265" s="20">
        <f t="shared" si="50"/>
        <v>0</v>
      </c>
      <c r="L265" s="20">
        <f t="shared" si="51"/>
        <v>0</v>
      </c>
      <c r="M265" s="20">
        <f t="shared" ca="1" si="45"/>
        <v>-1.157305134195608E-4</v>
      </c>
      <c r="N265" s="20">
        <f t="shared" ca="1" si="52"/>
        <v>0</v>
      </c>
      <c r="O265" s="23">
        <f t="shared" ca="1" si="53"/>
        <v>0</v>
      </c>
      <c r="P265" s="20">
        <f t="shared" ca="1" si="54"/>
        <v>0</v>
      </c>
      <c r="Q265" s="20">
        <f t="shared" ca="1" si="55"/>
        <v>0</v>
      </c>
      <c r="R265">
        <f t="shared" ca="1" si="46"/>
        <v>1.157305134195608E-4</v>
      </c>
    </row>
    <row r="266" spans="1:18" x14ac:dyDescent="0.2">
      <c r="A266" s="87"/>
      <c r="B266" s="87"/>
      <c r="C266" s="87"/>
      <c r="D266" s="89">
        <f t="shared" si="43"/>
        <v>0</v>
      </c>
      <c r="E266" s="89">
        <f t="shared" si="43"/>
        <v>0</v>
      </c>
      <c r="F266" s="20">
        <f t="shared" si="44"/>
        <v>0</v>
      </c>
      <c r="G266" s="20">
        <f t="shared" si="44"/>
        <v>0</v>
      </c>
      <c r="H266" s="20">
        <f t="shared" si="47"/>
        <v>0</v>
      </c>
      <c r="I266" s="20">
        <f t="shared" si="48"/>
        <v>0</v>
      </c>
      <c r="J266" s="20">
        <f t="shared" si="49"/>
        <v>0</v>
      </c>
      <c r="K266" s="20">
        <f t="shared" si="50"/>
        <v>0</v>
      </c>
      <c r="L266" s="20">
        <f t="shared" si="51"/>
        <v>0</v>
      </c>
      <c r="M266" s="20">
        <f t="shared" ca="1" si="45"/>
        <v>-1.157305134195608E-4</v>
      </c>
      <c r="N266" s="20">
        <f t="shared" ca="1" si="52"/>
        <v>0</v>
      </c>
      <c r="O266" s="23">
        <f t="shared" ca="1" si="53"/>
        <v>0</v>
      </c>
      <c r="P266" s="20">
        <f t="shared" ca="1" si="54"/>
        <v>0</v>
      </c>
      <c r="Q266" s="20">
        <f t="shared" ca="1" si="55"/>
        <v>0</v>
      </c>
      <c r="R266">
        <f t="shared" ca="1" si="46"/>
        <v>1.157305134195608E-4</v>
      </c>
    </row>
    <row r="267" spans="1:18" x14ac:dyDescent="0.2">
      <c r="A267" s="87"/>
      <c r="B267" s="87"/>
      <c r="C267" s="87"/>
      <c r="D267" s="89">
        <f t="shared" si="43"/>
        <v>0</v>
      </c>
      <c r="E267" s="89">
        <f t="shared" si="43"/>
        <v>0</v>
      </c>
      <c r="F267" s="20">
        <f t="shared" si="44"/>
        <v>0</v>
      </c>
      <c r="G267" s="20">
        <f t="shared" si="44"/>
        <v>0</v>
      </c>
      <c r="H267" s="20">
        <f t="shared" si="47"/>
        <v>0</v>
      </c>
      <c r="I267" s="20">
        <f t="shared" si="48"/>
        <v>0</v>
      </c>
      <c r="J267" s="20">
        <f t="shared" si="49"/>
        <v>0</v>
      </c>
      <c r="K267" s="20">
        <f t="shared" si="50"/>
        <v>0</v>
      </c>
      <c r="L267" s="20">
        <f t="shared" si="51"/>
        <v>0</v>
      </c>
      <c r="M267" s="20">
        <f t="shared" ca="1" si="45"/>
        <v>-1.157305134195608E-4</v>
      </c>
      <c r="N267" s="20">
        <f t="shared" ca="1" si="52"/>
        <v>0</v>
      </c>
      <c r="O267" s="23">
        <f t="shared" ca="1" si="53"/>
        <v>0</v>
      </c>
      <c r="P267" s="20">
        <f t="shared" ca="1" si="54"/>
        <v>0</v>
      </c>
      <c r="Q267" s="20">
        <f t="shared" ca="1" si="55"/>
        <v>0</v>
      </c>
      <c r="R267">
        <f t="shared" ca="1" si="46"/>
        <v>1.157305134195608E-4</v>
      </c>
    </row>
    <row r="268" spans="1:18" x14ac:dyDescent="0.2">
      <c r="A268" s="87"/>
      <c r="B268" s="87"/>
      <c r="C268" s="87"/>
      <c r="D268" s="89">
        <f t="shared" si="43"/>
        <v>0</v>
      </c>
      <c r="E268" s="89">
        <f t="shared" si="43"/>
        <v>0</v>
      </c>
      <c r="F268" s="20">
        <f t="shared" si="44"/>
        <v>0</v>
      </c>
      <c r="G268" s="20">
        <f t="shared" si="44"/>
        <v>0</v>
      </c>
      <c r="H268" s="20">
        <f t="shared" si="47"/>
        <v>0</v>
      </c>
      <c r="I268" s="20">
        <f t="shared" si="48"/>
        <v>0</v>
      </c>
      <c r="J268" s="20">
        <f t="shared" si="49"/>
        <v>0</v>
      </c>
      <c r="K268" s="20">
        <f t="shared" si="50"/>
        <v>0</v>
      </c>
      <c r="L268" s="20">
        <f t="shared" si="51"/>
        <v>0</v>
      </c>
      <c r="M268" s="20">
        <f t="shared" ca="1" si="45"/>
        <v>-1.157305134195608E-4</v>
      </c>
      <c r="N268" s="20">
        <f t="shared" ca="1" si="52"/>
        <v>0</v>
      </c>
      <c r="O268" s="23">
        <f t="shared" ca="1" si="53"/>
        <v>0</v>
      </c>
      <c r="P268" s="20">
        <f t="shared" ca="1" si="54"/>
        <v>0</v>
      </c>
      <c r="Q268" s="20">
        <f t="shared" ca="1" si="55"/>
        <v>0</v>
      </c>
      <c r="R268">
        <f t="shared" ca="1" si="46"/>
        <v>1.157305134195608E-4</v>
      </c>
    </row>
    <row r="269" spans="1:18" x14ac:dyDescent="0.2">
      <c r="A269" s="87"/>
      <c r="B269" s="87"/>
      <c r="C269" s="87"/>
      <c r="D269" s="89">
        <f t="shared" si="43"/>
        <v>0</v>
      </c>
      <c r="E269" s="89">
        <f t="shared" si="43"/>
        <v>0</v>
      </c>
      <c r="F269" s="20">
        <f t="shared" si="44"/>
        <v>0</v>
      </c>
      <c r="G269" s="20">
        <f t="shared" si="44"/>
        <v>0</v>
      </c>
      <c r="H269" s="20">
        <f t="shared" si="47"/>
        <v>0</v>
      </c>
      <c r="I269" s="20">
        <f t="shared" si="48"/>
        <v>0</v>
      </c>
      <c r="J269" s="20">
        <f t="shared" si="49"/>
        <v>0</v>
      </c>
      <c r="K269" s="20">
        <f t="shared" si="50"/>
        <v>0</v>
      </c>
      <c r="L269" s="20">
        <f t="shared" si="51"/>
        <v>0</v>
      </c>
      <c r="M269" s="20">
        <f t="shared" ca="1" si="45"/>
        <v>-1.157305134195608E-4</v>
      </c>
      <c r="N269" s="20">
        <f t="shared" ca="1" si="52"/>
        <v>0</v>
      </c>
      <c r="O269" s="23">
        <f t="shared" ca="1" si="53"/>
        <v>0</v>
      </c>
      <c r="P269" s="20">
        <f t="shared" ca="1" si="54"/>
        <v>0</v>
      </c>
      <c r="Q269" s="20">
        <f t="shared" ca="1" si="55"/>
        <v>0</v>
      </c>
      <c r="R269">
        <f t="shared" ca="1" si="46"/>
        <v>1.157305134195608E-4</v>
      </c>
    </row>
    <row r="270" spans="1:18" x14ac:dyDescent="0.2">
      <c r="A270" s="87"/>
      <c r="B270" s="87"/>
      <c r="C270" s="87"/>
      <c r="D270" s="89">
        <f t="shared" si="43"/>
        <v>0</v>
      </c>
      <c r="E270" s="89">
        <f t="shared" si="43"/>
        <v>0</v>
      </c>
      <c r="F270" s="20">
        <f t="shared" si="44"/>
        <v>0</v>
      </c>
      <c r="G270" s="20">
        <f t="shared" si="44"/>
        <v>0</v>
      </c>
      <c r="H270" s="20">
        <f t="shared" si="47"/>
        <v>0</v>
      </c>
      <c r="I270" s="20">
        <f t="shared" si="48"/>
        <v>0</v>
      </c>
      <c r="J270" s="20">
        <f t="shared" si="49"/>
        <v>0</v>
      </c>
      <c r="K270" s="20">
        <f t="shared" si="50"/>
        <v>0</v>
      </c>
      <c r="L270" s="20">
        <f t="shared" si="51"/>
        <v>0</v>
      </c>
      <c r="M270" s="20">
        <f t="shared" ca="1" si="45"/>
        <v>-1.157305134195608E-4</v>
      </c>
      <c r="N270" s="20">
        <f t="shared" ca="1" si="52"/>
        <v>0</v>
      </c>
      <c r="O270" s="23">
        <f t="shared" ca="1" si="53"/>
        <v>0</v>
      </c>
      <c r="P270" s="20">
        <f t="shared" ca="1" si="54"/>
        <v>0</v>
      </c>
      <c r="Q270" s="20">
        <f t="shared" ca="1" si="55"/>
        <v>0</v>
      </c>
      <c r="R270">
        <f t="shared" ca="1" si="46"/>
        <v>1.157305134195608E-4</v>
      </c>
    </row>
    <row r="271" spans="1:18" x14ac:dyDescent="0.2">
      <c r="A271" s="87"/>
      <c r="B271" s="87"/>
      <c r="C271" s="87"/>
      <c r="D271" s="89">
        <f t="shared" ref="D271:E334" si="56">A271/A$18</f>
        <v>0</v>
      </c>
      <c r="E271" s="89">
        <f t="shared" si="56"/>
        <v>0</v>
      </c>
      <c r="F271" s="20">
        <f t="shared" ref="F271:G334" si="57">$C271*D271</f>
        <v>0</v>
      </c>
      <c r="G271" s="20">
        <f t="shared" si="57"/>
        <v>0</v>
      </c>
      <c r="H271" s="20">
        <f t="shared" si="47"/>
        <v>0</v>
      </c>
      <c r="I271" s="20">
        <f t="shared" si="48"/>
        <v>0</v>
      </c>
      <c r="J271" s="20">
        <f t="shared" si="49"/>
        <v>0</v>
      </c>
      <c r="K271" s="20">
        <f t="shared" si="50"/>
        <v>0</v>
      </c>
      <c r="L271" s="20">
        <f t="shared" si="51"/>
        <v>0</v>
      </c>
      <c r="M271" s="20">
        <f t="shared" ca="1" si="45"/>
        <v>-1.157305134195608E-4</v>
      </c>
      <c r="N271" s="20">
        <f t="shared" ca="1" si="52"/>
        <v>0</v>
      </c>
      <c r="O271" s="23">
        <f t="shared" ca="1" si="53"/>
        <v>0</v>
      </c>
      <c r="P271" s="20">
        <f t="shared" ca="1" si="54"/>
        <v>0</v>
      </c>
      <c r="Q271" s="20">
        <f t="shared" ca="1" si="55"/>
        <v>0</v>
      </c>
      <c r="R271">
        <f t="shared" ca="1" si="46"/>
        <v>1.157305134195608E-4</v>
      </c>
    </row>
    <row r="272" spans="1:18" x14ac:dyDescent="0.2">
      <c r="A272" s="87"/>
      <c r="B272" s="87"/>
      <c r="C272" s="87"/>
      <c r="D272" s="89">
        <f t="shared" si="56"/>
        <v>0</v>
      </c>
      <c r="E272" s="89">
        <f t="shared" si="56"/>
        <v>0</v>
      </c>
      <c r="F272" s="20">
        <f t="shared" si="57"/>
        <v>0</v>
      </c>
      <c r="G272" s="20">
        <f t="shared" si="57"/>
        <v>0</v>
      </c>
      <c r="H272" s="20">
        <f t="shared" si="47"/>
        <v>0</v>
      </c>
      <c r="I272" s="20">
        <f t="shared" si="48"/>
        <v>0</v>
      </c>
      <c r="J272" s="20">
        <f t="shared" si="49"/>
        <v>0</v>
      </c>
      <c r="K272" s="20">
        <f t="shared" si="50"/>
        <v>0</v>
      </c>
      <c r="L272" s="20">
        <f t="shared" si="51"/>
        <v>0</v>
      </c>
      <c r="M272" s="20">
        <f t="shared" ca="1" si="45"/>
        <v>-1.157305134195608E-4</v>
      </c>
      <c r="N272" s="20">
        <f t="shared" ca="1" si="52"/>
        <v>0</v>
      </c>
      <c r="O272" s="23">
        <f t="shared" ca="1" si="53"/>
        <v>0</v>
      </c>
      <c r="P272" s="20">
        <f t="shared" ca="1" si="54"/>
        <v>0</v>
      </c>
      <c r="Q272" s="20">
        <f t="shared" ca="1" si="55"/>
        <v>0</v>
      </c>
      <c r="R272">
        <f t="shared" ca="1" si="46"/>
        <v>1.157305134195608E-4</v>
      </c>
    </row>
    <row r="273" spans="1:18" x14ac:dyDescent="0.2">
      <c r="A273" s="87"/>
      <c r="B273" s="87"/>
      <c r="C273" s="87"/>
      <c r="D273" s="89">
        <f t="shared" si="56"/>
        <v>0</v>
      </c>
      <c r="E273" s="89">
        <f t="shared" si="56"/>
        <v>0</v>
      </c>
      <c r="F273" s="20">
        <f t="shared" si="57"/>
        <v>0</v>
      </c>
      <c r="G273" s="20">
        <f t="shared" si="57"/>
        <v>0</v>
      </c>
      <c r="H273" s="20">
        <f t="shared" si="47"/>
        <v>0</v>
      </c>
      <c r="I273" s="20">
        <f t="shared" si="48"/>
        <v>0</v>
      </c>
      <c r="J273" s="20">
        <f t="shared" si="49"/>
        <v>0</v>
      </c>
      <c r="K273" s="20">
        <f t="shared" si="50"/>
        <v>0</v>
      </c>
      <c r="L273" s="20">
        <f t="shared" si="51"/>
        <v>0</v>
      </c>
      <c r="M273" s="20">
        <f t="shared" ca="1" si="45"/>
        <v>-1.157305134195608E-4</v>
      </c>
      <c r="N273" s="20">
        <f t="shared" ca="1" si="52"/>
        <v>0</v>
      </c>
      <c r="O273" s="23">
        <f t="shared" ca="1" si="53"/>
        <v>0</v>
      </c>
      <c r="P273" s="20">
        <f t="shared" ca="1" si="54"/>
        <v>0</v>
      </c>
      <c r="Q273" s="20">
        <f t="shared" ca="1" si="55"/>
        <v>0</v>
      </c>
      <c r="R273">
        <f t="shared" ca="1" si="46"/>
        <v>1.157305134195608E-4</v>
      </c>
    </row>
    <row r="274" spans="1:18" x14ac:dyDescent="0.2">
      <c r="A274" s="87"/>
      <c r="B274" s="87"/>
      <c r="C274" s="87"/>
      <c r="D274" s="89">
        <f t="shared" si="56"/>
        <v>0</v>
      </c>
      <c r="E274" s="89">
        <f t="shared" si="56"/>
        <v>0</v>
      </c>
      <c r="F274" s="20">
        <f t="shared" si="57"/>
        <v>0</v>
      </c>
      <c r="G274" s="20">
        <f t="shared" si="57"/>
        <v>0</v>
      </c>
      <c r="H274" s="20">
        <f t="shared" si="47"/>
        <v>0</v>
      </c>
      <c r="I274" s="20">
        <f t="shared" si="48"/>
        <v>0</v>
      </c>
      <c r="J274" s="20">
        <f t="shared" si="49"/>
        <v>0</v>
      </c>
      <c r="K274" s="20">
        <f t="shared" si="50"/>
        <v>0</v>
      </c>
      <c r="L274" s="20">
        <f t="shared" si="51"/>
        <v>0</v>
      </c>
      <c r="M274" s="20">
        <f t="shared" ca="1" si="45"/>
        <v>-1.157305134195608E-4</v>
      </c>
      <c r="N274" s="20">
        <f t="shared" ca="1" si="52"/>
        <v>0</v>
      </c>
      <c r="O274" s="23">
        <f t="shared" ca="1" si="53"/>
        <v>0</v>
      </c>
      <c r="P274" s="20">
        <f t="shared" ca="1" si="54"/>
        <v>0</v>
      </c>
      <c r="Q274" s="20">
        <f t="shared" ca="1" si="55"/>
        <v>0</v>
      </c>
      <c r="R274">
        <f t="shared" ca="1" si="46"/>
        <v>1.157305134195608E-4</v>
      </c>
    </row>
    <row r="275" spans="1:18" x14ac:dyDescent="0.2">
      <c r="A275" s="87"/>
      <c r="B275" s="87"/>
      <c r="C275" s="87"/>
      <c r="D275" s="89">
        <f t="shared" si="56"/>
        <v>0</v>
      </c>
      <c r="E275" s="89">
        <f t="shared" si="56"/>
        <v>0</v>
      </c>
      <c r="F275" s="20">
        <f t="shared" si="57"/>
        <v>0</v>
      </c>
      <c r="G275" s="20">
        <f t="shared" si="57"/>
        <v>0</v>
      </c>
      <c r="H275" s="20">
        <f t="shared" si="47"/>
        <v>0</v>
      </c>
      <c r="I275" s="20">
        <f t="shared" si="48"/>
        <v>0</v>
      </c>
      <c r="J275" s="20">
        <f t="shared" si="49"/>
        <v>0</v>
      </c>
      <c r="K275" s="20">
        <f t="shared" si="50"/>
        <v>0</v>
      </c>
      <c r="L275" s="20">
        <f t="shared" si="51"/>
        <v>0</v>
      </c>
      <c r="M275" s="20">
        <f t="shared" ref="M275:M335" ca="1" si="58">+E$4+E$5*D275+E$6*D275^2</f>
        <v>-1.157305134195608E-4</v>
      </c>
      <c r="N275" s="20">
        <f t="shared" ca="1" si="52"/>
        <v>0</v>
      </c>
      <c r="O275" s="23">
        <f t="shared" ca="1" si="53"/>
        <v>0</v>
      </c>
      <c r="P275" s="20">
        <f t="shared" ca="1" si="54"/>
        <v>0</v>
      </c>
      <c r="Q275" s="20">
        <f t="shared" ca="1" si="55"/>
        <v>0</v>
      </c>
      <c r="R275">
        <f t="shared" ref="R275:R335" ca="1" si="59">+E275-M275</f>
        <v>1.157305134195608E-4</v>
      </c>
    </row>
    <row r="276" spans="1:18" x14ac:dyDescent="0.2">
      <c r="A276" s="87"/>
      <c r="B276" s="87"/>
      <c r="C276" s="87"/>
      <c r="D276" s="89">
        <f t="shared" si="56"/>
        <v>0</v>
      </c>
      <c r="E276" s="89">
        <f t="shared" si="56"/>
        <v>0</v>
      </c>
      <c r="F276" s="20">
        <f t="shared" si="57"/>
        <v>0</v>
      </c>
      <c r="G276" s="20">
        <f t="shared" si="57"/>
        <v>0</v>
      </c>
      <c r="H276" s="20">
        <f t="shared" ref="H276:H334" si="60">C276*D276*D276</f>
        <v>0</v>
      </c>
      <c r="I276" s="20">
        <f t="shared" ref="I276:I334" si="61">C276*D276*D276*D276</f>
        <v>0</v>
      </c>
      <c r="J276" s="20">
        <f t="shared" ref="J276:J334" si="62">C276*D276*D276*D276*D276</f>
        <v>0</v>
      </c>
      <c r="K276" s="20">
        <f t="shared" ref="K276:K334" si="63">C276*E276*D276</f>
        <v>0</v>
      </c>
      <c r="L276" s="20">
        <f t="shared" ref="L276:L334" si="64">C276*E276*D276*D276</f>
        <v>0</v>
      </c>
      <c r="M276" s="20">
        <f t="shared" ca="1" si="58"/>
        <v>-1.157305134195608E-4</v>
      </c>
      <c r="N276" s="20">
        <f t="shared" ref="N276:N334" ca="1" si="65">C276*(M276-E276)^2</f>
        <v>0</v>
      </c>
      <c r="O276" s="23">
        <f t="shared" ref="O276:O334" ca="1" si="66">(C276*O$1-O$2*F276+O$3*H276)^2</f>
        <v>0</v>
      </c>
      <c r="P276" s="20">
        <f t="shared" ref="P276:P334" ca="1" si="67">(-C276*O$2+O$4*F276-O$5*H276)^2</f>
        <v>0</v>
      </c>
      <c r="Q276" s="20">
        <f t="shared" ref="Q276:Q334" ca="1" si="68">+(C276*O$3-F276*O$5+H276*O$6)^2</f>
        <v>0</v>
      </c>
      <c r="R276">
        <f t="shared" ca="1" si="59"/>
        <v>1.157305134195608E-4</v>
      </c>
    </row>
    <row r="277" spans="1:18" x14ac:dyDescent="0.2">
      <c r="A277" s="87"/>
      <c r="B277" s="87"/>
      <c r="C277" s="87"/>
      <c r="D277" s="89">
        <f t="shared" si="56"/>
        <v>0</v>
      </c>
      <c r="E277" s="89">
        <f t="shared" si="56"/>
        <v>0</v>
      </c>
      <c r="F277" s="20">
        <f t="shared" si="57"/>
        <v>0</v>
      </c>
      <c r="G277" s="20">
        <f t="shared" si="57"/>
        <v>0</v>
      </c>
      <c r="H277" s="20">
        <f t="shared" si="60"/>
        <v>0</v>
      </c>
      <c r="I277" s="20">
        <f t="shared" si="61"/>
        <v>0</v>
      </c>
      <c r="J277" s="20">
        <f t="shared" si="62"/>
        <v>0</v>
      </c>
      <c r="K277" s="20">
        <f t="shared" si="63"/>
        <v>0</v>
      </c>
      <c r="L277" s="20">
        <f t="shared" si="64"/>
        <v>0</v>
      </c>
      <c r="M277" s="20">
        <f t="shared" ca="1" si="58"/>
        <v>-1.157305134195608E-4</v>
      </c>
      <c r="N277" s="20">
        <f t="shared" ca="1" si="65"/>
        <v>0</v>
      </c>
      <c r="O277" s="23">
        <f t="shared" ca="1" si="66"/>
        <v>0</v>
      </c>
      <c r="P277" s="20">
        <f t="shared" ca="1" si="67"/>
        <v>0</v>
      </c>
      <c r="Q277" s="20">
        <f t="shared" ca="1" si="68"/>
        <v>0</v>
      </c>
      <c r="R277">
        <f t="shared" ca="1" si="59"/>
        <v>1.157305134195608E-4</v>
      </c>
    </row>
    <row r="278" spans="1:18" x14ac:dyDescent="0.2">
      <c r="A278" s="87"/>
      <c r="B278" s="87"/>
      <c r="C278" s="87"/>
      <c r="D278" s="89">
        <f t="shared" si="56"/>
        <v>0</v>
      </c>
      <c r="E278" s="89">
        <f t="shared" si="56"/>
        <v>0</v>
      </c>
      <c r="F278" s="20">
        <f t="shared" si="57"/>
        <v>0</v>
      </c>
      <c r="G278" s="20">
        <f t="shared" si="57"/>
        <v>0</v>
      </c>
      <c r="H278" s="20">
        <f t="shared" si="60"/>
        <v>0</v>
      </c>
      <c r="I278" s="20">
        <f t="shared" si="61"/>
        <v>0</v>
      </c>
      <c r="J278" s="20">
        <f t="shared" si="62"/>
        <v>0</v>
      </c>
      <c r="K278" s="20">
        <f t="shared" si="63"/>
        <v>0</v>
      </c>
      <c r="L278" s="20">
        <f t="shared" si="64"/>
        <v>0</v>
      </c>
      <c r="M278" s="20">
        <f t="shared" ca="1" si="58"/>
        <v>-1.157305134195608E-4</v>
      </c>
      <c r="N278" s="20">
        <f t="shared" ca="1" si="65"/>
        <v>0</v>
      </c>
      <c r="O278" s="23">
        <f t="shared" ca="1" si="66"/>
        <v>0</v>
      </c>
      <c r="P278" s="20">
        <f t="shared" ca="1" si="67"/>
        <v>0</v>
      </c>
      <c r="Q278" s="20">
        <f t="shared" ca="1" si="68"/>
        <v>0</v>
      </c>
      <c r="R278">
        <f t="shared" ca="1" si="59"/>
        <v>1.157305134195608E-4</v>
      </c>
    </row>
    <row r="279" spans="1:18" x14ac:dyDescent="0.2">
      <c r="A279" s="87"/>
      <c r="B279" s="87"/>
      <c r="C279" s="87"/>
      <c r="D279" s="89">
        <f t="shared" si="56"/>
        <v>0</v>
      </c>
      <c r="E279" s="89">
        <f t="shared" si="56"/>
        <v>0</v>
      </c>
      <c r="F279" s="20">
        <f t="shared" si="57"/>
        <v>0</v>
      </c>
      <c r="G279" s="20">
        <f t="shared" si="57"/>
        <v>0</v>
      </c>
      <c r="H279" s="20">
        <f t="shared" si="60"/>
        <v>0</v>
      </c>
      <c r="I279" s="20">
        <f t="shared" si="61"/>
        <v>0</v>
      </c>
      <c r="J279" s="20">
        <f t="shared" si="62"/>
        <v>0</v>
      </c>
      <c r="K279" s="20">
        <f t="shared" si="63"/>
        <v>0</v>
      </c>
      <c r="L279" s="20">
        <f t="shared" si="64"/>
        <v>0</v>
      </c>
      <c r="M279" s="20">
        <f t="shared" ca="1" si="58"/>
        <v>-1.157305134195608E-4</v>
      </c>
      <c r="N279" s="20">
        <f t="shared" ca="1" si="65"/>
        <v>0</v>
      </c>
      <c r="O279" s="23">
        <f t="shared" ca="1" si="66"/>
        <v>0</v>
      </c>
      <c r="P279" s="20">
        <f t="shared" ca="1" si="67"/>
        <v>0</v>
      </c>
      <c r="Q279" s="20">
        <f t="shared" ca="1" si="68"/>
        <v>0</v>
      </c>
      <c r="R279">
        <f t="shared" ca="1" si="59"/>
        <v>1.157305134195608E-4</v>
      </c>
    </row>
    <row r="280" spans="1:18" x14ac:dyDescent="0.2">
      <c r="A280" s="87"/>
      <c r="B280" s="87"/>
      <c r="C280" s="87"/>
      <c r="D280" s="89">
        <f t="shared" si="56"/>
        <v>0</v>
      </c>
      <c r="E280" s="89">
        <f t="shared" si="56"/>
        <v>0</v>
      </c>
      <c r="F280" s="20">
        <f t="shared" si="57"/>
        <v>0</v>
      </c>
      <c r="G280" s="20">
        <f t="shared" si="57"/>
        <v>0</v>
      </c>
      <c r="H280" s="20">
        <f t="shared" si="60"/>
        <v>0</v>
      </c>
      <c r="I280" s="20">
        <f t="shared" si="61"/>
        <v>0</v>
      </c>
      <c r="J280" s="20">
        <f t="shared" si="62"/>
        <v>0</v>
      </c>
      <c r="K280" s="20">
        <f t="shared" si="63"/>
        <v>0</v>
      </c>
      <c r="L280" s="20">
        <f t="shared" si="64"/>
        <v>0</v>
      </c>
      <c r="M280" s="20">
        <f t="shared" ca="1" si="58"/>
        <v>-1.157305134195608E-4</v>
      </c>
      <c r="N280" s="20">
        <f t="shared" ca="1" si="65"/>
        <v>0</v>
      </c>
      <c r="O280" s="23">
        <f t="shared" ca="1" si="66"/>
        <v>0</v>
      </c>
      <c r="P280" s="20">
        <f t="shared" ca="1" si="67"/>
        <v>0</v>
      </c>
      <c r="Q280" s="20">
        <f t="shared" ca="1" si="68"/>
        <v>0</v>
      </c>
      <c r="R280">
        <f t="shared" ca="1" si="59"/>
        <v>1.157305134195608E-4</v>
      </c>
    </row>
    <row r="281" spans="1:18" x14ac:dyDescent="0.2">
      <c r="A281" s="87"/>
      <c r="B281" s="87"/>
      <c r="C281" s="87"/>
      <c r="D281" s="89">
        <f t="shared" si="56"/>
        <v>0</v>
      </c>
      <c r="E281" s="89">
        <f t="shared" si="56"/>
        <v>0</v>
      </c>
      <c r="F281" s="20">
        <f t="shared" si="57"/>
        <v>0</v>
      </c>
      <c r="G281" s="20">
        <f t="shared" si="57"/>
        <v>0</v>
      </c>
      <c r="H281" s="20">
        <f t="shared" si="60"/>
        <v>0</v>
      </c>
      <c r="I281" s="20">
        <f t="shared" si="61"/>
        <v>0</v>
      </c>
      <c r="J281" s="20">
        <f t="shared" si="62"/>
        <v>0</v>
      </c>
      <c r="K281" s="20">
        <f t="shared" si="63"/>
        <v>0</v>
      </c>
      <c r="L281" s="20">
        <f t="shared" si="64"/>
        <v>0</v>
      </c>
      <c r="M281" s="20">
        <f t="shared" ca="1" si="58"/>
        <v>-1.157305134195608E-4</v>
      </c>
      <c r="N281" s="20">
        <f t="shared" ca="1" si="65"/>
        <v>0</v>
      </c>
      <c r="O281" s="23">
        <f t="shared" ca="1" si="66"/>
        <v>0</v>
      </c>
      <c r="P281" s="20">
        <f t="shared" ca="1" si="67"/>
        <v>0</v>
      </c>
      <c r="Q281" s="20">
        <f t="shared" ca="1" si="68"/>
        <v>0</v>
      </c>
      <c r="R281">
        <f t="shared" ca="1" si="59"/>
        <v>1.157305134195608E-4</v>
      </c>
    </row>
    <row r="282" spans="1:18" x14ac:dyDescent="0.2">
      <c r="A282" s="87"/>
      <c r="B282" s="87"/>
      <c r="C282" s="87"/>
      <c r="D282" s="89">
        <f t="shared" si="56"/>
        <v>0</v>
      </c>
      <c r="E282" s="89">
        <f t="shared" si="56"/>
        <v>0</v>
      </c>
      <c r="F282" s="20">
        <f t="shared" si="57"/>
        <v>0</v>
      </c>
      <c r="G282" s="20">
        <f t="shared" si="57"/>
        <v>0</v>
      </c>
      <c r="H282" s="20">
        <f t="shared" si="60"/>
        <v>0</v>
      </c>
      <c r="I282" s="20">
        <f t="shared" si="61"/>
        <v>0</v>
      </c>
      <c r="J282" s="20">
        <f t="shared" si="62"/>
        <v>0</v>
      </c>
      <c r="K282" s="20">
        <f t="shared" si="63"/>
        <v>0</v>
      </c>
      <c r="L282" s="20">
        <f t="shared" si="64"/>
        <v>0</v>
      </c>
      <c r="M282" s="20">
        <f t="shared" ca="1" si="58"/>
        <v>-1.157305134195608E-4</v>
      </c>
      <c r="N282" s="20">
        <f t="shared" ca="1" si="65"/>
        <v>0</v>
      </c>
      <c r="O282" s="23">
        <f t="shared" ca="1" si="66"/>
        <v>0</v>
      </c>
      <c r="P282" s="20">
        <f t="shared" ca="1" si="67"/>
        <v>0</v>
      </c>
      <c r="Q282" s="20">
        <f t="shared" ca="1" si="68"/>
        <v>0</v>
      </c>
      <c r="R282">
        <f t="shared" ca="1" si="59"/>
        <v>1.157305134195608E-4</v>
      </c>
    </row>
    <row r="283" spans="1:18" x14ac:dyDescent="0.2">
      <c r="A283" s="87"/>
      <c r="B283" s="87"/>
      <c r="C283" s="87"/>
      <c r="D283" s="89">
        <f t="shared" si="56"/>
        <v>0</v>
      </c>
      <c r="E283" s="89">
        <f t="shared" si="56"/>
        <v>0</v>
      </c>
      <c r="F283" s="20">
        <f t="shared" si="57"/>
        <v>0</v>
      </c>
      <c r="G283" s="20">
        <f t="shared" si="57"/>
        <v>0</v>
      </c>
      <c r="H283" s="20">
        <f t="shared" si="60"/>
        <v>0</v>
      </c>
      <c r="I283" s="20">
        <f t="shared" si="61"/>
        <v>0</v>
      </c>
      <c r="J283" s="20">
        <f t="shared" si="62"/>
        <v>0</v>
      </c>
      <c r="K283" s="20">
        <f t="shared" si="63"/>
        <v>0</v>
      </c>
      <c r="L283" s="20">
        <f t="shared" si="64"/>
        <v>0</v>
      </c>
      <c r="M283" s="20">
        <f t="shared" ca="1" si="58"/>
        <v>-1.157305134195608E-4</v>
      </c>
      <c r="N283" s="20">
        <f t="shared" ca="1" si="65"/>
        <v>0</v>
      </c>
      <c r="O283" s="23">
        <f t="shared" ca="1" si="66"/>
        <v>0</v>
      </c>
      <c r="P283" s="20">
        <f t="shared" ca="1" si="67"/>
        <v>0</v>
      </c>
      <c r="Q283" s="20">
        <f t="shared" ca="1" si="68"/>
        <v>0</v>
      </c>
      <c r="R283">
        <f t="shared" ca="1" si="59"/>
        <v>1.157305134195608E-4</v>
      </c>
    </row>
    <row r="284" spans="1:18" x14ac:dyDescent="0.2">
      <c r="A284" s="87"/>
      <c r="B284" s="87"/>
      <c r="C284" s="87"/>
      <c r="D284" s="89">
        <f t="shared" si="56"/>
        <v>0</v>
      </c>
      <c r="E284" s="89">
        <f t="shared" si="56"/>
        <v>0</v>
      </c>
      <c r="F284" s="20">
        <f t="shared" si="57"/>
        <v>0</v>
      </c>
      <c r="G284" s="20">
        <f t="shared" si="57"/>
        <v>0</v>
      </c>
      <c r="H284" s="20">
        <f t="shared" si="60"/>
        <v>0</v>
      </c>
      <c r="I284" s="20">
        <f t="shared" si="61"/>
        <v>0</v>
      </c>
      <c r="J284" s="20">
        <f t="shared" si="62"/>
        <v>0</v>
      </c>
      <c r="K284" s="20">
        <f t="shared" si="63"/>
        <v>0</v>
      </c>
      <c r="L284" s="20">
        <f t="shared" si="64"/>
        <v>0</v>
      </c>
      <c r="M284" s="20">
        <f t="shared" ca="1" si="58"/>
        <v>-1.157305134195608E-4</v>
      </c>
      <c r="N284" s="20">
        <f t="shared" ca="1" si="65"/>
        <v>0</v>
      </c>
      <c r="O284" s="23">
        <f t="shared" ca="1" si="66"/>
        <v>0</v>
      </c>
      <c r="P284" s="20">
        <f t="shared" ca="1" si="67"/>
        <v>0</v>
      </c>
      <c r="Q284" s="20">
        <f t="shared" ca="1" si="68"/>
        <v>0</v>
      </c>
      <c r="R284">
        <f t="shared" ca="1" si="59"/>
        <v>1.157305134195608E-4</v>
      </c>
    </row>
    <row r="285" spans="1:18" x14ac:dyDescent="0.2">
      <c r="A285" s="87"/>
      <c r="B285" s="87"/>
      <c r="C285" s="87"/>
      <c r="D285" s="89">
        <f t="shared" si="56"/>
        <v>0</v>
      </c>
      <c r="E285" s="89">
        <f t="shared" si="56"/>
        <v>0</v>
      </c>
      <c r="F285" s="20">
        <f t="shared" si="57"/>
        <v>0</v>
      </c>
      <c r="G285" s="20">
        <f t="shared" si="57"/>
        <v>0</v>
      </c>
      <c r="H285" s="20">
        <f t="shared" si="60"/>
        <v>0</v>
      </c>
      <c r="I285" s="20">
        <f t="shared" si="61"/>
        <v>0</v>
      </c>
      <c r="J285" s="20">
        <f t="shared" si="62"/>
        <v>0</v>
      </c>
      <c r="K285" s="20">
        <f t="shared" si="63"/>
        <v>0</v>
      </c>
      <c r="L285" s="20">
        <f t="shared" si="64"/>
        <v>0</v>
      </c>
      <c r="M285" s="20">
        <f t="shared" ca="1" si="58"/>
        <v>-1.157305134195608E-4</v>
      </c>
      <c r="N285" s="20">
        <f t="shared" ca="1" si="65"/>
        <v>0</v>
      </c>
      <c r="O285" s="23">
        <f t="shared" ca="1" si="66"/>
        <v>0</v>
      </c>
      <c r="P285" s="20">
        <f t="shared" ca="1" si="67"/>
        <v>0</v>
      </c>
      <c r="Q285" s="20">
        <f t="shared" ca="1" si="68"/>
        <v>0</v>
      </c>
      <c r="R285">
        <f t="shared" ca="1" si="59"/>
        <v>1.157305134195608E-4</v>
      </c>
    </row>
    <row r="286" spans="1:18" x14ac:dyDescent="0.2">
      <c r="A286" s="87"/>
      <c r="B286" s="87"/>
      <c r="C286" s="87"/>
      <c r="D286" s="89">
        <f t="shared" si="56"/>
        <v>0</v>
      </c>
      <c r="E286" s="89">
        <f t="shared" si="56"/>
        <v>0</v>
      </c>
      <c r="F286" s="20">
        <f t="shared" si="57"/>
        <v>0</v>
      </c>
      <c r="G286" s="20">
        <f t="shared" si="57"/>
        <v>0</v>
      </c>
      <c r="H286" s="20">
        <f t="shared" si="60"/>
        <v>0</v>
      </c>
      <c r="I286" s="20">
        <f t="shared" si="61"/>
        <v>0</v>
      </c>
      <c r="J286" s="20">
        <f t="shared" si="62"/>
        <v>0</v>
      </c>
      <c r="K286" s="20">
        <f t="shared" si="63"/>
        <v>0</v>
      </c>
      <c r="L286" s="20">
        <f t="shared" si="64"/>
        <v>0</v>
      </c>
      <c r="M286" s="20">
        <f t="shared" ca="1" si="58"/>
        <v>-1.157305134195608E-4</v>
      </c>
      <c r="N286" s="20">
        <f t="shared" ca="1" si="65"/>
        <v>0</v>
      </c>
      <c r="O286" s="23">
        <f t="shared" ca="1" si="66"/>
        <v>0</v>
      </c>
      <c r="P286" s="20">
        <f t="shared" ca="1" si="67"/>
        <v>0</v>
      </c>
      <c r="Q286" s="20">
        <f t="shared" ca="1" si="68"/>
        <v>0</v>
      </c>
      <c r="R286">
        <f t="shared" ca="1" si="59"/>
        <v>1.157305134195608E-4</v>
      </c>
    </row>
    <row r="287" spans="1:18" x14ac:dyDescent="0.2">
      <c r="A287" s="87"/>
      <c r="B287" s="87"/>
      <c r="C287" s="87"/>
      <c r="D287" s="89">
        <f t="shared" si="56"/>
        <v>0</v>
      </c>
      <c r="E287" s="89">
        <f t="shared" si="56"/>
        <v>0</v>
      </c>
      <c r="F287" s="20">
        <f t="shared" si="57"/>
        <v>0</v>
      </c>
      <c r="G287" s="20">
        <f t="shared" si="57"/>
        <v>0</v>
      </c>
      <c r="H287" s="20">
        <f t="shared" si="60"/>
        <v>0</v>
      </c>
      <c r="I287" s="20">
        <f t="shared" si="61"/>
        <v>0</v>
      </c>
      <c r="J287" s="20">
        <f t="shared" si="62"/>
        <v>0</v>
      </c>
      <c r="K287" s="20">
        <f t="shared" si="63"/>
        <v>0</v>
      </c>
      <c r="L287" s="20">
        <f t="shared" si="64"/>
        <v>0</v>
      </c>
      <c r="M287" s="20">
        <f t="shared" ca="1" si="58"/>
        <v>-1.157305134195608E-4</v>
      </c>
      <c r="N287" s="20">
        <f t="shared" ca="1" si="65"/>
        <v>0</v>
      </c>
      <c r="O287" s="23">
        <f t="shared" ca="1" si="66"/>
        <v>0</v>
      </c>
      <c r="P287" s="20">
        <f t="shared" ca="1" si="67"/>
        <v>0</v>
      </c>
      <c r="Q287" s="20">
        <f t="shared" ca="1" si="68"/>
        <v>0</v>
      </c>
      <c r="R287">
        <f t="shared" ca="1" si="59"/>
        <v>1.157305134195608E-4</v>
      </c>
    </row>
    <row r="288" spans="1:18" x14ac:dyDescent="0.2">
      <c r="A288" s="87"/>
      <c r="B288" s="87"/>
      <c r="C288" s="87"/>
      <c r="D288" s="89">
        <f t="shared" si="56"/>
        <v>0</v>
      </c>
      <c r="E288" s="89">
        <f t="shared" si="56"/>
        <v>0</v>
      </c>
      <c r="F288" s="20">
        <f t="shared" si="57"/>
        <v>0</v>
      </c>
      <c r="G288" s="20">
        <f t="shared" si="57"/>
        <v>0</v>
      </c>
      <c r="H288" s="20">
        <f t="shared" si="60"/>
        <v>0</v>
      </c>
      <c r="I288" s="20">
        <f t="shared" si="61"/>
        <v>0</v>
      </c>
      <c r="J288" s="20">
        <f t="shared" si="62"/>
        <v>0</v>
      </c>
      <c r="K288" s="20">
        <f t="shared" si="63"/>
        <v>0</v>
      </c>
      <c r="L288" s="20">
        <f t="shared" si="64"/>
        <v>0</v>
      </c>
      <c r="M288" s="20">
        <f t="shared" ca="1" si="58"/>
        <v>-1.157305134195608E-4</v>
      </c>
      <c r="N288" s="20">
        <f t="shared" ca="1" si="65"/>
        <v>0</v>
      </c>
      <c r="O288" s="23">
        <f t="shared" ca="1" si="66"/>
        <v>0</v>
      </c>
      <c r="P288" s="20">
        <f t="shared" ca="1" si="67"/>
        <v>0</v>
      </c>
      <c r="Q288" s="20">
        <f t="shared" ca="1" si="68"/>
        <v>0</v>
      </c>
      <c r="R288">
        <f t="shared" ca="1" si="59"/>
        <v>1.157305134195608E-4</v>
      </c>
    </row>
    <row r="289" spans="1:18" x14ac:dyDescent="0.2">
      <c r="A289" s="87"/>
      <c r="B289" s="87"/>
      <c r="C289" s="87"/>
      <c r="D289" s="89">
        <f t="shared" si="56"/>
        <v>0</v>
      </c>
      <c r="E289" s="89">
        <f t="shared" si="56"/>
        <v>0</v>
      </c>
      <c r="F289" s="20">
        <f t="shared" si="57"/>
        <v>0</v>
      </c>
      <c r="G289" s="20">
        <f t="shared" si="57"/>
        <v>0</v>
      </c>
      <c r="H289" s="20">
        <f t="shared" si="60"/>
        <v>0</v>
      </c>
      <c r="I289" s="20">
        <f t="shared" si="61"/>
        <v>0</v>
      </c>
      <c r="J289" s="20">
        <f t="shared" si="62"/>
        <v>0</v>
      </c>
      <c r="K289" s="20">
        <f t="shared" si="63"/>
        <v>0</v>
      </c>
      <c r="L289" s="20">
        <f t="shared" si="64"/>
        <v>0</v>
      </c>
      <c r="M289" s="20">
        <f t="shared" ca="1" si="58"/>
        <v>-1.157305134195608E-4</v>
      </c>
      <c r="N289" s="20">
        <f t="shared" ca="1" si="65"/>
        <v>0</v>
      </c>
      <c r="O289" s="23">
        <f t="shared" ca="1" si="66"/>
        <v>0</v>
      </c>
      <c r="P289" s="20">
        <f t="shared" ca="1" si="67"/>
        <v>0</v>
      </c>
      <c r="Q289" s="20">
        <f t="shared" ca="1" si="68"/>
        <v>0</v>
      </c>
      <c r="R289">
        <f t="shared" ca="1" si="59"/>
        <v>1.157305134195608E-4</v>
      </c>
    </row>
    <row r="290" spans="1:18" x14ac:dyDescent="0.2">
      <c r="A290" s="87"/>
      <c r="B290" s="87"/>
      <c r="C290" s="87"/>
      <c r="D290" s="89">
        <f t="shared" si="56"/>
        <v>0</v>
      </c>
      <c r="E290" s="89">
        <f t="shared" si="56"/>
        <v>0</v>
      </c>
      <c r="F290" s="20">
        <f t="shared" si="57"/>
        <v>0</v>
      </c>
      <c r="G290" s="20">
        <f t="shared" si="57"/>
        <v>0</v>
      </c>
      <c r="H290" s="20">
        <f t="shared" si="60"/>
        <v>0</v>
      </c>
      <c r="I290" s="20">
        <f t="shared" si="61"/>
        <v>0</v>
      </c>
      <c r="J290" s="20">
        <f t="shared" si="62"/>
        <v>0</v>
      </c>
      <c r="K290" s="20">
        <f t="shared" si="63"/>
        <v>0</v>
      </c>
      <c r="L290" s="20">
        <f t="shared" si="64"/>
        <v>0</v>
      </c>
      <c r="M290" s="20">
        <f t="shared" ca="1" si="58"/>
        <v>-1.157305134195608E-4</v>
      </c>
      <c r="N290" s="20">
        <f t="shared" ca="1" si="65"/>
        <v>0</v>
      </c>
      <c r="O290" s="23">
        <f t="shared" ca="1" si="66"/>
        <v>0</v>
      </c>
      <c r="P290" s="20">
        <f t="shared" ca="1" si="67"/>
        <v>0</v>
      </c>
      <c r="Q290" s="20">
        <f t="shared" ca="1" si="68"/>
        <v>0</v>
      </c>
      <c r="R290">
        <f t="shared" ca="1" si="59"/>
        <v>1.157305134195608E-4</v>
      </c>
    </row>
    <row r="291" spans="1:18" x14ac:dyDescent="0.2">
      <c r="A291" s="87"/>
      <c r="B291" s="87"/>
      <c r="C291" s="87"/>
      <c r="D291" s="89">
        <f t="shared" si="56"/>
        <v>0</v>
      </c>
      <c r="E291" s="89">
        <f t="shared" si="56"/>
        <v>0</v>
      </c>
      <c r="F291" s="20">
        <f t="shared" si="57"/>
        <v>0</v>
      </c>
      <c r="G291" s="20">
        <f t="shared" si="57"/>
        <v>0</v>
      </c>
      <c r="H291" s="20">
        <f t="shared" si="60"/>
        <v>0</v>
      </c>
      <c r="I291" s="20">
        <f t="shared" si="61"/>
        <v>0</v>
      </c>
      <c r="J291" s="20">
        <f t="shared" si="62"/>
        <v>0</v>
      </c>
      <c r="K291" s="20">
        <f t="shared" si="63"/>
        <v>0</v>
      </c>
      <c r="L291" s="20">
        <f t="shared" si="64"/>
        <v>0</v>
      </c>
      <c r="M291" s="20">
        <f t="shared" ca="1" si="58"/>
        <v>-1.157305134195608E-4</v>
      </c>
      <c r="N291" s="20">
        <f t="shared" ca="1" si="65"/>
        <v>0</v>
      </c>
      <c r="O291" s="23">
        <f t="shared" ca="1" si="66"/>
        <v>0</v>
      </c>
      <c r="P291" s="20">
        <f t="shared" ca="1" si="67"/>
        <v>0</v>
      </c>
      <c r="Q291" s="20">
        <f t="shared" ca="1" si="68"/>
        <v>0</v>
      </c>
      <c r="R291">
        <f t="shared" ca="1" si="59"/>
        <v>1.157305134195608E-4</v>
      </c>
    </row>
    <row r="292" spans="1:18" x14ac:dyDescent="0.2">
      <c r="A292" s="87"/>
      <c r="B292" s="87"/>
      <c r="C292" s="87"/>
      <c r="D292" s="89">
        <f t="shared" si="56"/>
        <v>0</v>
      </c>
      <c r="E292" s="89">
        <f t="shared" si="56"/>
        <v>0</v>
      </c>
      <c r="F292" s="20">
        <f t="shared" si="57"/>
        <v>0</v>
      </c>
      <c r="G292" s="20">
        <f t="shared" si="57"/>
        <v>0</v>
      </c>
      <c r="H292" s="20">
        <f t="shared" si="60"/>
        <v>0</v>
      </c>
      <c r="I292" s="20">
        <f t="shared" si="61"/>
        <v>0</v>
      </c>
      <c r="J292" s="20">
        <f t="shared" si="62"/>
        <v>0</v>
      </c>
      <c r="K292" s="20">
        <f t="shared" si="63"/>
        <v>0</v>
      </c>
      <c r="L292" s="20">
        <f t="shared" si="64"/>
        <v>0</v>
      </c>
      <c r="M292" s="20">
        <f t="shared" ca="1" si="58"/>
        <v>-1.157305134195608E-4</v>
      </c>
      <c r="N292" s="20">
        <f t="shared" ca="1" si="65"/>
        <v>0</v>
      </c>
      <c r="O292" s="23">
        <f t="shared" ca="1" si="66"/>
        <v>0</v>
      </c>
      <c r="P292" s="20">
        <f t="shared" ca="1" si="67"/>
        <v>0</v>
      </c>
      <c r="Q292" s="20">
        <f t="shared" ca="1" si="68"/>
        <v>0</v>
      </c>
      <c r="R292">
        <f t="shared" ca="1" si="59"/>
        <v>1.157305134195608E-4</v>
      </c>
    </row>
    <row r="293" spans="1:18" x14ac:dyDescent="0.2">
      <c r="A293" s="87"/>
      <c r="B293" s="87"/>
      <c r="C293" s="87"/>
      <c r="D293" s="89">
        <f t="shared" si="56"/>
        <v>0</v>
      </c>
      <c r="E293" s="89">
        <f t="shared" si="56"/>
        <v>0</v>
      </c>
      <c r="F293" s="20">
        <f t="shared" si="57"/>
        <v>0</v>
      </c>
      <c r="G293" s="20">
        <f t="shared" si="57"/>
        <v>0</v>
      </c>
      <c r="H293" s="20">
        <f t="shared" si="60"/>
        <v>0</v>
      </c>
      <c r="I293" s="20">
        <f t="shared" si="61"/>
        <v>0</v>
      </c>
      <c r="J293" s="20">
        <f t="shared" si="62"/>
        <v>0</v>
      </c>
      <c r="K293" s="20">
        <f t="shared" si="63"/>
        <v>0</v>
      </c>
      <c r="L293" s="20">
        <f t="shared" si="64"/>
        <v>0</v>
      </c>
      <c r="M293" s="20">
        <f t="shared" ca="1" si="58"/>
        <v>-1.157305134195608E-4</v>
      </c>
      <c r="N293" s="20">
        <f t="shared" ca="1" si="65"/>
        <v>0</v>
      </c>
      <c r="O293" s="23">
        <f t="shared" ca="1" si="66"/>
        <v>0</v>
      </c>
      <c r="P293" s="20">
        <f t="shared" ca="1" si="67"/>
        <v>0</v>
      </c>
      <c r="Q293" s="20">
        <f t="shared" ca="1" si="68"/>
        <v>0</v>
      </c>
      <c r="R293">
        <f t="shared" ca="1" si="59"/>
        <v>1.157305134195608E-4</v>
      </c>
    </row>
    <row r="294" spans="1:18" x14ac:dyDescent="0.2">
      <c r="A294" s="87"/>
      <c r="B294" s="87"/>
      <c r="C294" s="87"/>
      <c r="D294" s="89">
        <f t="shared" si="56"/>
        <v>0</v>
      </c>
      <c r="E294" s="89">
        <f t="shared" si="56"/>
        <v>0</v>
      </c>
      <c r="F294" s="20">
        <f t="shared" si="57"/>
        <v>0</v>
      </c>
      <c r="G294" s="20">
        <f t="shared" si="57"/>
        <v>0</v>
      </c>
      <c r="H294" s="20">
        <f t="shared" si="60"/>
        <v>0</v>
      </c>
      <c r="I294" s="20">
        <f t="shared" si="61"/>
        <v>0</v>
      </c>
      <c r="J294" s="20">
        <f t="shared" si="62"/>
        <v>0</v>
      </c>
      <c r="K294" s="20">
        <f t="shared" si="63"/>
        <v>0</v>
      </c>
      <c r="L294" s="20">
        <f t="shared" si="64"/>
        <v>0</v>
      </c>
      <c r="M294" s="20">
        <f t="shared" ca="1" si="58"/>
        <v>-1.157305134195608E-4</v>
      </c>
      <c r="N294" s="20">
        <f t="shared" ca="1" si="65"/>
        <v>0</v>
      </c>
      <c r="O294" s="23">
        <f t="shared" ca="1" si="66"/>
        <v>0</v>
      </c>
      <c r="P294" s="20">
        <f t="shared" ca="1" si="67"/>
        <v>0</v>
      </c>
      <c r="Q294" s="20">
        <f t="shared" ca="1" si="68"/>
        <v>0</v>
      </c>
      <c r="R294">
        <f t="shared" ca="1" si="59"/>
        <v>1.157305134195608E-4</v>
      </c>
    </row>
    <row r="295" spans="1:18" x14ac:dyDescent="0.2">
      <c r="A295" s="87"/>
      <c r="B295" s="87"/>
      <c r="C295" s="87"/>
      <c r="D295" s="89">
        <f t="shared" si="56"/>
        <v>0</v>
      </c>
      <c r="E295" s="89">
        <f t="shared" si="56"/>
        <v>0</v>
      </c>
      <c r="F295" s="20">
        <f t="shared" si="57"/>
        <v>0</v>
      </c>
      <c r="G295" s="20">
        <f t="shared" si="57"/>
        <v>0</v>
      </c>
      <c r="H295" s="20">
        <f t="shared" si="60"/>
        <v>0</v>
      </c>
      <c r="I295" s="20">
        <f t="shared" si="61"/>
        <v>0</v>
      </c>
      <c r="J295" s="20">
        <f t="shared" si="62"/>
        <v>0</v>
      </c>
      <c r="K295" s="20">
        <f t="shared" si="63"/>
        <v>0</v>
      </c>
      <c r="L295" s="20">
        <f t="shared" si="64"/>
        <v>0</v>
      </c>
      <c r="M295" s="20">
        <f t="shared" ca="1" si="58"/>
        <v>-1.157305134195608E-4</v>
      </c>
      <c r="N295" s="20">
        <f t="shared" ca="1" si="65"/>
        <v>0</v>
      </c>
      <c r="O295" s="23">
        <f t="shared" ca="1" si="66"/>
        <v>0</v>
      </c>
      <c r="P295" s="20">
        <f t="shared" ca="1" si="67"/>
        <v>0</v>
      </c>
      <c r="Q295" s="20">
        <f t="shared" ca="1" si="68"/>
        <v>0</v>
      </c>
      <c r="R295">
        <f t="shared" ca="1" si="59"/>
        <v>1.157305134195608E-4</v>
      </c>
    </row>
    <row r="296" spans="1:18" x14ac:dyDescent="0.2">
      <c r="A296" s="87"/>
      <c r="B296" s="87"/>
      <c r="C296" s="87"/>
      <c r="D296" s="89">
        <f t="shared" si="56"/>
        <v>0</v>
      </c>
      <c r="E296" s="89">
        <f t="shared" si="56"/>
        <v>0</v>
      </c>
      <c r="F296" s="20">
        <f t="shared" si="57"/>
        <v>0</v>
      </c>
      <c r="G296" s="20">
        <f t="shared" si="57"/>
        <v>0</v>
      </c>
      <c r="H296" s="20">
        <f t="shared" si="60"/>
        <v>0</v>
      </c>
      <c r="I296" s="20">
        <f t="shared" si="61"/>
        <v>0</v>
      </c>
      <c r="J296" s="20">
        <f t="shared" si="62"/>
        <v>0</v>
      </c>
      <c r="K296" s="20">
        <f t="shared" si="63"/>
        <v>0</v>
      </c>
      <c r="L296" s="20">
        <f t="shared" si="64"/>
        <v>0</v>
      </c>
      <c r="M296" s="20">
        <f t="shared" ca="1" si="58"/>
        <v>-1.157305134195608E-4</v>
      </c>
      <c r="N296" s="20">
        <f t="shared" ca="1" si="65"/>
        <v>0</v>
      </c>
      <c r="O296" s="23">
        <f t="shared" ca="1" si="66"/>
        <v>0</v>
      </c>
      <c r="P296" s="20">
        <f t="shared" ca="1" si="67"/>
        <v>0</v>
      </c>
      <c r="Q296" s="20">
        <f t="shared" ca="1" si="68"/>
        <v>0</v>
      </c>
      <c r="R296">
        <f t="shared" ca="1" si="59"/>
        <v>1.157305134195608E-4</v>
      </c>
    </row>
    <row r="297" spans="1:18" x14ac:dyDescent="0.2">
      <c r="A297" s="87"/>
      <c r="B297" s="87"/>
      <c r="C297" s="87"/>
      <c r="D297" s="89">
        <f t="shared" si="56"/>
        <v>0</v>
      </c>
      <c r="E297" s="89">
        <f t="shared" si="56"/>
        <v>0</v>
      </c>
      <c r="F297" s="20">
        <f t="shared" si="57"/>
        <v>0</v>
      </c>
      <c r="G297" s="20">
        <f t="shared" si="57"/>
        <v>0</v>
      </c>
      <c r="H297" s="20">
        <f t="shared" si="60"/>
        <v>0</v>
      </c>
      <c r="I297" s="20">
        <f t="shared" si="61"/>
        <v>0</v>
      </c>
      <c r="J297" s="20">
        <f t="shared" si="62"/>
        <v>0</v>
      </c>
      <c r="K297" s="20">
        <f t="shared" si="63"/>
        <v>0</v>
      </c>
      <c r="L297" s="20">
        <f t="shared" si="64"/>
        <v>0</v>
      </c>
      <c r="M297" s="20">
        <f t="shared" ca="1" si="58"/>
        <v>-1.157305134195608E-4</v>
      </c>
      <c r="N297" s="20">
        <f t="shared" ca="1" si="65"/>
        <v>0</v>
      </c>
      <c r="O297" s="23">
        <f t="shared" ca="1" si="66"/>
        <v>0</v>
      </c>
      <c r="P297" s="20">
        <f t="shared" ca="1" si="67"/>
        <v>0</v>
      </c>
      <c r="Q297" s="20">
        <f t="shared" ca="1" si="68"/>
        <v>0</v>
      </c>
      <c r="R297">
        <f t="shared" ca="1" si="59"/>
        <v>1.157305134195608E-4</v>
      </c>
    </row>
    <row r="298" spans="1:18" x14ac:dyDescent="0.2">
      <c r="A298" s="87"/>
      <c r="B298" s="87"/>
      <c r="C298" s="87"/>
      <c r="D298" s="89">
        <f t="shared" si="56"/>
        <v>0</v>
      </c>
      <c r="E298" s="89">
        <f t="shared" si="56"/>
        <v>0</v>
      </c>
      <c r="F298" s="20">
        <f t="shared" si="57"/>
        <v>0</v>
      </c>
      <c r="G298" s="20">
        <f t="shared" si="57"/>
        <v>0</v>
      </c>
      <c r="H298" s="20">
        <f t="shared" si="60"/>
        <v>0</v>
      </c>
      <c r="I298" s="20">
        <f t="shared" si="61"/>
        <v>0</v>
      </c>
      <c r="J298" s="20">
        <f t="shared" si="62"/>
        <v>0</v>
      </c>
      <c r="K298" s="20">
        <f t="shared" si="63"/>
        <v>0</v>
      </c>
      <c r="L298" s="20">
        <f t="shared" si="64"/>
        <v>0</v>
      </c>
      <c r="M298" s="20">
        <f t="shared" ca="1" si="58"/>
        <v>-1.157305134195608E-4</v>
      </c>
      <c r="N298" s="20">
        <f t="shared" ca="1" si="65"/>
        <v>0</v>
      </c>
      <c r="O298" s="23">
        <f t="shared" ca="1" si="66"/>
        <v>0</v>
      </c>
      <c r="P298" s="20">
        <f t="shared" ca="1" si="67"/>
        <v>0</v>
      </c>
      <c r="Q298" s="20">
        <f t="shared" ca="1" si="68"/>
        <v>0</v>
      </c>
      <c r="R298">
        <f t="shared" ca="1" si="59"/>
        <v>1.157305134195608E-4</v>
      </c>
    </row>
    <row r="299" spans="1:18" x14ac:dyDescent="0.2">
      <c r="A299" s="87"/>
      <c r="B299" s="87"/>
      <c r="C299" s="87"/>
      <c r="D299" s="89">
        <f t="shared" si="56"/>
        <v>0</v>
      </c>
      <c r="E299" s="89">
        <f t="shared" si="56"/>
        <v>0</v>
      </c>
      <c r="F299" s="20">
        <f t="shared" si="57"/>
        <v>0</v>
      </c>
      <c r="G299" s="20">
        <f t="shared" si="57"/>
        <v>0</v>
      </c>
      <c r="H299" s="20">
        <f t="shared" si="60"/>
        <v>0</v>
      </c>
      <c r="I299" s="20">
        <f t="shared" si="61"/>
        <v>0</v>
      </c>
      <c r="J299" s="20">
        <f t="shared" si="62"/>
        <v>0</v>
      </c>
      <c r="K299" s="20">
        <f t="shared" si="63"/>
        <v>0</v>
      </c>
      <c r="L299" s="20">
        <f t="shared" si="64"/>
        <v>0</v>
      </c>
      <c r="M299" s="20">
        <f t="shared" ca="1" si="58"/>
        <v>-1.157305134195608E-4</v>
      </c>
      <c r="N299" s="20">
        <f t="shared" ca="1" si="65"/>
        <v>0</v>
      </c>
      <c r="O299" s="23">
        <f t="shared" ca="1" si="66"/>
        <v>0</v>
      </c>
      <c r="P299" s="20">
        <f t="shared" ca="1" si="67"/>
        <v>0</v>
      </c>
      <c r="Q299" s="20">
        <f t="shared" ca="1" si="68"/>
        <v>0</v>
      </c>
      <c r="R299">
        <f t="shared" ca="1" si="59"/>
        <v>1.157305134195608E-4</v>
      </c>
    </row>
    <row r="300" spans="1:18" x14ac:dyDescent="0.2">
      <c r="A300" s="87"/>
      <c r="B300" s="87"/>
      <c r="C300" s="87"/>
      <c r="D300" s="89">
        <f t="shared" si="56"/>
        <v>0</v>
      </c>
      <c r="E300" s="89">
        <f t="shared" si="56"/>
        <v>0</v>
      </c>
      <c r="F300" s="20">
        <f t="shared" si="57"/>
        <v>0</v>
      </c>
      <c r="G300" s="20">
        <f t="shared" si="57"/>
        <v>0</v>
      </c>
      <c r="H300" s="20">
        <f t="shared" si="60"/>
        <v>0</v>
      </c>
      <c r="I300" s="20">
        <f t="shared" si="61"/>
        <v>0</v>
      </c>
      <c r="J300" s="20">
        <f t="shared" si="62"/>
        <v>0</v>
      </c>
      <c r="K300" s="20">
        <f t="shared" si="63"/>
        <v>0</v>
      </c>
      <c r="L300" s="20">
        <f t="shared" si="64"/>
        <v>0</v>
      </c>
      <c r="M300" s="20">
        <f t="shared" ca="1" si="58"/>
        <v>-1.157305134195608E-4</v>
      </c>
      <c r="N300" s="20">
        <f t="shared" ca="1" si="65"/>
        <v>0</v>
      </c>
      <c r="O300" s="23">
        <f t="shared" ca="1" si="66"/>
        <v>0</v>
      </c>
      <c r="P300" s="20">
        <f t="shared" ca="1" si="67"/>
        <v>0</v>
      </c>
      <c r="Q300" s="20">
        <f t="shared" ca="1" si="68"/>
        <v>0</v>
      </c>
      <c r="R300">
        <f t="shared" ca="1" si="59"/>
        <v>1.157305134195608E-4</v>
      </c>
    </row>
    <row r="301" spans="1:18" x14ac:dyDescent="0.2">
      <c r="A301" s="87"/>
      <c r="B301" s="87"/>
      <c r="C301" s="87"/>
      <c r="D301" s="89">
        <f t="shared" si="56"/>
        <v>0</v>
      </c>
      <c r="E301" s="89">
        <f t="shared" si="56"/>
        <v>0</v>
      </c>
      <c r="F301" s="20">
        <f t="shared" si="57"/>
        <v>0</v>
      </c>
      <c r="G301" s="20">
        <f t="shared" si="57"/>
        <v>0</v>
      </c>
      <c r="H301" s="20">
        <f t="shared" si="60"/>
        <v>0</v>
      </c>
      <c r="I301" s="20">
        <f t="shared" si="61"/>
        <v>0</v>
      </c>
      <c r="J301" s="20">
        <f t="shared" si="62"/>
        <v>0</v>
      </c>
      <c r="K301" s="20">
        <f t="shared" si="63"/>
        <v>0</v>
      </c>
      <c r="L301" s="20">
        <f t="shared" si="64"/>
        <v>0</v>
      </c>
      <c r="M301" s="20">
        <f t="shared" ca="1" si="58"/>
        <v>-1.157305134195608E-4</v>
      </c>
      <c r="N301" s="20">
        <f t="shared" ca="1" si="65"/>
        <v>0</v>
      </c>
      <c r="O301" s="23">
        <f t="shared" ca="1" si="66"/>
        <v>0</v>
      </c>
      <c r="P301" s="20">
        <f t="shared" ca="1" si="67"/>
        <v>0</v>
      </c>
      <c r="Q301" s="20">
        <f t="shared" ca="1" si="68"/>
        <v>0</v>
      </c>
      <c r="R301">
        <f t="shared" ca="1" si="59"/>
        <v>1.157305134195608E-4</v>
      </c>
    </row>
    <row r="302" spans="1:18" x14ac:dyDescent="0.2">
      <c r="A302" s="87"/>
      <c r="B302" s="87"/>
      <c r="C302" s="87"/>
      <c r="D302" s="89">
        <f t="shared" si="56"/>
        <v>0</v>
      </c>
      <c r="E302" s="89">
        <f t="shared" si="56"/>
        <v>0</v>
      </c>
      <c r="F302" s="20">
        <f t="shared" si="57"/>
        <v>0</v>
      </c>
      <c r="G302" s="20">
        <f t="shared" si="57"/>
        <v>0</v>
      </c>
      <c r="H302" s="20">
        <f t="shared" si="60"/>
        <v>0</v>
      </c>
      <c r="I302" s="20">
        <f t="shared" si="61"/>
        <v>0</v>
      </c>
      <c r="J302" s="20">
        <f t="shared" si="62"/>
        <v>0</v>
      </c>
      <c r="K302" s="20">
        <f t="shared" si="63"/>
        <v>0</v>
      </c>
      <c r="L302" s="20">
        <f t="shared" si="64"/>
        <v>0</v>
      </c>
      <c r="M302" s="20">
        <f t="shared" ca="1" si="58"/>
        <v>-1.157305134195608E-4</v>
      </c>
      <c r="N302" s="20">
        <f t="shared" ca="1" si="65"/>
        <v>0</v>
      </c>
      <c r="O302" s="23">
        <f t="shared" ca="1" si="66"/>
        <v>0</v>
      </c>
      <c r="P302" s="20">
        <f t="shared" ca="1" si="67"/>
        <v>0</v>
      </c>
      <c r="Q302" s="20">
        <f t="shared" ca="1" si="68"/>
        <v>0</v>
      </c>
      <c r="R302">
        <f t="shared" ca="1" si="59"/>
        <v>1.157305134195608E-4</v>
      </c>
    </row>
    <row r="303" spans="1:18" x14ac:dyDescent="0.2">
      <c r="A303" s="87"/>
      <c r="B303" s="87"/>
      <c r="C303" s="87"/>
      <c r="D303" s="89">
        <f t="shared" si="56"/>
        <v>0</v>
      </c>
      <c r="E303" s="89">
        <f t="shared" si="56"/>
        <v>0</v>
      </c>
      <c r="F303" s="20">
        <f t="shared" si="57"/>
        <v>0</v>
      </c>
      <c r="G303" s="20">
        <f t="shared" si="57"/>
        <v>0</v>
      </c>
      <c r="H303" s="20">
        <f t="shared" si="60"/>
        <v>0</v>
      </c>
      <c r="I303" s="20">
        <f t="shared" si="61"/>
        <v>0</v>
      </c>
      <c r="J303" s="20">
        <f t="shared" si="62"/>
        <v>0</v>
      </c>
      <c r="K303" s="20">
        <f t="shared" si="63"/>
        <v>0</v>
      </c>
      <c r="L303" s="20">
        <f t="shared" si="64"/>
        <v>0</v>
      </c>
      <c r="M303" s="20">
        <f t="shared" ca="1" si="58"/>
        <v>-1.157305134195608E-4</v>
      </c>
      <c r="N303" s="20">
        <f t="shared" ca="1" si="65"/>
        <v>0</v>
      </c>
      <c r="O303" s="23">
        <f t="shared" ca="1" si="66"/>
        <v>0</v>
      </c>
      <c r="P303" s="20">
        <f t="shared" ca="1" si="67"/>
        <v>0</v>
      </c>
      <c r="Q303" s="20">
        <f t="shared" ca="1" si="68"/>
        <v>0</v>
      </c>
      <c r="R303">
        <f t="shared" ca="1" si="59"/>
        <v>1.157305134195608E-4</v>
      </c>
    </row>
    <row r="304" spans="1:18" x14ac:dyDescent="0.2">
      <c r="A304" s="87"/>
      <c r="B304" s="87"/>
      <c r="C304" s="87"/>
      <c r="D304" s="89">
        <f t="shared" si="56"/>
        <v>0</v>
      </c>
      <c r="E304" s="89">
        <f t="shared" si="56"/>
        <v>0</v>
      </c>
      <c r="F304" s="20">
        <f t="shared" si="57"/>
        <v>0</v>
      </c>
      <c r="G304" s="20">
        <f t="shared" si="57"/>
        <v>0</v>
      </c>
      <c r="H304" s="20">
        <f t="shared" si="60"/>
        <v>0</v>
      </c>
      <c r="I304" s="20">
        <f t="shared" si="61"/>
        <v>0</v>
      </c>
      <c r="J304" s="20">
        <f t="shared" si="62"/>
        <v>0</v>
      </c>
      <c r="K304" s="20">
        <f t="shared" si="63"/>
        <v>0</v>
      </c>
      <c r="L304" s="20">
        <f t="shared" si="64"/>
        <v>0</v>
      </c>
      <c r="M304" s="20">
        <f t="shared" ca="1" si="58"/>
        <v>-1.157305134195608E-4</v>
      </c>
      <c r="N304" s="20">
        <f t="shared" ca="1" si="65"/>
        <v>0</v>
      </c>
      <c r="O304" s="23">
        <f t="shared" ca="1" si="66"/>
        <v>0</v>
      </c>
      <c r="P304" s="20">
        <f t="shared" ca="1" si="67"/>
        <v>0</v>
      </c>
      <c r="Q304" s="20">
        <f t="shared" ca="1" si="68"/>
        <v>0</v>
      </c>
      <c r="R304">
        <f t="shared" ca="1" si="59"/>
        <v>1.157305134195608E-4</v>
      </c>
    </row>
    <row r="305" spans="1:18" x14ac:dyDescent="0.2">
      <c r="A305" s="87"/>
      <c r="B305" s="87"/>
      <c r="C305" s="87"/>
      <c r="D305" s="89">
        <f t="shared" si="56"/>
        <v>0</v>
      </c>
      <c r="E305" s="89">
        <f t="shared" si="56"/>
        <v>0</v>
      </c>
      <c r="F305" s="20">
        <f t="shared" si="57"/>
        <v>0</v>
      </c>
      <c r="G305" s="20">
        <f t="shared" si="57"/>
        <v>0</v>
      </c>
      <c r="H305" s="20">
        <f t="shared" si="60"/>
        <v>0</v>
      </c>
      <c r="I305" s="20">
        <f t="shared" si="61"/>
        <v>0</v>
      </c>
      <c r="J305" s="20">
        <f t="shared" si="62"/>
        <v>0</v>
      </c>
      <c r="K305" s="20">
        <f t="shared" si="63"/>
        <v>0</v>
      </c>
      <c r="L305" s="20">
        <f t="shared" si="64"/>
        <v>0</v>
      </c>
      <c r="M305" s="20">
        <f t="shared" ca="1" si="58"/>
        <v>-1.157305134195608E-4</v>
      </c>
      <c r="N305" s="20">
        <f t="shared" ca="1" si="65"/>
        <v>0</v>
      </c>
      <c r="O305" s="23">
        <f t="shared" ca="1" si="66"/>
        <v>0</v>
      </c>
      <c r="P305" s="20">
        <f t="shared" ca="1" si="67"/>
        <v>0</v>
      </c>
      <c r="Q305" s="20">
        <f t="shared" ca="1" si="68"/>
        <v>0</v>
      </c>
      <c r="R305">
        <f t="shared" ca="1" si="59"/>
        <v>1.157305134195608E-4</v>
      </c>
    </row>
    <row r="306" spans="1:18" x14ac:dyDescent="0.2">
      <c r="A306" s="87"/>
      <c r="B306" s="87"/>
      <c r="C306" s="87"/>
      <c r="D306" s="89">
        <f t="shared" si="56"/>
        <v>0</v>
      </c>
      <c r="E306" s="89">
        <f t="shared" si="56"/>
        <v>0</v>
      </c>
      <c r="F306" s="20">
        <f t="shared" si="57"/>
        <v>0</v>
      </c>
      <c r="G306" s="20">
        <f t="shared" si="57"/>
        <v>0</v>
      </c>
      <c r="H306" s="20">
        <f t="shared" si="60"/>
        <v>0</v>
      </c>
      <c r="I306" s="20">
        <f t="shared" si="61"/>
        <v>0</v>
      </c>
      <c r="J306" s="20">
        <f t="shared" si="62"/>
        <v>0</v>
      </c>
      <c r="K306" s="20">
        <f t="shared" si="63"/>
        <v>0</v>
      </c>
      <c r="L306" s="20">
        <f t="shared" si="64"/>
        <v>0</v>
      </c>
      <c r="M306" s="20">
        <f t="shared" ca="1" si="58"/>
        <v>-1.157305134195608E-4</v>
      </c>
      <c r="N306" s="20">
        <f t="shared" ca="1" si="65"/>
        <v>0</v>
      </c>
      <c r="O306" s="23">
        <f t="shared" ca="1" si="66"/>
        <v>0</v>
      </c>
      <c r="P306" s="20">
        <f t="shared" ca="1" si="67"/>
        <v>0</v>
      </c>
      <c r="Q306" s="20">
        <f t="shared" ca="1" si="68"/>
        <v>0</v>
      </c>
      <c r="R306">
        <f t="shared" ca="1" si="59"/>
        <v>1.157305134195608E-4</v>
      </c>
    </row>
    <row r="307" spans="1:18" x14ac:dyDescent="0.2">
      <c r="A307" s="87"/>
      <c r="B307" s="87"/>
      <c r="C307" s="87"/>
      <c r="D307" s="89">
        <f t="shared" si="56"/>
        <v>0</v>
      </c>
      <c r="E307" s="89">
        <f t="shared" si="56"/>
        <v>0</v>
      </c>
      <c r="F307" s="20">
        <f t="shared" si="57"/>
        <v>0</v>
      </c>
      <c r="G307" s="20">
        <f t="shared" si="57"/>
        <v>0</v>
      </c>
      <c r="H307" s="20">
        <f t="shared" si="60"/>
        <v>0</v>
      </c>
      <c r="I307" s="20">
        <f t="shared" si="61"/>
        <v>0</v>
      </c>
      <c r="J307" s="20">
        <f t="shared" si="62"/>
        <v>0</v>
      </c>
      <c r="K307" s="20">
        <f t="shared" si="63"/>
        <v>0</v>
      </c>
      <c r="L307" s="20">
        <f t="shared" si="64"/>
        <v>0</v>
      </c>
      <c r="M307" s="20">
        <f t="shared" ca="1" si="58"/>
        <v>-1.157305134195608E-4</v>
      </c>
      <c r="N307" s="20">
        <f t="shared" ca="1" si="65"/>
        <v>0</v>
      </c>
      <c r="O307" s="23">
        <f t="shared" ca="1" si="66"/>
        <v>0</v>
      </c>
      <c r="P307" s="20">
        <f t="shared" ca="1" si="67"/>
        <v>0</v>
      </c>
      <c r="Q307" s="20">
        <f t="shared" ca="1" si="68"/>
        <v>0</v>
      </c>
      <c r="R307">
        <f t="shared" ca="1" si="59"/>
        <v>1.157305134195608E-4</v>
      </c>
    </row>
    <row r="308" spans="1:18" x14ac:dyDescent="0.2">
      <c r="A308" s="87"/>
      <c r="B308" s="87"/>
      <c r="C308" s="87"/>
      <c r="D308" s="89">
        <f t="shared" si="56"/>
        <v>0</v>
      </c>
      <c r="E308" s="89">
        <f t="shared" si="56"/>
        <v>0</v>
      </c>
      <c r="F308" s="20">
        <f t="shared" si="57"/>
        <v>0</v>
      </c>
      <c r="G308" s="20">
        <f t="shared" si="57"/>
        <v>0</v>
      </c>
      <c r="H308" s="20">
        <f t="shared" si="60"/>
        <v>0</v>
      </c>
      <c r="I308" s="20">
        <f t="shared" si="61"/>
        <v>0</v>
      </c>
      <c r="J308" s="20">
        <f t="shared" si="62"/>
        <v>0</v>
      </c>
      <c r="K308" s="20">
        <f t="shared" si="63"/>
        <v>0</v>
      </c>
      <c r="L308" s="20">
        <f t="shared" si="64"/>
        <v>0</v>
      </c>
      <c r="M308" s="20">
        <f t="shared" ca="1" si="58"/>
        <v>-1.157305134195608E-4</v>
      </c>
      <c r="N308" s="20">
        <f t="shared" ca="1" si="65"/>
        <v>0</v>
      </c>
      <c r="O308" s="23">
        <f t="shared" ca="1" si="66"/>
        <v>0</v>
      </c>
      <c r="P308" s="20">
        <f t="shared" ca="1" si="67"/>
        <v>0</v>
      </c>
      <c r="Q308" s="20">
        <f t="shared" ca="1" si="68"/>
        <v>0</v>
      </c>
      <c r="R308">
        <f t="shared" ca="1" si="59"/>
        <v>1.157305134195608E-4</v>
      </c>
    </row>
    <row r="309" spans="1:18" x14ac:dyDescent="0.2">
      <c r="A309" s="87"/>
      <c r="B309" s="87"/>
      <c r="C309" s="87"/>
      <c r="D309" s="89">
        <f t="shared" si="56"/>
        <v>0</v>
      </c>
      <c r="E309" s="89">
        <f t="shared" si="56"/>
        <v>0</v>
      </c>
      <c r="F309" s="20">
        <f t="shared" si="57"/>
        <v>0</v>
      </c>
      <c r="G309" s="20">
        <f t="shared" si="57"/>
        <v>0</v>
      </c>
      <c r="H309" s="20">
        <f t="shared" si="60"/>
        <v>0</v>
      </c>
      <c r="I309" s="20">
        <f t="shared" si="61"/>
        <v>0</v>
      </c>
      <c r="J309" s="20">
        <f t="shared" si="62"/>
        <v>0</v>
      </c>
      <c r="K309" s="20">
        <f t="shared" si="63"/>
        <v>0</v>
      </c>
      <c r="L309" s="20">
        <f t="shared" si="64"/>
        <v>0</v>
      </c>
      <c r="M309" s="20">
        <f t="shared" ca="1" si="58"/>
        <v>-1.157305134195608E-4</v>
      </c>
      <c r="N309" s="20">
        <f t="shared" ca="1" si="65"/>
        <v>0</v>
      </c>
      <c r="O309" s="23">
        <f t="shared" ca="1" si="66"/>
        <v>0</v>
      </c>
      <c r="P309" s="20">
        <f t="shared" ca="1" si="67"/>
        <v>0</v>
      </c>
      <c r="Q309" s="20">
        <f t="shared" ca="1" si="68"/>
        <v>0</v>
      </c>
      <c r="R309">
        <f t="shared" ca="1" si="59"/>
        <v>1.157305134195608E-4</v>
      </c>
    </row>
    <row r="310" spans="1:18" x14ac:dyDescent="0.2">
      <c r="A310" s="87"/>
      <c r="B310" s="87"/>
      <c r="C310" s="87"/>
      <c r="D310" s="89">
        <f t="shared" si="56"/>
        <v>0</v>
      </c>
      <c r="E310" s="89">
        <f t="shared" si="56"/>
        <v>0</v>
      </c>
      <c r="F310" s="20">
        <f t="shared" si="57"/>
        <v>0</v>
      </c>
      <c r="G310" s="20">
        <f t="shared" si="57"/>
        <v>0</v>
      </c>
      <c r="H310" s="20">
        <f t="shared" si="60"/>
        <v>0</v>
      </c>
      <c r="I310" s="20">
        <f t="shared" si="61"/>
        <v>0</v>
      </c>
      <c r="J310" s="20">
        <f t="shared" si="62"/>
        <v>0</v>
      </c>
      <c r="K310" s="20">
        <f t="shared" si="63"/>
        <v>0</v>
      </c>
      <c r="L310" s="20">
        <f t="shared" si="64"/>
        <v>0</v>
      </c>
      <c r="M310" s="20">
        <f t="shared" ca="1" si="58"/>
        <v>-1.157305134195608E-4</v>
      </c>
      <c r="N310" s="20">
        <f t="shared" ca="1" si="65"/>
        <v>0</v>
      </c>
      <c r="O310" s="23">
        <f t="shared" ca="1" si="66"/>
        <v>0</v>
      </c>
      <c r="P310" s="20">
        <f t="shared" ca="1" si="67"/>
        <v>0</v>
      </c>
      <c r="Q310" s="20">
        <f t="shared" ca="1" si="68"/>
        <v>0</v>
      </c>
      <c r="R310">
        <f t="shared" ca="1" si="59"/>
        <v>1.157305134195608E-4</v>
      </c>
    </row>
    <row r="311" spans="1:18" x14ac:dyDescent="0.2">
      <c r="A311" s="87"/>
      <c r="B311" s="87"/>
      <c r="C311" s="87"/>
      <c r="D311" s="89">
        <f t="shared" si="56"/>
        <v>0</v>
      </c>
      <c r="E311" s="89">
        <f t="shared" si="56"/>
        <v>0</v>
      </c>
      <c r="F311" s="20">
        <f t="shared" si="57"/>
        <v>0</v>
      </c>
      <c r="G311" s="20">
        <f t="shared" si="57"/>
        <v>0</v>
      </c>
      <c r="H311" s="20">
        <f t="shared" si="60"/>
        <v>0</v>
      </c>
      <c r="I311" s="20">
        <f t="shared" si="61"/>
        <v>0</v>
      </c>
      <c r="J311" s="20">
        <f t="shared" si="62"/>
        <v>0</v>
      </c>
      <c r="K311" s="20">
        <f t="shared" si="63"/>
        <v>0</v>
      </c>
      <c r="L311" s="20">
        <f t="shared" si="64"/>
        <v>0</v>
      </c>
      <c r="M311" s="20">
        <f t="shared" ca="1" si="58"/>
        <v>-1.157305134195608E-4</v>
      </c>
      <c r="N311" s="20">
        <f t="shared" ca="1" si="65"/>
        <v>0</v>
      </c>
      <c r="O311" s="23">
        <f t="shared" ca="1" si="66"/>
        <v>0</v>
      </c>
      <c r="P311" s="20">
        <f t="shared" ca="1" si="67"/>
        <v>0</v>
      </c>
      <c r="Q311" s="20">
        <f t="shared" ca="1" si="68"/>
        <v>0</v>
      </c>
      <c r="R311">
        <f t="shared" ca="1" si="59"/>
        <v>1.157305134195608E-4</v>
      </c>
    </row>
    <row r="312" spans="1:18" x14ac:dyDescent="0.2">
      <c r="A312" s="87"/>
      <c r="B312" s="87"/>
      <c r="C312" s="87"/>
      <c r="D312" s="89">
        <f t="shared" si="56"/>
        <v>0</v>
      </c>
      <c r="E312" s="89">
        <f t="shared" si="56"/>
        <v>0</v>
      </c>
      <c r="F312" s="20">
        <f t="shared" si="57"/>
        <v>0</v>
      </c>
      <c r="G312" s="20">
        <f t="shared" si="57"/>
        <v>0</v>
      </c>
      <c r="H312" s="20">
        <f t="shared" si="60"/>
        <v>0</v>
      </c>
      <c r="I312" s="20">
        <f t="shared" si="61"/>
        <v>0</v>
      </c>
      <c r="J312" s="20">
        <f t="shared" si="62"/>
        <v>0</v>
      </c>
      <c r="K312" s="20">
        <f t="shared" si="63"/>
        <v>0</v>
      </c>
      <c r="L312" s="20">
        <f t="shared" si="64"/>
        <v>0</v>
      </c>
      <c r="M312" s="20">
        <f t="shared" ca="1" si="58"/>
        <v>-1.157305134195608E-4</v>
      </c>
      <c r="N312" s="20">
        <f t="shared" ca="1" si="65"/>
        <v>0</v>
      </c>
      <c r="O312" s="23">
        <f t="shared" ca="1" si="66"/>
        <v>0</v>
      </c>
      <c r="P312" s="20">
        <f t="shared" ca="1" si="67"/>
        <v>0</v>
      </c>
      <c r="Q312" s="20">
        <f t="shared" ca="1" si="68"/>
        <v>0</v>
      </c>
      <c r="R312">
        <f t="shared" ca="1" si="59"/>
        <v>1.157305134195608E-4</v>
      </c>
    </row>
    <row r="313" spans="1:18" x14ac:dyDescent="0.2">
      <c r="A313" s="87"/>
      <c r="B313" s="87"/>
      <c r="C313" s="87"/>
      <c r="D313" s="89">
        <f t="shared" si="56"/>
        <v>0</v>
      </c>
      <c r="E313" s="89">
        <f t="shared" si="56"/>
        <v>0</v>
      </c>
      <c r="F313" s="20">
        <f t="shared" si="57"/>
        <v>0</v>
      </c>
      <c r="G313" s="20">
        <f t="shared" si="57"/>
        <v>0</v>
      </c>
      <c r="H313" s="20">
        <f t="shared" si="60"/>
        <v>0</v>
      </c>
      <c r="I313" s="20">
        <f t="shared" si="61"/>
        <v>0</v>
      </c>
      <c r="J313" s="20">
        <f t="shared" si="62"/>
        <v>0</v>
      </c>
      <c r="K313" s="20">
        <f t="shared" si="63"/>
        <v>0</v>
      </c>
      <c r="L313" s="20">
        <f t="shared" si="64"/>
        <v>0</v>
      </c>
      <c r="M313" s="20">
        <f t="shared" ca="1" si="58"/>
        <v>-1.157305134195608E-4</v>
      </c>
      <c r="N313" s="20">
        <f t="shared" ca="1" si="65"/>
        <v>0</v>
      </c>
      <c r="O313" s="23">
        <f t="shared" ca="1" si="66"/>
        <v>0</v>
      </c>
      <c r="P313" s="20">
        <f t="shared" ca="1" si="67"/>
        <v>0</v>
      </c>
      <c r="Q313" s="20">
        <f t="shared" ca="1" si="68"/>
        <v>0</v>
      </c>
      <c r="R313">
        <f t="shared" ca="1" si="59"/>
        <v>1.157305134195608E-4</v>
      </c>
    </row>
    <row r="314" spans="1:18" x14ac:dyDescent="0.2">
      <c r="A314" s="87"/>
      <c r="B314" s="87"/>
      <c r="C314" s="87"/>
      <c r="D314" s="89">
        <f t="shared" si="56"/>
        <v>0</v>
      </c>
      <c r="E314" s="89">
        <f t="shared" si="56"/>
        <v>0</v>
      </c>
      <c r="F314" s="20">
        <f t="shared" si="57"/>
        <v>0</v>
      </c>
      <c r="G314" s="20">
        <f t="shared" si="57"/>
        <v>0</v>
      </c>
      <c r="H314" s="20">
        <f t="shared" si="60"/>
        <v>0</v>
      </c>
      <c r="I314" s="20">
        <f t="shared" si="61"/>
        <v>0</v>
      </c>
      <c r="J314" s="20">
        <f t="shared" si="62"/>
        <v>0</v>
      </c>
      <c r="K314" s="20">
        <f t="shared" si="63"/>
        <v>0</v>
      </c>
      <c r="L314" s="20">
        <f t="shared" si="64"/>
        <v>0</v>
      </c>
      <c r="M314" s="20">
        <f t="shared" ca="1" si="58"/>
        <v>-1.157305134195608E-4</v>
      </c>
      <c r="N314" s="20">
        <f t="shared" ca="1" si="65"/>
        <v>0</v>
      </c>
      <c r="O314" s="23">
        <f t="shared" ca="1" si="66"/>
        <v>0</v>
      </c>
      <c r="P314" s="20">
        <f t="shared" ca="1" si="67"/>
        <v>0</v>
      </c>
      <c r="Q314" s="20">
        <f t="shared" ca="1" si="68"/>
        <v>0</v>
      </c>
      <c r="R314">
        <f t="shared" ca="1" si="59"/>
        <v>1.157305134195608E-4</v>
      </c>
    </row>
    <row r="315" spans="1:18" x14ac:dyDescent="0.2">
      <c r="A315" s="87"/>
      <c r="B315" s="87"/>
      <c r="C315" s="87"/>
      <c r="D315" s="89">
        <f t="shared" si="56"/>
        <v>0</v>
      </c>
      <c r="E315" s="89">
        <f t="shared" si="56"/>
        <v>0</v>
      </c>
      <c r="F315" s="20">
        <f t="shared" si="57"/>
        <v>0</v>
      </c>
      <c r="G315" s="20">
        <f t="shared" si="57"/>
        <v>0</v>
      </c>
      <c r="H315" s="20">
        <f t="shared" si="60"/>
        <v>0</v>
      </c>
      <c r="I315" s="20">
        <f t="shared" si="61"/>
        <v>0</v>
      </c>
      <c r="J315" s="20">
        <f t="shared" si="62"/>
        <v>0</v>
      </c>
      <c r="K315" s="20">
        <f t="shared" si="63"/>
        <v>0</v>
      </c>
      <c r="L315" s="20">
        <f t="shared" si="64"/>
        <v>0</v>
      </c>
      <c r="M315" s="20">
        <f t="shared" ca="1" si="58"/>
        <v>-1.157305134195608E-4</v>
      </c>
      <c r="N315" s="20">
        <f t="shared" ca="1" si="65"/>
        <v>0</v>
      </c>
      <c r="O315" s="23">
        <f t="shared" ca="1" si="66"/>
        <v>0</v>
      </c>
      <c r="P315" s="20">
        <f t="shared" ca="1" si="67"/>
        <v>0</v>
      </c>
      <c r="Q315" s="20">
        <f t="shared" ca="1" si="68"/>
        <v>0</v>
      </c>
      <c r="R315">
        <f t="shared" ca="1" si="59"/>
        <v>1.157305134195608E-4</v>
      </c>
    </row>
    <row r="316" spans="1:18" x14ac:dyDescent="0.2">
      <c r="A316" s="87"/>
      <c r="B316" s="87"/>
      <c r="C316" s="87"/>
      <c r="D316" s="89">
        <f t="shared" si="56"/>
        <v>0</v>
      </c>
      <c r="E316" s="89">
        <f t="shared" si="56"/>
        <v>0</v>
      </c>
      <c r="F316" s="20">
        <f t="shared" si="57"/>
        <v>0</v>
      </c>
      <c r="G316" s="20">
        <f t="shared" si="57"/>
        <v>0</v>
      </c>
      <c r="H316" s="20">
        <f t="shared" si="60"/>
        <v>0</v>
      </c>
      <c r="I316" s="20">
        <f t="shared" si="61"/>
        <v>0</v>
      </c>
      <c r="J316" s="20">
        <f t="shared" si="62"/>
        <v>0</v>
      </c>
      <c r="K316" s="20">
        <f t="shared" si="63"/>
        <v>0</v>
      </c>
      <c r="L316" s="20">
        <f t="shared" si="64"/>
        <v>0</v>
      </c>
      <c r="M316" s="20">
        <f t="shared" ca="1" si="58"/>
        <v>-1.157305134195608E-4</v>
      </c>
      <c r="N316" s="20">
        <f t="shared" ca="1" si="65"/>
        <v>0</v>
      </c>
      <c r="O316" s="23">
        <f t="shared" ca="1" si="66"/>
        <v>0</v>
      </c>
      <c r="P316" s="20">
        <f t="shared" ca="1" si="67"/>
        <v>0</v>
      </c>
      <c r="Q316" s="20">
        <f t="shared" ca="1" si="68"/>
        <v>0</v>
      </c>
      <c r="R316">
        <f t="shared" ca="1" si="59"/>
        <v>1.157305134195608E-4</v>
      </c>
    </row>
    <row r="317" spans="1:18" x14ac:dyDescent="0.2">
      <c r="A317" s="87"/>
      <c r="B317" s="87"/>
      <c r="C317" s="87"/>
      <c r="D317" s="89">
        <f t="shared" si="56"/>
        <v>0</v>
      </c>
      <c r="E317" s="89">
        <f t="shared" si="56"/>
        <v>0</v>
      </c>
      <c r="F317" s="20">
        <f t="shared" si="57"/>
        <v>0</v>
      </c>
      <c r="G317" s="20">
        <f t="shared" si="57"/>
        <v>0</v>
      </c>
      <c r="H317" s="20">
        <f t="shared" si="60"/>
        <v>0</v>
      </c>
      <c r="I317" s="20">
        <f t="shared" si="61"/>
        <v>0</v>
      </c>
      <c r="J317" s="20">
        <f t="shared" si="62"/>
        <v>0</v>
      </c>
      <c r="K317" s="20">
        <f t="shared" si="63"/>
        <v>0</v>
      </c>
      <c r="L317" s="20">
        <f t="shared" si="64"/>
        <v>0</v>
      </c>
      <c r="M317" s="20">
        <f t="shared" ca="1" si="58"/>
        <v>-1.157305134195608E-4</v>
      </c>
      <c r="N317" s="20">
        <f t="shared" ca="1" si="65"/>
        <v>0</v>
      </c>
      <c r="O317" s="23">
        <f t="shared" ca="1" si="66"/>
        <v>0</v>
      </c>
      <c r="P317" s="20">
        <f t="shared" ca="1" si="67"/>
        <v>0</v>
      </c>
      <c r="Q317" s="20">
        <f t="shared" ca="1" si="68"/>
        <v>0</v>
      </c>
      <c r="R317">
        <f t="shared" ca="1" si="59"/>
        <v>1.157305134195608E-4</v>
      </c>
    </row>
    <row r="318" spans="1:18" x14ac:dyDescent="0.2">
      <c r="A318" s="87"/>
      <c r="B318" s="87"/>
      <c r="C318" s="87"/>
      <c r="D318" s="89">
        <f t="shared" si="56"/>
        <v>0</v>
      </c>
      <c r="E318" s="89">
        <f t="shared" si="56"/>
        <v>0</v>
      </c>
      <c r="F318" s="20">
        <f t="shared" si="57"/>
        <v>0</v>
      </c>
      <c r="G318" s="20">
        <f t="shared" si="57"/>
        <v>0</v>
      </c>
      <c r="H318" s="20">
        <f t="shared" si="60"/>
        <v>0</v>
      </c>
      <c r="I318" s="20">
        <f t="shared" si="61"/>
        <v>0</v>
      </c>
      <c r="J318" s="20">
        <f t="shared" si="62"/>
        <v>0</v>
      </c>
      <c r="K318" s="20">
        <f t="shared" si="63"/>
        <v>0</v>
      </c>
      <c r="L318" s="20">
        <f t="shared" si="64"/>
        <v>0</v>
      </c>
      <c r="M318" s="20">
        <f t="shared" ca="1" si="58"/>
        <v>-1.157305134195608E-4</v>
      </c>
      <c r="N318" s="20">
        <f t="shared" ca="1" si="65"/>
        <v>0</v>
      </c>
      <c r="O318" s="23">
        <f t="shared" ca="1" si="66"/>
        <v>0</v>
      </c>
      <c r="P318" s="20">
        <f t="shared" ca="1" si="67"/>
        <v>0</v>
      </c>
      <c r="Q318" s="20">
        <f t="shared" ca="1" si="68"/>
        <v>0</v>
      </c>
      <c r="R318">
        <f t="shared" ca="1" si="59"/>
        <v>1.157305134195608E-4</v>
      </c>
    </row>
    <row r="319" spans="1:18" x14ac:dyDescent="0.2">
      <c r="A319" s="87"/>
      <c r="B319" s="87"/>
      <c r="C319" s="87"/>
      <c r="D319" s="89">
        <f t="shared" si="56"/>
        <v>0</v>
      </c>
      <c r="E319" s="89">
        <f t="shared" si="56"/>
        <v>0</v>
      </c>
      <c r="F319" s="20">
        <f t="shared" si="57"/>
        <v>0</v>
      </c>
      <c r="G319" s="20">
        <f t="shared" si="57"/>
        <v>0</v>
      </c>
      <c r="H319" s="20">
        <f t="shared" si="60"/>
        <v>0</v>
      </c>
      <c r="I319" s="20">
        <f t="shared" si="61"/>
        <v>0</v>
      </c>
      <c r="J319" s="20">
        <f t="shared" si="62"/>
        <v>0</v>
      </c>
      <c r="K319" s="20">
        <f t="shared" si="63"/>
        <v>0</v>
      </c>
      <c r="L319" s="20">
        <f t="shared" si="64"/>
        <v>0</v>
      </c>
      <c r="M319" s="20">
        <f t="shared" ca="1" si="58"/>
        <v>-1.157305134195608E-4</v>
      </c>
      <c r="N319" s="20">
        <f t="shared" ca="1" si="65"/>
        <v>0</v>
      </c>
      <c r="O319" s="23">
        <f t="shared" ca="1" si="66"/>
        <v>0</v>
      </c>
      <c r="P319" s="20">
        <f t="shared" ca="1" si="67"/>
        <v>0</v>
      </c>
      <c r="Q319" s="20">
        <f t="shared" ca="1" si="68"/>
        <v>0</v>
      </c>
      <c r="R319">
        <f t="shared" ca="1" si="59"/>
        <v>1.157305134195608E-4</v>
      </c>
    </row>
    <row r="320" spans="1:18" x14ac:dyDescent="0.2">
      <c r="A320" s="87"/>
      <c r="B320" s="87"/>
      <c r="C320" s="87"/>
      <c r="D320" s="89">
        <f t="shared" si="56"/>
        <v>0</v>
      </c>
      <c r="E320" s="89">
        <f t="shared" si="56"/>
        <v>0</v>
      </c>
      <c r="F320" s="20">
        <f t="shared" si="57"/>
        <v>0</v>
      </c>
      <c r="G320" s="20">
        <f t="shared" si="57"/>
        <v>0</v>
      </c>
      <c r="H320" s="20">
        <f t="shared" si="60"/>
        <v>0</v>
      </c>
      <c r="I320" s="20">
        <f t="shared" si="61"/>
        <v>0</v>
      </c>
      <c r="J320" s="20">
        <f t="shared" si="62"/>
        <v>0</v>
      </c>
      <c r="K320" s="20">
        <f t="shared" si="63"/>
        <v>0</v>
      </c>
      <c r="L320" s="20">
        <f t="shared" si="64"/>
        <v>0</v>
      </c>
      <c r="M320" s="20">
        <f t="shared" ca="1" si="58"/>
        <v>-1.157305134195608E-4</v>
      </c>
      <c r="N320" s="20">
        <f t="shared" ca="1" si="65"/>
        <v>0</v>
      </c>
      <c r="O320" s="23">
        <f t="shared" ca="1" si="66"/>
        <v>0</v>
      </c>
      <c r="P320" s="20">
        <f t="shared" ca="1" si="67"/>
        <v>0</v>
      </c>
      <c r="Q320" s="20">
        <f t="shared" ca="1" si="68"/>
        <v>0</v>
      </c>
      <c r="R320">
        <f t="shared" ca="1" si="59"/>
        <v>1.157305134195608E-4</v>
      </c>
    </row>
    <row r="321" spans="1:18" x14ac:dyDescent="0.2">
      <c r="A321" s="87"/>
      <c r="B321" s="87"/>
      <c r="C321" s="87"/>
      <c r="D321" s="89">
        <f t="shared" si="56"/>
        <v>0</v>
      </c>
      <c r="E321" s="89">
        <f t="shared" si="56"/>
        <v>0</v>
      </c>
      <c r="F321" s="20">
        <f t="shared" si="57"/>
        <v>0</v>
      </c>
      <c r="G321" s="20">
        <f t="shared" si="57"/>
        <v>0</v>
      </c>
      <c r="H321" s="20">
        <f t="shared" si="60"/>
        <v>0</v>
      </c>
      <c r="I321" s="20">
        <f t="shared" si="61"/>
        <v>0</v>
      </c>
      <c r="J321" s="20">
        <f t="shared" si="62"/>
        <v>0</v>
      </c>
      <c r="K321" s="20">
        <f t="shared" si="63"/>
        <v>0</v>
      </c>
      <c r="L321" s="20">
        <f t="shared" si="64"/>
        <v>0</v>
      </c>
      <c r="M321" s="20">
        <f t="shared" ca="1" si="58"/>
        <v>-1.157305134195608E-4</v>
      </c>
      <c r="N321" s="20">
        <f t="shared" ca="1" si="65"/>
        <v>0</v>
      </c>
      <c r="O321" s="23">
        <f t="shared" ca="1" si="66"/>
        <v>0</v>
      </c>
      <c r="P321" s="20">
        <f t="shared" ca="1" si="67"/>
        <v>0</v>
      </c>
      <c r="Q321" s="20">
        <f t="shared" ca="1" si="68"/>
        <v>0</v>
      </c>
      <c r="R321">
        <f t="shared" ca="1" si="59"/>
        <v>1.157305134195608E-4</v>
      </c>
    </row>
    <row r="322" spans="1:18" x14ac:dyDescent="0.2">
      <c r="A322" s="87"/>
      <c r="B322" s="87"/>
      <c r="C322" s="87"/>
      <c r="D322" s="89">
        <f t="shared" si="56"/>
        <v>0</v>
      </c>
      <c r="E322" s="89">
        <f t="shared" si="56"/>
        <v>0</v>
      </c>
      <c r="F322" s="20">
        <f t="shared" si="57"/>
        <v>0</v>
      </c>
      <c r="G322" s="20">
        <f t="shared" si="57"/>
        <v>0</v>
      </c>
      <c r="H322" s="20">
        <f t="shared" si="60"/>
        <v>0</v>
      </c>
      <c r="I322" s="20">
        <f t="shared" si="61"/>
        <v>0</v>
      </c>
      <c r="J322" s="20">
        <f t="shared" si="62"/>
        <v>0</v>
      </c>
      <c r="K322" s="20">
        <f t="shared" si="63"/>
        <v>0</v>
      </c>
      <c r="L322" s="20">
        <f t="shared" si="64"/>
        <v>0</v>
      </c>
      <c r="M322" s="20">
        <f t="shared" ca="1" si="58"/>
        <v>-1.157305134195608E-4</v>
      </c>
      <c r="N322" s="20">
        <f t="shared" ca="1" si="65"/>
        <v>0</v>
      </c>
      <c r="O322" s="23">
        <f t="shared" ca="1" si="66"/>
        <v>0</v>
      </c>
      <c r="P322" s="20">
        <f t="shared" ca="1" si="67"/>
        <v>0</v>
      </c>
      <c r="Q322" s="20">
        <f t="shared" ca="1" si="68"/>
        <v>0</v>
      </c>
      <c r="R322">
        <f t="shared" ca="1" si="59"/>
        <v>1.157305134195608E-4</v>
      </c>
    </row>
    <row r="323" spans="1:18" x14ac:dyDescent="0.2">
      <c r="A323" s="87"/>
      <c r="B323" s="87"/>
      <c r="C323" s="87"/>
      <c r="D323" s="89">
        <f t="shared" si="56"/>
        <v>0</v>
      </c>
      <c r="E323" s="89">
        <f t="shared" si="56"/>
        <v>0</v>
      </c>
      <c r="F323" s="20">
        <f t="shared" si="57"/>
        <v>0</v>
      </c>
      <c r="G323" s="20">
        <f t="shared" si="57"/>
        <v>0</v>
      </c>
      <c r="H323" s="20">
        <f t="shared" si="60"/>
        <v>0</v>
      </c>
      <c r="I323" s="20">
        <f t="shared" si="61"/>
        <v>0</v>
      </c>
      <c r="J323" s="20">
        <f t="shared" si="62"/>
        <v>0</v>
      </c>
      <c r="K323" s="20">
        <f t="shared" si="63"/>
        <v>0</v>
      </c>
      <c r="L323" s="20">
        <f t="shared" si="64"/>
        <v>0</v>
      </c>
      <c r="M323" s="20">
        <f t="shared" ca="1" si="58"/>
        <v>-1.157305134195608E-4</v>
      </c>
      <c r="N323" s="20">
        <f t="shared" ca="1" si="65"/>
        <v>0</v>
      </c>
      <c r="O323" s="23">
        <f t="shared" ca="1" si="66"/>
        <v>0</v>
      </c>
      <c r="P323" s="20">
        <f t="shared" ca="1" si="67"/>
        <v>0</v>
      </c>
      <c r="Q323" s="20">
        <f t="shared" ca="1" si="68"/>
        <v>0</v>
      </c>
      <c r="R323">
        <f t="shared" ca="1" si="59"/>
        <v>1.157305134195608E-4</v>
      </c>
    </row>
    <row r="324" spans="1:18" x14ac:dyDescent="0.2">
      <c r="A324" s="87"/>
      <c r="B324" s="87"/>
      <c r="C324" s="87"/>
      <c r="D324" s="89">
        <f t="shared" si="56"/>
        <v>0</v>
      </c>
      <c r="E324" s="89">
        <f t="shared" si="56"/>
        <v>0</v>
      </c>
      <c r="F324" s="20">
        <f t="shared" si="57"/>
        <v>0</v>
      </c>
      <c r="G324" s="20">
        <f t="shared" si="57"/>
        <v>0</v>
      </c>
      <c r="H324" s="20">
        <f t="shared" si="60"/>
        <v>0</v>
      </c>
      <c r="I324" s="20">
        <f t="shared" si="61"/>
        <v>0</v>
      </c>
      <c r="J324" s="20">
        <f t="shared" si="62"/>
        <v>0</v>
      </c>
      <c r="K324" s="20">
        <f t="shared" si="63"/>
        <v>0</v>
      </c>
      <c r="L324" s="20">
        <f t="shared" si="64"/>
        <v>0</v>
      </c>
      <c r="M324" s="20">
        <f t="shared" ca="1" si="58"/>
        <v>-1.157305134195608E-4</v>
      </c>
      <c r="N324" s="20">
        <f t="shared" ca="1" si="65"/>
        <v>0</v>
      </c>
      <c r="O324" s="23">
        <f t="shared" ca="1" si="66"/>
        <v>0</v>
      </c>
      <c r="P324" s="20">
        <f t="shared" ca="1" si="67"/>
        <v>0</v>
      </c>
      <c r="Q324" s="20">
        <f t="shared" ca="1" si="68"/>
        <v>0</v>
      </c>
      <c r="R324">
        <f t="shared" ca="1" si="59"/>
        <v>1.157305134195608E-4</v>
      </c>
    </row>
    <row r="325" spans="1:18" x14ac:dyDescent="0.2">
      <c r="A325" s="87"/>
      <c r="B325" s="87"/>
      <c r="C325" s="87"/>
      <c r="D325" s="89">
        <f t="shared" si="56"/>
        <v>0</v>
      </c>
      <c r="E325" s="89">
        <f t="shared" si="56"/>
        <v>0</v>
      </c>
      <c r="F325" s="20">
        <f t="shared" si="57"/>
        <v>0</v>
      </c>
      <c r="G325" s="20">
        <f t="shared" si="57"/>
        <v>0</v>
      </c>
      <c r="H325" s="20">
        <f t="shared" si="60"/>
        <v>0</v>
      </c>
      <c r="I325" s="20">
        <f t="shared" si="61"/>
        <v>0</v>
      </c>
      <c r="J325" s="20">
        <f t="shared" si="62"/>
        <v>0</v>
      </c>
      <c r="K325" s="20">
        <f t="shared" si="63"/>
        <v>0</v>
      </c>
      <c r="L325" s="20">
        <f t="shared" si="64"/>
        <v>0</v>
      </c>
      <c r="M325" s="20">
        <f t="shared" ca="1" si="58"/>
        <v>-1.157305134195608E-4</v>
      </c>
      <c r="N325" s="20">
        <f t="shared" ca="1" si="65"/>
        <v>0</v>
      </c>
      <c r="O325" s="23">
        <f t="shared" ca="1" si="66"/>
        <v>0</v>
      </c>
      <c r="P325" s="20">
        <f t="shared" ca="1" si="67"/>
        <v>0</v>
      </c>
      <c r="Q325" s="20">
        <f t="shared" ca="1" si="68"/>
        <v>0</v>
      </c>
      <c r="R325">
        <f t="shared" ca="1" si="59"/>
        <v>1.157305134195608E-4</v>
      </c>
    </row>
    <row r="326" spans="1:18" x14ac:dyDescent="0.2">
      <c r="A326" s="87"/>
      <c r="B326" s="87"/>
      <c r="C326" s="87"/>
      <c r="D326" s="89">
        <f t="shared" si="56"/>
        <v>0</v>
      </c>
      <c r="E326" s="89">
        <f t="shared" si="56"/>
        <v>0</v>
      </c>
      <c r="F326" s="20">
        <f t="shared" si="57"/>
        <v>0</v>
      </c>
      <c r="G326" s="20">
        <f t="shared" si="57"/>
        <v>0</v>
      </c>
      <c r="H326" s="20">
        <f t="shared" si="60"/>
        <v>0</v>
      </c>
      <c r="I326" s="20">
        <f t="shared" si="61"/>
        <v>0</v>
      </c>
      <c r="J326" s="20">
        <f t="shared" si="62"/>
        <v>0</v>
      </c>
      <c r="K326" s="20">
        <f t="shared" si="63"/>
        <v>0</v>
      </c>
      <c r="L326" s="20">
        <f t="shared" si="64"/>
        <v>0</v>
      </c>
      <c r="M326" s="20">
        <f t="shared" ca="1" si="58"/>
        <v>-1.157305134195608E-4</v>
      </c>
      <c r="N326" s="20">
        <f t="shared" ca="1" si="65"/>
        <v>0</v>
      </c>
      <c r="O326" s="23">
        <f t="shared" ca="1" si="66"/>
        <v>0</v>
      </c>
      <c r="P326" s="20">
        <f t="shared" ca="1" si="67"/>
        <v>0</v>
      </c>
      <c r="Q326" s="20">
        <f t="shared" ca="1" si="68"/>
        <v>0</v>
      </c>
      <c r="R326">
        <f t="shared" ca="1" si="59"/>
        <v>1.157305134195608E-4</v>
      </c>
    </row>
    <row r="327" spans="1:18" x14ac:dyDescent="0.2">
      <c r="A327" s="87"/>
      <c r="B327" s="87"/>
      <c r="C327" s="87"/>
      <c r="D327" s="89">
        <f t="shared" si="56"/>
        <v>0</v>
      </c>
      <c r="E327" s="89">
        <f t="shared" si="56"/>
        <v>0</v>
      </c>
      <c r="F327" s="20">
        <f t="shared" si="57"/>
        <v>0</v>
      </c>
      <c r="G327" s="20">
        <f t="shared" si="57"/>
        <v>0</v>
      </c>
      <c r="H327" s="20">
        <f t="shared" si="60"/>
        <v>0</v>
      </c>
      <c r="I327" s="20">
        <f t="shared" si="61"/>
        <v>0</v>
      </c>
      <c r="J327" s="20">
        <f t="shared" si="62"/>
        <v>0</v>
      </c>
      <c r="K327" s="20">
        <f t="shared" si="63"/>
        <v>0</v>
      </c>
      <c r="L327" s="20">
        <f t="shared" si="64"/>
        <v>0</v>
      </c>
      <c r="M327" s="20">
        <f t="shared" ca="1" si="58"/>
        <v>-1.157305134195608E-4</v>
      </c>
      <c r="N327" s="20">
        <f t="shared" ca="1" si="65"/>
        <v>0</v>
      </c>
      <c r="O327" s="23">
        <f t="shared" ca="1" si="66"/>
        <v>0</v>
      </c>
      <c r="P327" s="20">
        <f t="shared" ca="1" si="67"/>
        <v>0</v>
      </c>
      <c r="Q327" s="20">
        <f t="shared" ca="1" si="68"/>
        <v>0</v>
      </c>
      <c r="R327">
        <f t="shared" ca="1" si="59"/>
        <v>1.157305134195608E-4</v>
      </c>
    </row>
    <row r="328" spans="1:18" x14ac:dyDescent="0.2">
      <c r="A328" s="87"/>
      <c r="B328" s="87"/>
      <c r="C328" s="87"/>
      <c r="D328" s="89">
        <f t="shared" si="56"/>
        <v>0</v>
      </c>
      <c r="E328" s="89">
        <f t="shared" si="56"/>
        <v>0</v>
      </c>
      <c r="F328" s="20">
        <f t="shared" si="57"/>
        <v>0</v>
      </c>
      <c r="G328" s="20">
        <f t="shared" si="57"/>
        <v>0</v>
      </c>
      <c r="H328" s="20">
        <f t="shared" si="60"/>
        <v>0</v>
      </c>
      <c r="I328" s="20">
        <f t="shared" si="61"/>
        <v>0</v>
      </c>
      <c r="J328" s="20">
        <f t="shared" si="62"/>
        <v>0</v>
      </c>
      <c r="K328" s="20">
        <f t="shared" si="63"/>
        <v>0</v>
      </c>
      <c r="L328" s="20">
        <f t="shared" si="64"/>
        <v>0</v>
      </c>
      <c r="M328" s="20">
        <f t="shared" ca="1" si="58"/>
        <v>-1.157305134195608E-4</v>
      </c>
      <c r="N328" s="20">
        <f t="shared" ca="1" si="65"/>
        <v>0</v>
      </c>
      <c r="O328" s="23">
        <f t="shared" ca="1" si="66"/>
        <v>0</v>
      </c>
      <c r="P328" s="20">
        <f t="shared" ca="1" si="67"/>
        <v>0</v>
      </c>
      <c r="Q328" s="20">
        <f t="shared" ca="1" si="68"/>
        <v>0</v>
      </c>
      <c r="R328">
        <f t="shared" ca="1" si="59"/>
        <v>1.157305134195608E-4</v>
      </c>
    </row>
    <row r="329" spans="1:18" x14ac:dyDescent="0.2">
      <c r="A329" s="87"/>
      <c r="B329" s="87"/>
      <c r="C329" s="87"/>
      <c r="D329" s="89">
        <f t="shared" si="56"/>
        <v>0</v>
      </c>
      <c r="E329" s="89">
        <f t="shared" si="56"/>
        <v>0</v>
      </c>
      <c r="F329" s="20">
        <f t="shared" si="57"/>
        <v>0</v>
      </c>
      <c r="G329" s="20">
        <f t="shared" si="57"/>
        <v>0</v>
      </c>
      <c r="H329" s="20">
        <f t="shared" si="60"/>
        <v>0</v>
      </c>
      <c r="I329" s="20">
        <f t="shared" si="61"/>
        <v>0</v>
      </c>
      <c r="J329" s="20">
        <f t="shared" si="62"/>
        <v>0</v>
      </c>
      <c r="K329" s="20">
        <f t="shared" si="63"/>
        <v>0</v>
      </c>
      <c r="L329" s="20">
        <f t="shared" si="64"/>
        <v>0</v>
      </c>
      <c r="M329" s="20">
        <f t="shared" ca="1" si="58"/>
        <v>-1.157305134195608E-4</v>
      </c>
      <c r="N329" s="20">
        <f t="shared" ca="1" si="65"/>
        <v>0</v>
      </c>
      <c r="O329" s="23">
        <f t="shared" ca="1" si="66"/>
        <v>0</v>
      </c>
      <c r="P329" s="20">
        <f t="shared" ca="1" si="67"/>
        <v>0</v>
      </c>
      <c r="Q329" s="20">
        <f t="shared" ca="1" si="68"/>
        <v>0</v>
      </c>
      <c r="R329">
        <f t="shared" ca="1" si="59"/>
        <v>1.157305134195608E-4</v>
      </c>
    </row>
    <row r="330" spans="1:18" x14ac:dyDescent="0.2">
      <c r="A330" s="87"/>
      <c r="B330" s="87"/>
      <c r="C330" s="87"/>
      <c r="D330" s="89">
        <f t="shared" si="56"/>
        <v>0</v>
      </c>
      <c r="E330" s="89">
        <f t="shared" si="56"/>
        <v>0</v>
      </c>
      <c r="F330" s="20">
        <f t="shared" si="57"/>
        <v>0</v>
      </c>
      <c r="G330" s="20">
        <f t="shared" si="57"/>
        <v>0</v>
      </c>
      <c r="H330" s="20">
        <f t="shared" si="60"/>
        <v>0</v>
      </c>
      <c r="I330" s="20">
        <f t="shared" si="61"/>
        <v>0</v>
      </c>
      <c r="J330" s="20">
        <f t="shared" si="62"/>
        <v>0</v>
      </c>
      <c r="K330" s="20">
        <f t="shared" si="63"/>
        <v>0</v>
      </c>
      <c r="L330" s="20">
        <f t="shared" si="64"/>
        <v>0</v>
      </c>
      <c r="M330" s="20">
        <f t="shared" ca="1" si="58"/>
        <v>-1.157305134195608E-4</v>
      </c>
      <c r="N330" s="20">
        <f t="shared" ca="1" si="65"/>
        <v>0</v>
      </c>
      <c r="O330" s="23">
        <f t="shared" ca="1" si="66"/>
        <v>0</v>
      </c>
      <c r="P330" s="20">
        <f t="shared" ca="1" si="67"/>
        <v>0</v>
      </c>
      <c r="Q330" s="20">
        <f t="shared" ca="1" si="68"/>
        <v>0</v>
      </c>
      <c r="R330">
        <f t="shared" ca="1" si="59"/>
        <v>1.157305134195608E-4</v>
      </c>
    </row>
    <row r="331" spans="1:18" x14ac:dyDescent="0.2">
      <c r="A331" s="87"/>
      <c r="B331" s="87"/>
      <c r="C331" s="87"/>
      <c r="D331" s="89">
        <f t="shared" si="56"/>
        <v>0</v>
      </c>
      <c r="E331" s="89">
        <f t="shared" si="56"/>
        <v>0</v>
      </c>
      <c r="F331" s="20">
        <f t="shared" si="57"/>
        <v>0</v>
      </c>
      <c r="G331" s="20">
        <f t="shared" si="57"/>
        <v>0</v>
      </c>
      <c r="H331" s="20">
        <f t="shared" si="60"/>
        <v>0</v>
      </c>
      <c r="I331" s="20">
        <f t="shared" si="61"/>
        <v>0</v>
      </c>
      <c r="J331" s="20">
        <f t="shared" si="62"/>
        <v>0</v>
      </c>
      <c r="K331" s="20">
        <f t="shared" si="63"/>
        <v>0</v>
      </c>
      <c r="L331" s="20">
        <f t="shared" si="64"/>
        <v>0</v>
      </c>
      <c r="M331" s="20">
        <f t="shared" ca="1" si="58"/>
        <v>-1.157305134195608E-4</v>
      </c>
      <c r="N331" s="20">
        <f t="shared" ca="1" si="65"/>
        <v>0</v>
      </c>
      <c r="O331" s="23">
        <f t="shared" ca="1" si="66"/>
        <v>0</v>
      </c>
      <c r="P331" s="20">
        <f t="shared" ca="1" si="67"/>
        <v>0</v>
      </c>
      <c r="Q331" s="20">
        <f t="shared" ca="1" si="68"/>
        <v>0</v>
      </c>
      <c r="R331">
        <f t="shared" ca="1" si="59"/>
        <v>1.157305134195608E-4</v>
      </c>
    </row>
    <row r="332" spans="1:18" x14ac:dyDescent="0.2">
      <c r="A332" s="87"/>
      <c r="B332" s="87"/>
      <c r="C332" s="87"/>
      <c r="D332" s="89">
        <f t="shared" si="56"/>
        <v>0</v>
      </c>
      <c r="E332" s="89">
        <f t="shared" si="56"/>
        <v>0</v>
      </c>
      <c r="F332" s="20">
        <f t="shared" si="57"/>
        <v>0</v>
      </c>
      <c r="G332" s="20">
        <f t="shared" si="57"/>
        <v>0</v>
      </c>
      <c r="H332" s="20">
        <f t="shared" si="60"/>
        <v>0</v>
      </c>
      <c r="I332" s="20">
        <f t="shared" si="61"/>
        <v>0</v>
      </c>
      <c r="J332" s="20">
        <f t="shared" si="62"/>
        <v>0</v>
      </c>
      <c r="K332" s="20">
        <f t="shared" si="63"/>
        <v>0</v>
      </c>
      <c r="L332" s="20">
        <f t="shared" si="64"/>
        <v>0</v>
      </c>
      <c r="M332" s="20">
        <f t="shared" ca="1" si="58"/>
        <v>-1.157305134195608E-4</v>
      </c>
      <c r="N332" s="20">
        <f t="shared" ca="1" si="65"/>
        <v>0</v>
      </c>
      <c r="O332" s="23">
        <f t="shared" ca="1" si="66"/>
        <v>0</v>
      </c>
      <c r="P332" s="20">
        <f t="shared" ca="1" si="67"/>
        <v>0</v>
      </c>
      <c r="Q332" s="20">
        <f t="shared" ca="1" si="68"/>
        <v>0</v>
      </c>
      <c r="R332">
        <f t="shared" ca="1" si="59"/>
        <v>1.157305134195608E-4</v>
      </c>
    </row>
    <row r="333" spans="1:18" x14ac:dyDescent="0.2">
      <c r="A333" s="87"/>
      <c r="B333" s="87"/>
      <c r="C333" s="87"/>
      <c r="D333" s="89">
        <f t="shared" si="56"/>
        <v>0</v>
      </c>
      <c r="E333" s="89">
        <f t="shared" si="56"/>
        <v>0</v>
      </c>
      <c r="F333" s="20">
        <f t="shared" si="57"/>
        <v>0</v>
      </c>
      <c r="G333" s="20">
        <f t="shared" si="57"/>
        <v>0</v>
      </c>
      <c r="H333" s="20">
        <f t="shared" si="60"/>
        <v>0</v>
      </c>
      <c r="I333" s="20">
        <f t="shared" si="61"/>
        <v>0</v>
      </c>
      <c r="J333" s="20">
        <f t="shared" si="62"/>
        <v>0</v>
      </c>
      <c r="K333" s="20">
        <f t="shared" si="63"/>
        <v>0</v>
      </c>
      <c r="L333" s="20">
        <f t="shared" si="64"/>
        <v>0</v>
      </c>
      <c r="M333" s="20">
        <f t="shared" ca="1" si="58"/>
        <v>-1.157305134195608E-4</v>
      </c>
      <c r="N333" s="20">
        <f t="shared" ca="1" si="65"/>
        <v>0</v>
      </c>
      <c r="O333" s="23">
        <f t="shared" ca="1" si="66"/>
        <v>0</v>
      </c>
      <c r="P333" s="20">
        <f t="shared" ca="1" si="67"/>
        <v>0</v>
      </c>
      <c r="Q333" s="20">
        <f t="shared" ca="1" si="68"/>
        <v>0</v>
      </c>
      <c r="R333">
        <f t="shared" ca="1" si="59"/>
        <v>1.157305134195608E-4</v>
      </c>
    </row>
    <row r="334" spans="1:18" x14ac:dyDescent="0.2">
      <c r="A334" s="87"/>
      <c r="B334" s="87"/>
      <c r="C334" s="87"/>
      <c r="D334" s="89">
        <f t="shared" si="56"/>
        <v>0</v>
      </c>
      <c r="E334" s="89">
        <f t="shared" si="56"/>
        <v>0</v>
      </c>
      <c r="F334" s="20">
        <f t="shared" si="57"/>
        <v>0</v>
      </c>
      <c r="G334" s="20">
        <f t="shared" si="57"/>
        <v>0</v>
      </c>
      <c r="H334" s="20">
        <f t="shared" si="60"/>
        <v>0</v>
      </c>
      <c r="I334" s="20">
        <f t="shared" si="61"/>
        <v>0</v>
      </c>
      <c r="J334" s="20">
        <f t="shared" si="62"/>
        <v>0</v>
      </c>
      <c r="K334" s="20">
        <f t="shared" si="63"/>
        <v>0</v>
      </c>
      <c r="L334" s="20">
        <f t="shared" si="64"/>
        <v>0</v>
      </c>
      <c r="M334" s="20">
        <f t="shared" ca="1" si="58"/>
        <v>-1.157305134195608E-4</v>
      </c>
      <c r="N334" s="20">
        <f t="shared" ca="1" si="65"/>
        <v>0</v>
      </c>
      <c r="O334" s="23">
        <f t="shared" ca="1" si="66"/>
        <v>0</v>
      </c>
      <c r="P334" s="20">
        <f t="shared" ca="1" si="67"/>
        <v>0</v>
      </c>
      <c r="Q334" s="20">
        <f t="shared" ca="1" si="68"/>
        <v>0</v>
      </c>
      <c r="R334">
        <f t="shared" ca="1" si="59"/>
        <v>1.157305134195608E-4</v>
      </c>
    </row>
    <row r="335" spans="1:18" x14ac:dyDescent="0.2">
      <c r="A335" s="87"/>
      <c r="B335" s="87"/>
      <c r="C335" s="87"/>
      <c r="D335" s="89">
        <f>A335/A$18</f>
        <v>0</v>
      </c>
      <c r="E335" s="89">
        <f>B335/B$18</f>
        <v>0</v>
      </c>
      <c r="F335" s="20">
        <f>$C335*D335</f>
        <v>0</v>
      </c>
      <c r="G335" s="20">
        <f>$C335*E335</f>
        <v>0</v>
      </c>
      <c r="H335" s="20">
        <f>C335*D335*D335</f>
        <v>0</v>
      </c>
      <c r="I335" s="20">
        <f>C335*D335*D335*D335</f>
        <v>0</v>
      </c>
      <c r="J335" s="20">
        <f>C335*D335*D335*D335*D335</f>
        <v>0</v>
      </c>
      <c r="K335" s="20">
        <f>C335*E335*D335</f>
        <v>0</v>
      </c>
      <c r="L335" s="20">
        <f>C335*E335*D335*D335</f>
        <v>0</v>
      </c>
      <c r="M335" s="20">
        <f t="shared" ca="1" si="58"/>
        <v>-1.157305134195608E-4</v>
      </c>
      <c r="N335" s="20">
        <f ca="1">C335*(M335-E335)^2</f>
        <v>0</v>
      </c>
      <c r="O335" s="23">
        <f ca="1">(C335*O$1-O$2*F335+O$3*H335)^2</f>
        <v>0</v>
      </c>
      <c r="P335" s="20">
        <f ca="1">(-C335*O$2+O$4*F335-O$5*H335)^2</f>
        <v>0</v>
      </c>
      <c r="Q335" s="20">
        <f ca="1">+(C335*O$3-F335*O$5+H335*O$6)^2</f>
        <v>0</v>
      </c>
      <c r="R335">
        <f t="shared" ca="1" si="59"/>
        <v>1.157305134195608E-4</v>
      </c>
    </row>
  </sheetData>
  <sheetProtection selectLockedCells="1" selectUnlockedCells="1"/>
  <phoneticPr fontId="21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B337"/>
  <sheetViews>
    <sheetView workbookViewId="0">
      <selection activeCell="E9" sqref="E9"/>
    </sheetView>
  </sheetViews>
  <sheetFormatPr defaultRowHeight="12.75" x14ac:dyDescent="0.2"/>
  <cols>
    <col min="2" max="2" width="10.7109375" style="1" customWidth="1"/>
    <col min="5" max="5" width="10.7109375" style="1" customWidth="1"/>
    <col min="6" max="6" width="12.42578125" style="1" customWidth="1"/>
    <col min="8" max="8" width="12.42578125" style="1" customWidth="1"/>
  </cols>
  <sheetData>
    <row r="1" spans="1:28" ht="18" x14ac:dyDescent="0.2">
      <c r="A1" s="57" t="s">
        <v>103</v>
      </c>
      <c r="B1"/>
      <c r="D1" s="10" t="s">
        <v>104</v>
      </c>
      <c r="E1"/>
      <c r="F1"/>
      <c r="H1"/>
      <c r="M1" s="58" t="s">
        <v>105</v>
      </c>
      <c r="N1" t="s">
        <v>106</v>
      </c>
      <c r="O1">
        <f ca="1">H18*J18-I18*I18</f>
        <v>1738.3900874477695</v>
      </c>
      <c r="P1" t="s">
        <v>107</v>
      </c>
      <c r="U1" s="7" t="s">
        <v>108</v>
      </c>
      <c r="V1" s="59" t="s">
        <v>109</v>
      </c>
      <c r="AA1">
        <v>1</v>
      </c>
      <c r="AB1" t="s">
        <v>110</v>
      </c>
    </row>
    <row r="2" spans="1:28" x14ac:dyDescent="0.2">
      <c r="B2"/>
      <c r="E2"/>
      <c r="F2"/>
      <c r="H2"/>
      <c r="M2" s="58" t="s">
        <v>111</v>
      </c>
      <c r="N2" t="s">
        <v>112</v>
      </c>
      <c r="O2">
        <f ca="1">+F18*J18-H18*I18</f>
        <v>2015.262773553608</v>
      </c>
      <c r="P2" t="s">
        <v>113</v>
      </c>
      <c r="U2">
        <v>-0.8</v>
      </c>
      <c r="V2">
        <f t="shared" ref="V2:V20" ca="1" si="0">+E$4+E$5*U2+E$6*U2^2</f>
        <v>0.11002304732868208</v>
      </c>
      <c r="AA2">
        <v>2</v>
      </c>
      <c r="AB2" t="s">
        <v>114</v>
      </c>
    </row>
    <row r="3" spans="1:28" x14ac:dyDescent="0.2">
      <c r="A3" t="s">
        <v>115</v>
      </c>
      <c r="B3" t="s">
        <v>116</v>
      </c>
      <c r="E3" s="25" t="s">
        <v>117</v>
      </c>
      <c r="F3" s="25" t="s">
        <v>118</v>
      </c>
      <c r="G3" s="25" t="s">
        <v>119</v>
      </c>
      <c r="H3" s="25" t="s">
        <v>120</v>
      </c>
      <c r="M3" s="58" t="s">
        <v>121</v>
      </c>
      <c r="N3" t="s">
        <v>122</v>
      </c>
      <c r="O3">
        <f ca="1">+F18*I18-H18*H18</f>
        <v>534.06268745049238</v>
      </c>
      <c r="P3" t="s">
        <v>123</v>
      </c>
      <c r="U3">
        <v>-0.6</v>
      </c>
      <c r="V3">
        <f t="shared" ca="1" si="0"/>
        <v>7.800119304652238E-2</v>
      </c>
      <c r="AA3">
        <v>3</v>
      </c>
      <c r="AB3" t="s">
        <v>124</v>
      </c>
    </row>
    <row r="4" spans="1:28" x14ac:dyDescent="0.2">
      <c r="A4" t="s">
        <v>125</v>
      </c>
      <c r="B4" t="s">
        <v>126</v>
      </c>
      <c r="D4" s="60" t="s">
        <v>127</v>
      </c>
      <c r="E4" s="61">
        <f ca="1">(G18*O1-K18*O2+L18*O3)/O7</f>
        <v>4.8883762308955985E-3</v>
      </c>
      <c r="F4" s="62">
        <f ca="1">+E7/O7*O18</f>
        <v>8.223654152077932E-4</v>
      </c>
      <c r="G4" s="63">
        <f>+B18</f>
        <v>1</v>
      </c>
      <c r="H4" s="64">
        <f ca="1">ABS(F4/E4)</f>
        <v>0.16822874843598684</v>
      </c>
      <c r="M4" s="58" t="s">
        <v>128</v>
      </c>
      <c r="N4" t="s">
        <v>129</v>
      </c>
      <c r="O4">
        <f ca="1">+C18*J18-H18*H18</f>
        <v>6751.1689758430839</v>
      </c>
      <c r="P4" t="s">
        <v>130</v>
      </c>
      <c r="U4">
        <v>-0.4</v>
      </c>
      <c r="V4">
        <f t="shared" ca="1" si="0"/>
        <v>4.980479643617141E-2</v>
      </c>
      <c r="AA4">
        <v>4</v>
      </c>
      <c r="AB4" t="s">
        <v>131</v>
      </c>
    </row>
    <row r="5" spans="1:28" x14ac:dyDescent="0.2">
      <c r="A5" t="s">
        <v>132</v>
      </c>
      <c r="B5" s="65">
        <v>40323</v>
      </c>
      <c r="D5" s="66" t="s">
        <v>133</v>
      </c>
      <c r="E5" s="67">
        <f ca="1">+(-G18*O2+K18*O4-L18*O5)/O7</f>
        <v>-9.3163762154145943E-2</v>
      </c>
      <c r="F5" s="68">
        <f ca="1">P18*E7/O7</f>
        <v>3.5319554425907911E-3</v>
      </c>
      <c r="G5" s="69">
        <f>+B18/A18</f>
        <v>1E-4</v>
      </c>
      <c r="H5" s="64">
        <f ca="1">ABS(F5/E5)</f>
        <v>3.791125820731589E-2</v>
      </c>
      <c r="M5" s="58" t="s">
        <v>134</v>
      </c>
      <c r="N5" t="s">
        <v>135</v>
      </c>
      <c r="O5">
        <f ca="1">+C18*I18-F18*H18</f>
        <v>2453.6814809384887</v>
      </c>
      <c r="P5" t="s">
        <v>136</v>
      </c>
      <c r="U5">
        <v>-0.2</v>
      </c>
      <c r="V5">
        <f t="shared" ca="1" si="0"/>
        <v>2.5433857497629147E-2</v>
      </c>
      <c r="AA5">
        <v>5</v>
      </c>
      <c r="AB5" t="s">
        <v>137</v>
      </c>
    </row>
    <row r="6" spans="1:28" x14ac:dyDescent="0.2">
      <c r="B6"/>
      <c r="D6" s="70" t="s">
        <v>138</v>
      </c>
      <c r="E6" s="71">
        <f ca="1">+(G18*O3-K18*O5+L18*O6)/O7</f>
        <v>4.7818220897608926E-2</v>
      </c>
      <c r="F6" s="72">
        <f ca="1">Q18*E7/O7</f>
        <v>1.4010620458760777E-3</v>
      </c>
      <c r="G6" s="73">
        <f>+B18/A18^2</f>
        <v>1E-8</v>
      </c>
      <c r="H6" s="64">
        <f ca="1">ABS(F6/E6)</f>
        <v>2.9299752679550976E-2</v>
      </c>
      <c r="M6" s="74" t="s">
        <v>139</v>
      </c>
      <c r="N6" s="75" t="s">
        <v>140</v>
      </c>
      <c r="O6" s="75">
        <f ca="1">+C18*H18-F18*F18</f>
        <v>934.47866844079454</v>
      </c>
      <c r="P6" t="s">
        <v>141</v>
      </c>
      <c r="U6">
        <v>0</v>
      </c>
      <c r="V6">
        <f t="shared" ca="1" si="0"/>
        <v>4.8883762308955985E-3</v>
      </c>
      <c r="AA6">
        <v>6</v>
      </c>
      <c r="AB6" t="s">
        <v>142</v>
      </c>
    </row>
    <row r="7" spans="1:28" x14ac:dyDescent="0.2">
      <c r="B7"/>
      <c r="D7" s="10" t="s">
        <v>143</v>
      </c>
      <c r="E7" s="8">
        <f ca="1">SQRT(N18/(B15-3))</f>
        <v>5.0881334868402607E-3</v>
      </c>
      <c r="F7"/>
      <c r="G7" s="76">
        <f>+B22</f>
        <v>3.6162810007226653E-2</v>
      </c>
      <c r="H7"/>
      <c r="M7" s="58" t="s">
        <v>144</v>
      </c>
      <c r="N7" t="s">
        <v>145</v>
      </c>
      <c r="O7">
        <f ca="1">+C18*O1-F18*O2+H18*O3</f>
        <v>7876.2454935546266</v>
      </c>
      <c r="U7">
        <v>0.2</v>
      </c>
      <c r="V7">
        <f t="shared" ca="1" si="0"/>
        <v>-1.1831647364029236E-2</v>
      </c>
      <c r="AA7">
        <v>7</v>
      </c>
      <c r="AB7" t="s">
        <v>146</v>
      </c>
    </row>
    <row r="8" spans="1:28" x14ac:dyDescent="0.2">
      <c r="A8" s="20">
        <v>21</v>
      </c>
      <c r="B8" t="s">
        <v>147</v>
      </c>
      <c r="C8" s="77">
        <v>21</v>
      </c>
      <c r="D8" s="10" t="s">
        <v>148</v>
      </c>
      <c r="E8"/>
      <c r="F8" s="78">
        <f ca="1">CORREL(INDIRECT(E12):INDIRECT(E13),INDIRECT(M12):INDIRECT(M13))</f>
        <v>0.93143146696580359</v>
      </c>
      <c r="G8" s="8"/>
      <c r="H8"/>
      <c r="K8" s="76"/>
      <c r="U8">
        <v>0.4</v>
      </c>
      <c r="V8">
        <f t="shared" ca="1" si="0"/>
        <v>-2.472621328714535E-2</v>
      </c>
      <c r="AA8">
        <v>8</v>
      </c>
      <c r="AB8" t="s">
        <v>149</v>
      </c>
    </row>
    <row r="9" spans="1:28" x14ac:dyDescent="0.2">
      <c r="A9" s="20">
        <f>20+COUNT(A21:A1444)</f>
        <v>116</v>
      </c>
      <c r="B9" t="s">
        <v>150</v>
      </c>
      <c r="C9" s="77">
        <f>A9</f>
        <v>116</v>
      </c>
      <c r="E9" s="79">
        <f ca="1">E6*G6</f>
        <v>4.7818220897608928E-10</v>
      </c>
      <c r="F9" s="80">
        <f ca="1">H6</f>
        <v>2.9299752679550976E-2</v>
      </c>
      <c r="G9" s="81">
        <f ca="1">F8</f>
        <v>0.93143146696580359</v>
      </c>
      <c r="H9"/>
      <c r="K9" s="76"/>
      <c r="U9">
        <v>0.6</v>
      </c>
      <c r="V9">
        <f t="shared" ca="1" si="0"/>
        <v>-3.3795321538452744E-2</v>
      </c>
      <c r="AA9">
        <v>9</v>
      </c>
      <c r="AB9" t="s">
        <v>50</v>
      </c>
    </row>
    <row r="10" spans="1:28" x14ac:dyDescent="0.2">
      <c r="A10" s="82" t="s">
        <v>10</v>
      </c>
      <c r="B10" s="56">
        <f>'Active 3'!C8</f>
        <v>0.80913082999999997</v>
      </c>
      <c r="D10" t="s">
        <v>151</v>
      </c>
      <c r="E10">
        <f ca="1">2*E9*365.2422/B10</f>
        <v>4.3170354047017736E-7</v>
      </c>
      <c r="F10" s="1">
        <f ca="1">+F9*E10</f>
        <v>1.2648806966662723E-8</v>
      </c>
      <c r="G10" t="s">
        <v>152</v>
      </c>
      <c r="H10">
        <f ca="1">F9*E10</f>
        <v>1.2648806966662723E-8</v>
      </c>
      <c r="U10">
        <v>0.8</v>
      </c>
      <c r="V10">
        <f t="shared" ca="1" si="0"/>
        <v>-3.9038972117951445E-2</v>
      </c>
      <c r="AA10">
        <v>10</v>
      </c>
      <c r="AB10" t="s">
        <v>153</v>
      </c>
    </row>
    <row r="11" spans="1:28" x14ac:dyDescent="0.2">
      <c r="B11"/>
      <c r="E11"/>
      <c r="F11"/>
      <c r="H11"/>
      <c r="U11">
        <v>1</v>
      </c>
      <c r="V11">
        <f t="shared" ca="1" si="0"/>
        <v>-4.0457165025641423E-2</v>
      </c>
      <c r="AA11">
        <v>11</v>
      </c>
      <c r="AB11" t="s">
        <v>154</v>
      </c>
    </row>
    <row r="12" spans="1:28" x14ac:dyDescent="0.2">
      <c r="B12"/>
      <c r="C12" s="2" t="str">
        <f t="shared" ref="C12:F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1.2</v>
      </c>
      <c r="V12">
        <f t="shared" ca="1" si="0"/>
        <v>-3.8049900261522676E-2</v>
      </c>
      <c r="AA12">
        <v>12</v>
      </c>
      <c r="AB12" t="s">
        <v>155</v>
      </c>
    </row>
    <row r="13" spans="1:28" x14ac:dyDescent="0.2">
      <c r="B13"/>
      <c r="C13" s="2" t="str">
        <f t="shared" si="1"/>
        <v>C116</v>
      </c>
      <c r="D13" s="2" t="str">
        <f t="shared" si="1"/>
        <v>D116</v>
      </c>
      <c r="E13" s="2" t="str">
        <f t="shared" si="1"/>
        <v>E116</v>
      </c>
      <c r="F13" s="2" t="str">
        <f t="shared" si="1"/>
        <v>F116</v>
      </c>
      <c r="G13" s="2" t="str">
        <f t="shared" ref="G13:Q13" si="3">G$15&amp;$C9</f>
        <v>G116</v>
      </c>
      <c r="H13" s="2" t="str">
        <f t="shared" si="3"/>
        <v>H116</v>
      </c>
      <c r="I13" s="2" t="str">
        <f t="shared" si="3"/>
        <v>I116</v>
      </c>
      <c r="J13" s="2" t="str">
        <f t="shared" si="3"/>
        <v>J116</v>
      </c>
      <c r="K13" s="2" t="str">
        <f t="shared" si="3"/>
        <v>K116</v>
      </c>
      <c r="L13" s="2" t="str">
        <f t="shared" si="3"/>
        <v>L116</v>
      </c>
      <c r="M13" s="2" t="str">
        <f t="shared" si="3"/>
        <v>M116</v>
      </c>
      <c r="N13" s="2" t="str">
        <f t="shared" si="3"/>
        <v>N116</v>
      </c>
      <c r="O13" s="2" t="str">
        <f t="shared" si="3"/>
        <v>O116</v>
      </c>
      <c r="P13" s="2" t="str">
        <f t="shared" si="3"/>
        <v>P116</v>
      </c>
      <c r="Q13" s="2" t="str">
        <f t="shared" si="3"/>
        <v>Q116</v>
      </c>
      <c r="U13">
        <v>1.4</v>
      </c>
      <c r="V13">
        <f t="shared" ca="1" si="0"/>
        <v>-3.1817177825595233E-2</v>
      </c>
      <c r="AA13">
        <v>13</v>
      </c>
      <c r="AB13" t="s">
        <v>156</v>
      </c>
    </row>
    <row r="14" spans="1:28" x14ac:dyDescent="0.2">
      <c r="B14"/>
      <c r="E14"/>
      <c r="F14"/>
      <c r="H14"/>
      <c r="U14">
        <v>1.6</v>
      </c>
      <c r="V14">
        <f t="shared" ca="1" si="0"/>
        <v>-2.1758997717859038E-2</v>
      </c>
      <c r="AA14">
        <v>14</v>
      </c>
      <c r="AB14" t="s">
        <v>157</v>
      </c>
    </row>
    <row r="15" spans="1:28" x14ac:dyDescent="0.2">
      <c r="A15" s="10" t="s">
        <v>158</v>
      </c>
      <c r="B15" s="10">
        <f>C9-C8+1</f>
        <v>96</v>
      </c>
      <c r="C15" s="2" t="str">
        <f t="shared" ref="C15:Q15" si="4">VLOOKUP(C16,$AA1:$AB26,2,FALSE)</f>
        <v>C</v>
      </c>
      <c r="D15" s="2" t="str">
        <f t="shared" si="4"/>
        <v>D</v>
      </c>
      <c r="E15" s="2" t="str">
        <f t="shared" si="4"/>
        <v>E</v>
      </c>
      <c r="F15" s="2" t="str">
        <f t="shared" si="4"/>
        <v>F</v>
      </c>
      <c r="G15" s="2" t="str">
        <f t="shared" si="4"/>
        <v>G</v>
      </c>
      <c r="H15" s="2" t="str">
        <f t="shared" si="4"/>
        <v>H</v>
      </c>
      <c r="I15" s="2" t="str">
        <f t="shared" si="4"/>
        <v>I</v>
      </c>
      <c r="J15" s="2" t="str">
        <f t="shared" si="4"/>
        <v>J</v>
      </c>
      <c r="K15" s="2" t="str">
        <f t="shared" si="4"/>
        <v>K</v>
      </c>
      <c r="L15" s="2" t="str">
        <f t="shared" si="4"/>
        <v>L</v>
      </c>
      <c r="M15" s="2" t="str">
        <f t="shared" si="4"/>
        <v>M</v>
      </c>
      <c r="N15" s="2" t="str">
        <f t="shared" si="4"/>
        <v>N</v>
      </c>
      <c r="O15" s="2" t="str">
        <f t="shared" si="4"/>
        <v>O</v>
      </c>
      <c r="P15" s="2" t="str">
        <f t="shared" si="4"/>
        <v>P</v>
      </c>
      <c r="Q15" s="2" t="str">
        <f t="shared" si="4"/>
        <v>Q</v>
      </c>
      <c r="U15">
        <v>1.8</v>
      </c>
      <c r="V15">
        <f t="shared" ca="1" si="0"/>
        <v>-7.8753599383141748E-3</v>
      </c>
      <c r="AA15">
        <v>15</v>
      </c>
      <c r="AB15" t="s">
        <v>159</v>
      </c>
    </row>
    <row r="16" spans="1:28" x14ac:dyDescent="0.2">
      <c r="A16" s="2"/>
      <c r="B16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2</v>
      </c>
      <c r="V16">
        <f t="shared" ca="1" si="0"/>
        <v>9.8337355130394266E-3</v>
      </c>
      <c r="AA16">
        <v>16</v>
      </c>
      <c r="AB16" t="s">
        <v>160</v>
      </c>
    </row>
    <row r="17" spans="1:28" x14ac:dyDescent="0.2">
      <c r="A17" s="10" t="s">
        <v>161</v>
      </c>
      <c r="B17"/>
      <c r="E17"/>
      <c r="F17"/>
      <c r="H17"/>
      <c r="U17">
        <v>2.2000000000000002</v>
      </c>
      <c r="V17">
        <f t="shared" ca="1" si="0"/>
        <v>3.1368288636201752E-2</v>
      </c>
      <c r="AA17">
        <v>17</v>
      </c>
      <c r="AB17" t="s">
        <v>162</v>
      </c>
    </row>
    <row r="18" spans="1:28" x14ac:dyDescent="0.2">
      <c r="A18" s="83">
        <v>10000</v>
      </c>
      <c r="B18" s="83">
        <v>1</v>
      </c>
      <c r="C18">
        <f ca="1">SUM(INDIRECT(C12):INDIRECT(C13))</f>
        <v>36.599999999999994</v>
      </c>
      <c r="D18" s="84">
        <f ca="1">SUM(INDIRECT(D12):INDIRECT(D13))</f>
        <v>89.821450000000013</v>
      </c>
      <c r="E18" s="84">
        <f ca="1">SUM(INDIRECT(E12):INDIRECT(E13))</f>
        <v>0.9499969651842548</v>
      </c>
      <c r="F18" s="10">
        <f ca="1">SUM(INDIRECT(F12):INDIRECT(F13))</f>
        <v>72.72505000000001</v>
      </c>
      <c r="G18" s="10">
        <f ca="1">SUM(INDIRECT(G12):INDIRECT(G13))</f>
        <v>1.5345170850774594</v>
      </c>
      <c r="H18" s="10">
        <f ca="1">SUM(INDIRECT(H12):INDIRECT(H13))</f>
        <v>170.03856737549992</v>
      </c>
      <c r="I18" s="10">
        <f ca="1">SUM(INDIRECT(I12):INDIRECT(I13))</f>
        <v>404.91105997951075</v>
      </c>
      <c r="J18" s="10">
        <f ca="1">SUM(INDIRECT(J12):INDIRECT(J13))</f>
        <v>974.4339718840306</v>
      </c>
      <c r="K18" s="10">
        <f ca="1">SUM(INDIRECT(K12):INDIRECT(K13))</f>
        <v>3.8762012677939635</v>
      </c>
      <c r="L18" s="10">
        <f ca="1">SUM(INDIRECT(L12):INDIRECT(L13))</f>
        <v>9.7038737232665788</v>
      </c>
      <c r="N18">
        <f ca="1">SUM(INDIRECT(N12):INDIRECT(N13))</f>
        <v>2.4076865213311861E-3</v>
      </c>
      <c r="O18">
        <f ca="1">SQRT(SUM(INDIRECT(O12):INDIRECT(O13)))</f>
        <v>1272.9917389820453</v>
      </c>
      <c r="P18">
        <f ca="1">SQRT(SUM(INDIRECT(P12):INDIRECT(P13)))</f>
        <v>5467.338506367847</v>
      </c>
      <c r="Q18">
        <f ca="1">SQRT(SUM(INDIRECT(Q12):INDIRECT(Q13)))</f>
        <v>2168.7930659764793</v>
      </c>
      <c r="U18">
        <v>2.4</v>
      </c>
      <c r="V18">
        <f t="shared" ca="1" si="0"/>
        <v>5.6728299431172774E-2</v>
      </c>
      <c r="AA18">
        <v>18</v>
      </c>
      <c r="AB18" t="s">
        <v>163</v>
      </c>
    </row>
    <row r="19" spans="1:28" x14ac:dyDescent="0.2">
      <c r="A19" s="85" t="s">
        <v>164</v>
      </c>
      <c r="B19"/>
      <c r="E19"/>
      <c r="F19" s="86" t="s">
        <v>165</v>
      </c>
      <c r="G19" s="86" t="s">
        <v>166</v>
      </c>
      <c r="H19" s="86" t="s">
        <v>167</v>
      </c>
      <c r="I19" s="86" t="s">
        <v>168</v>
      </c>
      <c r="J19" s="86" t="s">
        <v>169</v>
      </c>
      <c r="K19" s="86" t="s">
        <v>170</v>
      </c>
      <c r="L19" s="86" t="s">
        <v>171</v>
      </c>
      <c r="U19">
        <v>2.6</v>
      </c>
      <c r="V19">
        <f t="shared" ca="1" si="0"/>
        <v>8.591376789795252E-2</v>
      </c>
      <c r="AA19">
        <v>19</v>
      </c>
      <c r="AB19" t="s">
        <v>172</v>
      </c>
    </row>
    <row r="20" spans="1:28" ht="14.25" x14ac:dyDescent="0.2">
      <c r="A20" s="7" t="s">
        <v>108</v>
      </c>
      <c r="B20" s="7" t="s">
        <v>173</v>
      </c>
      <c r="C20" s="7" t="s">
        <v>174</v>
      </c>
      <c r="D20" s="7" t="s">
        <v>108</v>
      </c>
      <c r="E20" s="7" t="s">
        <v>173</v>
      </c>
      <c r="F20" s="7" t="s">
        <v>175</v>
      </c>
      <c r="G20" s="7" t="s">
        <v>176</v>
      </c>
      <c r="H20" s="7" t="s">
        <v>177</v>
      </c>
      <c r="I20" s="7" t="s">
        <v>178</v>
      </c>
      <c r="J20" s="7" t="s">
        <v>179</v>
      </c>
      <c r="K20" s="7" t="s">
        <v>180</v>
      </c>
      <c r="L20" s="7" t="s">
        <v>181</v>
      </c>
      <c r="M20" s="59" t="s">
        <v>109</v>
      </c>
      <c r="N20" s="7" t="s">
        <v>182</v>
      </c>
      <c r="O20" s="7" t="s">
        <v>183</v>
      </c>
      <c r="P20" s="7" t="s">
        <v>184</v>
      </c>
      <c r="Q20" s="7" t="s">
        <v>185</v>
      </c>
      <c r="R20" s="25" t="s">
        <v>186</v>
      </c>
      <c r="U20">
        <v>2.8</v>
      </c>
      <c r="V20">
        <f t="shared" ca="1" si="0"/>
        <v>0.11892469403654088</v>
      </c>
      <c r="AA20">
        <v>20</v>
      </c>
      <c r="AB20" t="s">
        <v>187</v>
      </c>
    </row>
    <row r="21" spans="1:28" x14ac:dyDescent="0.2">
      <c r="A21" s="87">
        <v>-6305.5</v>
      </c>
      <c r="B21" s="87">
        <v>6.8948565003665863E-2</v>
      </c>
      <c r="C21" s="88">
        <v>0.1</v>
      </c>
      <c r="D21" s="89">
        <f t="shared" ref="D21:D84" si="5">A21/A$18</f>
        <v>-0.63055000000000005</v>
      </c>
      <c r="E21" s="89">
        <f t="shared" ref="E21:E84" si="6">B21/B$18</f>
        <v>6.8948565003665863E-2</v>
      </c>
      <c r="F21" s="20">
        <f t="shared" ref="F21:F84" si="7">$C21*D21</f>
        <v>-6.3055000000000014E-2</v>
      </c>
      <c r="G21" s="20">
        <f t="shared" ref="G21:G84" si="8">$C21*E21</f>
        <v>6.8948565003665863E-3</v>
      </c>
      <c r="H21" s="20">
        <f t="shared" ref="H21:H84" si="9">C21*D21*D21</f>
        <v>3.9759330250000009E-2</v>
      </c>
      <c r="I21" s="20">
        <f t="shared" ref="I21:I84" si="10">C21*D21*D21*D21</f>
        <v>-2.5070245689137509E-2</v>
      </c>
      <c r="J21" s="20">
        <f t="shared" ref="J21:J84" si="11">C21*D21*D21*D21*D21</f>
        <v>1.5808043419285659E-2</v>
      </c>
      <c r="K21" s="20">
        <f t="shared" ref="K21:K84" si="12">C21*E21*D21</f>
        <v>-4.3475517663061512E-3</v>
      </c>
      <c r="L21" s="20">
        <f t="shared" ref="L21:L84" si="13">C21*E21*D21*D21</f>
        <v>2.7413487662443438E-3</v>
      </c>
      <c r="M21" s="20">
        <f t="shared" ref="M21:M84" ca="1" si="14">+E$4+E$5*D21+E$6*D21^2</f>
        <v>8.2644990823547176E-2</v>
      </c>
      <c r="N21" s="20">
        <f t="shared" ref="N21:N84" ca="1" si="15">C21*(M21-E21)^2</f>
        <v>1.8759208023951154E-5</v>
      </c>
      <c r="O21" s="23">
        <f t="shared" ref="O21:O84" ca="1" si="16">(C21*O$1-O$2*F21+O$3*H21)^2</f>
        <v>103777.6443707351</v>
      </c>
      <c r="P21" s="20">
        <f t="shared" ref="P21:P84" ca="1" si="17">(-C21*O$2+O$4*F21-O$5*H21)^2</f>
        <v>525303.10500889155</v>
      </c>
      <c r="Q21" s="20">
        <f t="shared" ref="Q21:Q84" ca="1" si="18">+(C21*O$3-F21*O$5+H21*O$6)^2</f>
        <v>60161.003203760432</v>
      </c>
      <c r="R21">
        <f t="shared" ref="R21:R84" ca="1" si="19">+E21-M21</f>
        <v>-1.3696425819881314E-2</v>
      </c>
      <c r="AA21">
        <v>21</v>
      </c>
      <c r="AB21" t="s">
        <v>188</v>
      </c>
    </row>
    <row r="22" spans="1:28" x14ac:dyDescent="0.2">
      <c r="A22" s="87">
        <v>-907</v>
      </c>
      <c r="B22" s="87">
        <v>3.6162810007226653E-2</v>
      </c>
      <c r="C22" s="88">
        <v>0.1</v>
      </c>
      <c r="D22" s="89">
        <f t="shared" si="5"/>
        <v>-9.0700000000000003E-2</v>
      </c>
      <c r="E22" s="89">
        <f t="shared" si="6"/>
        <v>3.6162810007226653E-2</v>
      </c>
      <c r="F22" s="20">
        <f t="shared" si="7"/>
        <v>-9.0699999999999999E-3</v>
      </c>
      <c r="G22" s="20">
        <f t="shared" si="8"/>
        <v>3.6162810007226657E-3</v>
      </c>
      <c r="H22" s="20">
        <f t="shared" si="9"/>
        <v>8.2264900000000006E-4</v>
      </c>
      <c r="I22" s="20">
        <f t="shared" si="10"/>
        <v>-7.4614264300000005E-5</v>
      </c>
      <c r="J22" s="20">
        <f t="shared" si="11"/>
        <v>6.7675137720100005E-6</v>
      </c>
      <c r="K22" s="20">
        <f t="shared" si="12"/>
        <v>-3.2799668676554579E-4</v>
      </c>
      <c r="L22" s="20">
        <f t="shared" si="13"/>
        <v>2.9749299489635005E-5</v>
      </c>
      <c r="M22" s="20">
        <f t="shared" ca="1" si="14"/>
        <v>1.3731705574308606E-2</v>
      </c>
      <c r="N22" s="20">
        <f t="shared" ca="1" si="15"/>
        <v>5.0315444608047578E-5</v>
      </c>
      <c r="O22" s="23">
        <f t="shared" ca="1" si="16"/>
        <v>37078.116696024328</v>
      </c>
      <c r="P22" s="20">
        <f t="shared" ca="1" si="17"/>
        <v>70107.335577960665</v>
      </c>
      <c r="Q22" s="20">
        <f t="shared" ca="1" si="18"/>
        <v>5841.5307939769655</v>
      </c>
      <c r="R22">
        <f t="shared" ca="1" si="19"/>
        <v>2.2431104432918049E-2</v>
      </c>
      <c r="AA22">
        <v>22</v>
      </c>
      <c r="AB22" t="s">
        <v>99</v>
      </c>
    </row>
    <row r="23" spans="1:28" x14ac:dyDescent="0.2">
      <c r="A23" s="87">
        <v>-889.5</v>
      </c>
      <c r="B23" s="87">
        <v>-2.4626714999612886E-2</v>
      </c>
      <c r="C23" s="88">
        <v>0.1</v>
      </c>
      <c r="D23" s="89">
        <f t="shared" si="5"/>
        <v>-8.8950000000000001E-2</v>
      </c>
      <c r="E23" s="89">
        <f t="shared" si="6"/>
        <v>-2.4626714999612886E-2</v>
      </c>
      <c r="F23" s="20">
        <f t="shared" si="7"/>
        <v>-8.8950000000000001E-3</v>
      </c>
      <c r="G23" s="20">
        <f t="shared" si="8"/>
        <v>-2.462671499961289E-3</v>
      </c>
      <c r="H23" s="20">
        <f t="shared" si="9"/>
        <v>7.9121025000000007E-4</v>
      </c>
      <c r="I23" s="20">
        <f t="shared" si="10"/>
        <v>-7.0378151737500002E-5</v>
      </c>
      <c r="J23" s="20">
        <f t="shared" si="11"/>
        <v>6.2601365970506256E-6</v>
      </c>
      <c r="K23" s="20">
        <f t="shared" si="12"/>
        <v>2.1905462992155667E-4</v>
      </c>
      <c r="L23" s="20">
        <f t="shared" si="13"/>
        <v>-1.9484909331522467E-5</v>
      </c>
      <c r="M23" s="20">
        <f t="shared" ca="1" si="14"/>
        <v>1.3553635539616405E-2</v>
      </c>
      <c r="N23" s="20">
        <f t="shared" ca="1" si="15"/>
        <v>1.4577391672984262E-4</v>
      </c>
      <c r="O23" s="23">
        <f t="shared" ca="1" si="16"/>
        <v>36935.968654788463</v>
      </c>
      <c r="P23" s="20">
        <f t="shared" ca="1" si="17"/>
        <v>69442.4232293409</v>
      </c>
      <c r="Q23" s="20">
        <f t="shared" ca="1" si="18"/>
        <v>5771.6132952790476</v>
      </c>
      <c r="R23">
        <f t="shared" ca="1" si="19"/>
        <v>-3.8180350539229288E-2</v>
      </c>
      <c r="AA23">
        <v>23</v>
      </c>
      <c r="AB23" t="s">
        <v>200</v>
      </c>
    </row>
    <row r="24" spans="1:28" x14ac:dyDescent="0.2">
      <c r="A24" s="87">
        <v>-878.5</v>
      </c>
      <c r="B24" s="87">
        <v>-1.8065844997181557E-2</v>
      </c>
      <c r="C24" s="88">
        <v>0.1</v>
      </c>
      <c r="D24" s="89">
        <f t="shared" si="5"/>
        <v>-8.7849999999999998E-2</v>
      </c>
      <c r="E24" s="89">
        <f t="shared" si="6"/>
        <v>-1.8065844997181557E-2</v>
      </c>
      <c r="F24" s="20">
        <f t="shared" si="7"/>
        <v>-8.7849999999999994E-3</v>
      </c>
      <c r="G24" s="20">
        <f t="shared" si="8"/>
        <v>-1.8065844997181557E-3</v>
      </c>
      <c r="H24" s="20">
        <f t="shared" si="9"/>
        <v>7.7176224999999992E-4</v>
      </c>
      <c r="I24" s="20">
        <f t="shared" si="10"/>
        <v>-6.7799313662499991E-5</v>
      </c>
      <c r="J24" s="20">
        <f t="shared" si="11"/>
        <v>5.9561697052506239E-6</v>
      </c>
      <c r="K24" s="20">
        <f t="shared" si="12"/>
        <v>1.5870844830023997E-4</v>
      </c>
      <c r="L24" s="20">
        <f t="shared" si="13"/>
        <v>-1.3942537183176081E-5</v>
      </c>
      <c r="M24" s="20">
        <f t="shared" ca="1" si="14"/>
        <v>1.3441855713646677E-2</v>
      </c>
      <c r="N24" s="20">
        <f t="shared" ca="1" si="15"/>
        <v>9.9273520408312617E-5</v>
      </c>
      <c r="O24" s="23">
        <f t="shared" ca="1" si="16"/>
        <v>36846.822468114842</v>
      </c>
      <c r="P24" s="20">
        <f t="shared" ca="1" si="17"/>
        <v>69026.504083686988</v>
      </c>
      <c r="Q24" s="20">
        <f t="shared" ca="1" si="18"/>
        <v>5727.9249526067906</v>
      </c>
      <c r="R24">
        <f t="shared" ca="1" si="19"/>
        <v>-3.1507700710828236E-2</v>
      </c>
      <c r="AA24">
        <v>24</v>
      </c>
      <c r="AB24" t="s">
        <v>108</v>
      </c>
    </row>
    <row r="25" spans="1:28" x14ac:dyDescent="0.2">
      <c r="A25" s="87">
        <v>-873.5</v>
      </c>
      <c r="B25" s="87">
        <v>-7.199949977803044E-4</v>
      </c>
      <c r="C25" s="88">
        <v>0.1</v>
      </c>
      <c r="D25" s="89">
        <f t="shared" si="5"/>
        <v>-8.7349999999999997E-2</v>
      </c>
      <c r="E25" s="89">
        <f t="shared" si="6"/>
        <v>-7.199949977803044E-4</v>
      </c>
      <c r="F25" s="20">
        <f t="shared" si="7"/>
        <v>-8.7349999999999997E-3</v>
      </c>
      <c r="G25" s="20">
        <f t="shared" si="8"/>
        <v>-7.1999499778030443E-5</v>
      </c>
      <c r="H25" s="20">
        <f t="shared" si="9"/>
        <v>7.6300224999999991E-4</v>
      </c>
      <c r="I25" s="20">
        <f t="shared" si="10"/>
        <v>-6.6648246537499985E-5</v>
      </c>
      <c r="J25" s="20">
        <f t="shared" si="11"/>
        <v>5.8217243350506233E-6</v>
      </c>
      <c r="K25" s="20">
        <f t="shared" si="12"/>
        <v>6.289156305610959E-6</v>
      </c>
      <c r="L25" s="20">
        <f t="shared" si="13"/>
        <v>-5.493578032951172E-7</v>
      </c>
      <c r="M25" s="20">
        <f t="shared" ca="1" si="14"/>
        <v>1.3391084956418975E-2</v>
      </c>
      <c r="N25" s="20">
        <f t="shared" ca="1" si="15"/>
        <v>1.9912257747380475E-5</v>
      </c>
      <c r="O25" s="23">
        <f t="shared" ca="1" si="16"/>
        <v>36806.353473911644</v>
      </c>
      <c r="P25" s="20">
        <f t="shared" ca="1" si="17"/>
        <v>68837.965921565425</v>
      </c>
      <c r="Q25" s="20">
        <f t="shared" ca="1" si="18"/>
        <v>5708.1327803128033</v>
      </c>
      <c r="R25">
        <f t="shared" ca="1" si="19"/>
        <v>-1.4111079954199279E-2</v>
      </c>
      <c r="AA25">
        <v>25</v>
      </c>
      <c r="AB25" t="s">
        <v>173</v>
      </c>
    </row>
    <row r="26" spans="1:28" x14ac:dyDescent="0.2">
      <c r="A26" s="87">
        <v>-871</v>
      </c>
      <c r="B26" s="87">
        <v>-2.0547069994790945E-2</v>
      </c>
      <c r="C26" s="88">
        <v>0.1</v>
      </c>
      <c r="D26" s="89">
        <f t="shared" si="5"/>
        <v>-8.7099999999999997E-2</v>
      </c>
      <c r="E26" s="89">
        <f t="shared" si="6"/>
        <v>-2.0547069994790945E-2</v>
      </c>
      <c r="F26" s="20">
        <f t="shared" si="7"/>
        <v>-8.7100000000000007E-3</v>
      </c>
      <c r="G26" s="20">
        <f t="shared" si="8"/>
        <v>-2.0547069994790944E-3</v>
      </c>
      <c r="H26" s="20">
        <f t="shared" si="9"/>
        <v>7.58641E-4</v>
      </c>
      <c r="I26" s="20">
        <f t="shared" si="10"/>
        <v>-6.6077631100000002E-5</v>
      </c>
      <c r="J26" s="20">
        <f t="shared" si="11"/>
        <v>5.7553616688100001E-6</v>
      </c>
      <c r="K26" s="20">
        <f t="shared" si="12"/>
        <v>1.7896497965462911E-4</v>
      </c>
      <c r="L26" s="20">
        <f t="shared" si="13"/>
        <v>-1.5587849727918194E-5</v>
      </c>
      <c r="M26" s="20">
        <f t="shared" ca="1" si="14"/>
        <v>1.3365708543721539E-2</v>
      </c>
      <c r="N26" s="20">
        <f t="shared" ca="1" si="15"/>
        <v>1.1500765482021928E-4</v>
      </c>
      <c r="O26" s="23">
        <f t="shared" ca="1" si="16"/>
        <v>36786.131156434771</v>
      </c>
      <c r="P26" s="20">
        <f t="shared" ca="1" si="17"/>
        <v>68743.817654574712</v>
      </c>
      <c r="Q26" s="20">
        <f t="shared" ca="1" si="18"/>
        <v>5698.2521846832724</v>
      </c>
      <c r="R26">
        <f t="shared" ca="1" si="19"/>
        <v>-3.3912778538512482E-2</v>
      </c>
      <c r="AA26">
        <v>26</v>
      </c>
      <c r="AB26" t="s">
        <v>189</v>
      </c>
    </row>
    <row r="27" spans="1:28" x14ac:dyDescent="0.2">
      <c r="A27" s="87">
        <v>-865</v>
      </c>
      <c r="B27" s="87">
        <v>3.0667949999042321E-2</v>
      </c>
      <c r="C27" s="88">
        <v>0.1</v>
      </c>
      <c r="D27" s="89">
        <f t="shared" si="5"/>
        <v>-8.6499999999999994E-2</v>
      </c>
      <c r="E27" s="89">
        <f t="shared" si="6"/>
        <v>3.0667949999042321E-2</v>
      </c>
      <c r="F27" s="20">
        <f t="shared" si="7"/>
        <v>-8.6499999999999997E-3</v>
      </c>
      <c r="G27" s="20">
        <f t="shared" si="8"/>
        <v>3.0667949999042322E-3</v>
      </c>
      <c r="H27" s="20">
        <f t="shared" si="9"/>
        <v>7.4822499999999993E-4</v>
      </c>
      <c r="I27" s="20">
        <f t="shared" si="10"/>
        <v>-6.4721462499999987E-5</v>
      </c>
      <c r="J27" s="20">
        <f t="shared" si="11"/>
        <v>5.5984065062499985E-6</v>
      </c>
      <c r="K27" s="20">
        <f t="shared" si="12"/>
        <v>-2.6527776749171608E-4</v>
      </c>
      <c r="L27" s="20">
        <f t="shared" si="13"/>
        <v>2.2946526888033441E-5</v>
      </c>
      <c r="M27" s="20">
        <f t="shared" ca="1" si="14"/>
        <v>1.3304829540540356E-2</v>
      </c>
      <c r="N27" s="20">
        <f t="shared" ca="1" si="15"/>
        <v>3.0147795205644952E-5</v>
      </c>
      <c r="O27" s="23">
        <f t="shared" ca="1" si="16"/>
        <v>36737.630707564262</v>
      </c>
      <c r="P27" s="20">
        <f t="shared" ca="1" si="17"/>
        <v>68518.190185506144</v>
      </c>
      <c r="Q27" s="20">
        <f t="shared" ca="1" si="18"/>
        <v>5674.5808557093715</v>
      </c>
      <c r="R27">
        <f t="shared" ca="1" si="19"/>
        <v>1.7363120458501965E-2</v>
      </c>
    </row>
    <row r="28" spans="1:28" x14ac:dyDescent="0.2">
      <c r="A28" s="87">
        <v>-807</v>
      </c>
      <c r="B28" s="87">
        <v>2.1079810008814093E-2</v>
      </c>
      <c r="C28" s="88">
        <v>0.1</v>
      </c>
      <c r="D28" s="89">
        <f t="shared" si="5"/>
        <v>-8.0699999999999994E-2</v>
      </c>
      <c r="E28" s="89">
        <f t="shared" si="6"/>
        <v>2.1079810008814093E-2</v>
      </c>
      <c r="F28" s="20">
        <f t="shared" si="7"/>
        <v>-8.069999999999999E-3</v>
      </c>
      <c r="G28" s="20">
        <f t="shared" si="8"/>
        <v>2.1079810008814092E-3</v>
      </c>
      <c r="H28" s="20">
        <f t="shared" si="9"/>
        <v>6.512489999999999E-4</v>
      </c>
      <c r="I28" s="20">
        <f t="shared" si="10"/>
        <v>-5.2555794299999987E-5</v>
      </c>
      <c r="J28" s="20">
        <f t="shared" si="11"/>
        <v>4.2412526000099988E-6</v>
      </c>
      <c r="K28" s="20">
        <f t="shared" si="12"/>
        <v>-1.7011406677112971E-4</v>
      </c>
      <c r="L28" s="20">
        <f t="shared" si="13"/>
        <v>1.3728205188430167E-5</v>
      </c>
      <c r="M28" s="20">
        <f t="shared" ca="1" si="14"/>
        <v>1.2718107522148645E-2</v>
      </c>
      <c r="N28" s="20">
        <f t="shared" ca="1" si="15"/>
        <v>6.9918068475507134E-6</v>
      </c>
      <c r="O28" s="23">
        <f t="shared" ca="1" si="16"/>
        <v>36271.197593434539</v>
      </c>
      <c r="P28" s="20">
        <f t="shared" ca="1" si="17"/>
        <v>66360.93810138687</v>
      </c>
      <c r="Q28" s="20">
        <f t="shared" ca="1" si="18"/>
        <v>5448.8102111722073</v>
      </c>
      <c r="R28">
        <f t="shared" ca="1" si="19"/>
        <v>8.3617024866654479E-3</v>
      </c>
    </row>
    <row r="29" spans="1:28" x14ac:dyDescent="0.2">
      <c r="A29" s="87">
        <v>-802</v>
      </c>
      <c r="B29" s="87">
        <v>8.425660002103541E-3</v>
      </c>
      <c r="C29" s="88">
        <v>0.1</v>
      </c>
      <c r="D29" s="89">
        <f t="shared" si="5"/>
        <v>-8.0199999999999994E-2</v>
      </c>
      <c r="E29" s="89">
        <f t="shared" si="6"/>
        <v>8.425660002103541E-3</v>
      </c>
      <c r="F29" s="20">
        <f t="shared" si="7"/>
        <v>-8.0199999999999994E-3</v>
      </c>
      <c r="G29" s="20">
        <f t="shared" si="8"/>
        <v>8.4256600021035419E-4</v>
      </c>
      <c r="H29" s="20">
        <f t="shared" si="9"/>
        <v>6.4320399999999987E-4</v>
      </c>
      <c r="I29" s="20">
        <f t="shared" si="10"/>
        <v>-5.1584960799999985E-5</v>
      </c>
      <c r="J29" s="20">
        <f t="shared" si="11"/>
        <v>4.1371138561599986E-6</v>
      </c>
      <c r="K29" s="20">
        <f t="shared" si="12"/>
        <v>-6.75737932168704E-5</v>
      </c>
      <c r="L29" s="20">
        <f t="shared" si="13"/>
        <v>5.4194182159930054E-6</v>
      </c>
      <c r="M29" s="20">
        <f t="shared" ca="1" si="14"/>
        <v>1.2667678665200358E-2</v>
      </c>
      <c r="N29" s="20">
        <f t="shared" ca="1" si="15"/>
        <v>1.7994722338061709E-6</v>
      </c>
      <c r="O29" s="23">
        <f t="shared" ca="1" si="16"/>
        <v>36231.191404231053</v>
      </c>
      <c r="P29" s="20">
        <f t="shared" ca="1" si="17"/>
        <v>66176.981262851084</v>
      </c>
      <c r="Q29" s="20">
        <f t="shared" ca="1" si="18"/>
        <v>5429.6051739729346</v>
      </c>
      <c r="R29">
        <f t="shared" ca="1" si="19"/>
        <v>-4.2420186630968172E-3</v>
      </c>
    </row>
    <row r="30" spans="1:28" x14ac:dyDescent="0.2">
      <c r="A30" s="87">
        <v>-796</v>
      </c>
      <c r="B30" s="87">
        <v>2.7640680003969464E-2</v>
      </c>
      <c r="C30" s="88">
        <v>0.1</v>
      </c>
      <c r="D30" s="89">
        <f t="shared" si="5"/>
        <v>-7.9600000000000004E-2</v>
      </c>
      <c r="E30" s="89">
        <f t="shared" si="6"/>
        <v>2.7640680003969464E-2</v>
      </c>
      <c r="F30" s="20">
        <f t="shared" si="7"/>
        <v>-7.9600000000000001E-3</v>
      </c>
      <c r="G30" s="20">
        <f t="shared" si="8"/>
        <v>2.7640680003969465E-3</v>
      </c>
      <c r="H30" s="20">
        <f t="shared" si="9"/>
        <v>6.3361600000000004E-4</v>
      </c>
      <c r="I30" s="20">
        <f t="shared" si="10"/>
        <v>-5.0435833600000002E-5</v>
      </c>
      <c r="J30" s="20">
        <f t="shared" si="11"/>
        <v>4.0146923545600005E-6</v>
      </c>
      <c r="K30" s="20">
        <f t="shared" si="12"/>
        <v>-2.2001981283159696E-4</v>
      </c>
      <c r="L30" s="20">
        <f t="shared" si="13"/>
        <v>1.7513577101395117E-5</v>
      </c>
      <c r="M30" s="20">
        <f t="shared" ca="1" si="14"/>
        <v>1.2607195596888211E-2</v>
      </c>
      <c r="N30" s="20">
        <f t="shared" ca="1" si="15"/>
        <v>2.260056534179552E-5</v>
      </c>
      <c r="O30" s="23">
        <f t="shared" ca="1" si="16"/>
        <v>36183.226526000952</v>
      </c>
      <c r="P30" s="20">
        <f t="shared" ca="1" si="17"/>
        <v>65956.653264971028</v>
      </c>
      <c r="Q30" s="20">
        <f t="shared" ca="1" si="18"/>
        <v>5406.6129540319062</v>
      </c>
      <c r="R30">
        <f t="shared" ca="1" si="19"/>
        <v>1.5033484407081254E-2</v>
      </c>
    </row>
    <row r="31" spans="1:28" x14ac:dyDescent="0.2">
      <c r="A31" s="87">
        <v>-770</v>
      </c>
      <c r="B31" s="87">
        <v>9.2391000071074814E-3</v>
      </c>
      <c r="C31" s="88">
        <v>0.1</v>
      </c>
      <c r="D31" s="89">
        <f t="shared" si="5"/>
        <v>-7.6999999999999999E-2</v>
      </c>
      <c r="E31" s="89">
        <f t="shared" si="6"/>
        <v>9.2391000071074814E-3</v>
      </c>
      <c r="F31" s="20">
        <f t="shared" si="7"/>
        <v>-7.7000000000000002E-3</v>
      </c>
      <c r="G31" s="20">
        <f t="shared" si="8"/>
        <v>9.239100007107482E-4</v>
      </c>
      <c r="H31" s="20">
        <f t="shared" si="9"/>
        <v>5.9290000000000005E-4</v>
      </c>
      <c r="I31" s="20">
        <f t="shared" si="10"/>
        <v>-4.5653300000000006E-5</v>
      </c>
      <c r="J31" s="20">
        <f t="shared" si="11"/>
        <v>3.5153041000000005E-6</v>
      </c>
      <c r="K31" s="20">
        <f t="shared" si="12"/>
        <v>-7.1141070054727605E-5</v>
      </c>
      <c r="L31" s="20">
        <f t="shared" si="13"/>
        <v>5.4778623942140252E-6</v>
      </c>
      <c r="M31" s="20">
        <f t="shared" ca="1" si="14"/>
        <v>1.2345500148466759E-2</v>
      </c>
      <c r="N31" s="20">
        <f t="shared" ca="1" si="15"/>
        <v>9.6497218382369388E-7</v>
      </c>
      <c r="O31" s="23">
        <f t="shared" ca="1" si="16"/>
        <v>35975.914402746683</v>
      </c>
      <c r="P31" s="20">
        <f t="shared" ca="1" si="17"/>
        <v>65007.184992263537</v>
      </c>
      <c r="Q31" s="20">
        <f t="shared" ca="1" si="18"/>
        <v>5307.6570213089735</v>
      </c>
      <c r="R31">
        <f t="shared" ca="1" si="19"/>
        <v>-3.1064001413592772E-3</v>
      </c>
    </row>
    <row r="32" spans="1:28" x14ac:dyDescent="0.2">
      <c r="A32" s="87">
        <v>-756.5</v>
      </c>
      <c r="B32" s="87">
        <v>3.6972894995415118E-2</v>
      </c>
      <c r="C32" s="88">
        <v>0.1</v>
      </c>
      <c r="D32" s="89">
        <f t="shared" si="5"/>
        <v>-7.5649999999999995E-2</v>
      </c>
      <c r="E32" s="89">
        <f t="shared" si="6"/>
        <v>3.6972894995415118E-2</v>
      </c>
      <c r="F32" s="20">
        <f t="shared" si="7"/>
        <v>-7.5649999999999997E-3</v>
      </c>
      <c r="G32" s="20">
        <f t="shared" si="8"/>
        <v>3.6972894995415118E-3</v>
      </c>
      <c r="H32" s="20">
        <f t="shared" si="9"/>
        <v>5.7229224999999994E-4</v>
      </c>
      <c r="I32" s="20">
        <f t="shared" si="10"/>
        <v>-4.3293908712499989E-5</v>
      </c>
      <c r="J32" s="20">
        <f t="shared" si="11"/>
        <v>3.2751841941006242E-6</v>
      </c>
      <c r="K32" s="20">
        <f t="shared" si="12"/>
        <v>-2.7969995064031533E-4</v>
      </c>
      <c r="L32" s="20">
        <f t="shared" si="13"/>
        <v>2.1159301265939853E-5</v>
      </c>
      <c r="M32" s="20">
        <f t="shared" ca="1" si="14"/>
        <v>1.2209874810141635E-2</v>
      </c>
      <c r="N32" s="20">
        <f t="shared" ca="1" si="15"/>
        <v>6.132071686962619E-5</v>
      </c>
      <c r="O32" s="23">
        <f t="shared" ca="1" si="16"/>
        <v>35868.614358130457</v>
      </c>
      <c r="P32" s="20">
        <f t="shared" ca="1" si="17"/>
        <v>64517.571534556737</v>
      </c>
      <c r="Q32" s="20">
        <f t="shared" ca="1" si="18"/>
        <v>5256.7087969839431</v>
      </c>
      <c r="R32">
        <f t="shared" ca="1" si="19"/>
        <v>2.4763020185273481E-2</v>
      </c>
    </row>
    <row r="33" spans="1:18" x14ac:dyDescent="0.2">
      <c r="A33" s="87">
        <v>-738</v>
      </c>
      <c r="B33" s="87">
        <v>1.1052540001401212E-2</v>
      </c>
      <c r="C33" s="88">
        <v>0.1</v>
      </c>
      <c r="D33" s="89">
        <f t="shared" si="5"/>
        <v>-7.3800000000000004E-2</v>
      </c>
      <c r="E33" s="89">
        <f t="shared" si="6"/>
        <v>1.1052540001401212E-2</v>
      </c>
      <c r="F33" s="20">
        <f t="shared" si="7"/>
        <v>-7.3800000000000011E-3</v>
      </c>
      <c r="G33" s="20">
        <f t="shared" si="8"/>
        <v>1.1052540001401212E-3</v>
      </c>
      <c r="H33" s="20">
        <f t="shared" si="9"/>
        <v>5.4464400000000016E-4</v>
      </c>
      <c r="I33" s="20">
        <f t="shared" si="10"/>
        <v>-4.0194727200000014E-5</v>
      </c>
      <c r="J33" s="20">
        <f t="shared" si="11"/>
        <v>2.9663708673600013E-6</v>
      </c>
      <c r="K33" s="20">
        <f t="shared" si="12"/>
        <v>-8.1567745210340945E-5</v>
      </c>
      <c r="L33" s="20">
        <f t="shared" si="13"/>
        <v>6.0196995965231622E-6</v>
      </c>
      <c r="M33" s="20">
        <f t="shared" ca="1" si="14"/>
        <v>1.2024300948897143E-2</v>
      </c>
      <c r="N33" s="20">
        <f t="shared" ca="1" si="15"/>
        <v>9.443193390781896E-8</v>
      </c>
      <c r="O33" s="23">
        <f t="shared" ca="1" si="16"/>
        <v>35721.953341996472</v>
      </c>
      <c r="P33" s="20">
        <f t="shared" ca="1" si="17"/>
        <v>63850.35978621721</v>
      </c>
      <c r="Q33" s="20">
        <f t="shared" ca="1" si="18"/>
        <v>5187.3696108804661</v>
      </c>
      <c r="R33">
        <f t="shared" ca="1" si="19"/>
        <v>-9.71760947495931E-4</v>
      </c>
    </row>
    <row r="34" spans="1:18" x14ac:dyDescent="0.2">
      <c r="A34" s="87">
        <v>-733</v>
      </c>
      <c r="B34" s="87">
        <v>4.6398390004469547E-2</v>
      </c>
      <c r="C34" s="88">
        <v>0.1</v>
      </c>
      <c r="D34" s="89">
        <f t="shared" si="5"/>
        <v>-7.3300000000000004E-2</v>
      </c>
      <c r="E34" s="89">
        <f t="shared" si="6"/>
        <v>4.6398390004469547E-2</v>
      </c>
      <c r="F34" s="20">
        <f t="shared" si="7"/>
        <v>-7.3300000000000006E-3</v>
      </c>
      <c r="G34" s="20">
        <f t="shared" si="8"/>
        <v>4.6398390004469547E-3</v>
      </c>
      <c r="H34" s="20">
        <f t="shared" si="9"/>
        <v>5.3728900000000004E-4</v>
      </c>
      <c r="I34" s="20">
        <f t="shared" si="10"/>
        <v>-3.9383283700000008E-5</v>
      </c>
      <c r="J34" s="20">
        <f t="shared" si="11"/>
        <v>2.8867946952100006E-6</v>
      </c>
      <c r="K34" s="20">
        <f t="shared" si="12"/>
        <v>-3.4010019873276183E-4</v>
      </c>
      <c r="L34" s="20">
        <f t="shared" si="13"/>
        <v>2.4929344567111444E-5</v>
      </c>
      <c r="M34" s="20">
        <f t="shared" ca="1" si="14"/>
        <v>1.197420203767305E-2</v>
      </c>
      <c r="N34" s="20">
        <f t="shared" ca="1" si="15"/>
        <v>1.1850247171733369E-4</v>
      </c>
      <c r="O34" s="23">
        <f t="shared" ca="1" si="16"/>
        <v>35682.390512001162</v>
      </c>
      <c r="P34" s="20">
        <f t="shared" ca="1" si="17"/>
        <v>63670.773087417991</v>
      </c>
      <c r="Q34" s="20">
        <f t="shared" ca="1" si="18"/>
        <v>5168.7241019193871</v>
      </c>
      <c r="R34">
        <f t="shared" ca="1" si="19"/>
        <v>3.4424187966796499E-2</v>
      </c>
    </row>
    <row r="35" spans="1:18" x14ac:dyDescent="0.2">
      <c r="A35" s="87">
        <v>-728</v>
      </c>
      <c r="B35" s="87">
        <v>-3.2557599988649599E-3</v>
      </c>
      <c r="C35" s="88">
        <v>0.1</v>
      </c>
      <c r="D35" s="89">
        <f t="shared" si="5"/>
        <v>-7.2800000000000004E-2</v>
      </c>
      <c r="E35" s="89">
        <f t="shared" si="6"/>
        <v>-3.2557599988649599E-3</v>
      </c>
      <c r="F35" s="20">
        <f t="shared" si="7"/>
        <v>-7.2800000000000009E-3</v>
      </c>
      <c r="G35" s="20">
        <f t="shared" si="8"/>
        <v>-3.2557599988649601E-4</v>
      </c>
      <c r="H35" s="20">
        <f t="shared" si="9"/>
        <v>5.2998400000000005E-4</v>
      </c>
      <c r="I35" s="20">
        <f t="shared" si="10"/>
        <v>-3.8582835200000005E-5</v>
      </c>
      <c r="J35" s="20">
        <f t="shared" si="11"/>
        <v>2.8088304025600007E-6</v>
      </c>
      <c r="K35" s="20">
        <f t="shared" si="12"/>
        <v>2.370193279173691E-5</v>
      </c>
      <c r="L35" s="20">
        <f t="shared" si="13"/>
        <v>-1.7255007072384471E-6</v>
      </c>
      <c r="M35" s="20">
        <f t="shared" ca="1" si="14"/>
        <v>1.1924127035559407E-2</v>
      </c>
      <c r="N35" s="20">
        <f t="shared" ca="1" si="15"/>
        <v>2.3042897037788502E-5</v>
      </c>
      <c r="O35" s="23">
        <f t="shared" ca="1" si="16"/>
        <v>35642.859685225776</v>
      </c>
      <c r="P35" s="20">
        <f t="shared" ca="1" si="17"/>
        <v>63491.501125516537</v>
      </c>
      <c r="Q35" s="20">
        <f t="shared" ca="1" si="18"/>
        <v>5150.118869297381</v>
      </c>
      <c r="R35">
        <f t="shared" ca="1" si="19"/>
        <v>-1.5179887034424367E-2</v>
      </c>
    </row>
    <row r="36" spans="1:18" x14ac:dyDescent="0.2">
      <c r="A36" s="87">
        <v>-514</v>
      </c>
      <c r="B36" s="87">
        <v>6.7466199980117381E-3</v>
      </c>
      <c r="C36" s="88">
        <v>0.1</v>
      </c>
      <c r="D36" s="89">
        <f t="shared" si="5"/>
        <v>-5.1400000000000001E-2</v>
      </c>
      <c r="E36" s="89">
        <f t="shared" si="6"/>
        <v>6.7466199980117381E-3</v>
      </c>
      <c r="F36" s="20">
        <f t="shared" si="7"/>
        <v>-5.1400000000000005E-3</v>
      </c>
      <c r="G36" s="20">
        <f t="shared" si="8"/>
        <v>6.7466199980117383E-4</v>
      </c>
      <c r="H36" s="20">
        <f t="shared" si="9"/>
        <v>2.6419600000000002E-4</v>
      </c>
      <c r="I36" s="20">
        <f t="shared" si="10"/>
        <v>-1.3579674400000002E-5</v>
      </c>
      <c r="J36" s="20">
        <f t="shared" si="11"/>
        <v>6.9799526416000008E-7</v>
      </c>
      <c r="K36" s="20">
        <f t="shared" si="12"/>
        <v>-3.4677626789780336E-5</v>
      </c>
      <c r="L36" s="20">
        <f t="shared" si="13"/>
        <v>1.7824300169947092E-6</v>
      </c>
      <c r="M36" s="20">
        <f t="shared" ca="1" si="14"/>
        <v>9.8033274325013461E-3</v>
      </c>
      <c r="N36" s="20">
        <f t="shared" ca="1" si="15"/>
        <v>9.3434603400640422E-7</v>
      </c>
      <c r="O36" s="23">
        <f t="shared" ca="1" si="16"/>
        <v>33980.703459184173</v>
      </c>
      <c r="P36" s="20">
        <f t="shared" ca="1" si="17"/>
        <v>56110.020845658386</v>
      </c>
      <c r="Q36" s="20">
        <f t="shared" ca="1" si="18"/>
        <v>4391.0604408637028</v>
      </c>
      <c r="R36">
        <f t="shared" ca="1" si="19"/>
        <v>-3.056707434489608E-3</v>
      </c>
    </row>
    <row r="37" spans="1:18" x14ac:dyDescent="0.2">
      <c r="A37" s="87">
        <v>-50.5</v>
      </c>
      <c r="B37" s="87">
        <v>4.6069149975664914E-3</v>
      </c>
      <c r="C37" s="88">
        <v>0.1</v>
      </c>
      <c r="D37" s="89">
        <f t="shared" si="5"/>
        <v>-5.0499999999999998E-3</v>
      </c>
      <c r="E37" s="89">
        <f t="shared" si="6"/>
        <v>4.6069149975664914E-3</v>
      </c>
      <c r="F37" s="20">
        <f t="shared" si="7"/>
        <v>-5.0500000000000002E-4</v>
      </c>
      <c r="G37" s="20">
        <f t="shared" si="8"/>
        <v>4.6069149975664915E-4</v>
      </c>
      <c r="H37" s="20">
        <f t="shared" si="9"/>
        <v>2.5502499999999999E-6</v>
      </c>
      <c r="I37" s="20">
        <f t="shared" si="10"/>
        <v>-1.2878762499999999E-8</v>
      </c>
      <c r="J37" s="20">
        <f t="shared" si="11"/>
        <v>6.5037750624999999E-11</v>
      </c>
      <c r="K37" s="20">
        <f t="shared" si="12"/>
        <v>-2.3264920737710783E-6</v>
      </c>
      <c r="L37" s="20">
        <f t="shared" si="13"/>
        <v>1.1748784972543944E-8</v>
      </c>
      <c r="M37" s="20">
        <f t="shared" ca="1" si="14"/>
        <v>5.3600727139524766E-3</v>
      </c>
      <c r="N37" s="20">
        <f t="shared" ca="1" si="15"/>
        <v>5.6724654575175217E-8</v>
      </c>
      <c r="O37" s="23">
        <f t="shared" ca="1" si="16"/>
        <v>30575.347595306102</v>
      </c>
      <c r="P37" s="20">
        <f t="shared" ca="1" si="17"/>
        <v>42001.172206130519</v>
      </c>
      <c r="Q37" s="20">
        <f t="shared" ca="1" si="18"/>
        <v>2986.3777874661173</v>
      </c>
      <c r="R37">
        <f t="shared" ca="1" si="19"/>
        <v>-7.5315771638598521E-4</v>
      </c>
    </row>
    <row r="38" spans="1:18" x14ac:dyDescent="0.2">
      <c r="A38" s="87">
        <v>-6</v>
      </c>
      <c r="B38" s="87">
        <v>-3.5715019999770448E-2</v>
      </c>
      <c r="C38" s="88">
        <v>0.1</v>
      </c>
      <c r="D38" s="89">
        <f t="shared" si="5"/>
        <v>-5.9999999999999995E-4</v>
      </c>
      <c r="E38" s="89">
        <f t="shared" si="6"/>
        <v>-3.5715019999770448E-2</v>
      </c>
      <c r="F38" s="20">
        <f t="shared" si="7"/>
        <v>-5.9999999999999995E-5</v>
      </c>
      <c r="G38" s="20">
        <f t="shared" si="8"/>
        <v>-3.5715019999770451E-3</v>
      </c>
      <c r="H38" s="20">
        <f t="shared" si="9"/>
        <v>3.5999999999999991E-8</v>
      </c>
      <c r="I38" s="20">
        <f t="shared" si="10"/>
        <v>-2.1599999999999992E-11</v>
      </c>
      <c r="J38" s="20">
        <f t="shared" si="11"/>
        <v>1.2959999999999994E-14</v>
      </c>
      <c r="K38" s="20">
        <f t="shared" si="12"/>
        <v>2.1429011999862268E-6</v>
      </c>
      <c r="L38" s="20">
        <f t="shared" si="13"/>
        <v>-1.2857407199917359E-9</v>
      </c>
      <c r="M38" s="20">
        <f t="shared" ca="1" si="14"/>
        <v>4.9442917027476092E-3</v>
      </c>
      <c r="N38" s="20">
        <f t="shared" ca="1" si="15"/>
        <v>1.6531796281225216E-4</v>
      </c>
      <c r="O38" s="23">
        <f t="shared" ca="1" si="16"/>
        <v>30262.062025135692</v>
      </c>
      <c r="P38" s="20">
        <f t="shared" ca="1" si="17"/>
        <v>40776.304774929566</v>
      </c>
      <c r="Q38" s="20">
        <f t="shared" ca="1" si="18"/>
        <v>2867.9798551807062</v>
      </c>
      <c r="R38">
        <f t="shared" ca="1" si="19"/>
        <v>-4.0659311702518054E-2</v>
      </c>
    </row>
    <row r="39" spans="1:18" x14ac:dyDescent="0.2">
      <c r="A39" s="87">
        <v>0</v>
      </c>
      <c r="B39" s="87">
        <v>4.5000000027357601E-3</v>
      </c>
      <c r="C39" s="88">
        <v>0.1</v>
      </c>
      <c r="D39" s="89">
        <f t="shared" si="5"/>
        <v>0</v>
      </c>
      <c r="E39" s="89">
        <f t="shared" si="6"/>
        <v>4.5000000027357601E-3</v>
      </c>
      <c r="F39" s="20">
        <f t="shared" si="7"/>
        <v>0</v>
      </c>
      <c r="G39" s="20">
        <f t="shared" si="8"/>
        <v>4.5000000027357602E-4</v>
      </c>
      <c r="H39" s="20">
        <f t="shared" si="9"/>
        <v>0</v>
      </c>
      <c r="I39" s="20">
        <f t="shared" si="10"/>
        <v>0</v>
      </c>
      <c r="J39" s="20">
        <f t="shared" si="11"/>
        <v>0</v>
      </c>
      <c r="K39" s="20">
        <f t="shared" si="12"/>
        <v>0</v>
      </c>
      <c r="L39" s="20">
        <f t="shared" si="13"/>
        <v>0</v>
      </c>
      <c r="M39" s="20">
        <f t="shared" ca="1" si="14"/>
        <v>4.8883762308955985E-3</v>
      </c>
      <c r="N39" s="20">
        <f t="shared" ca="1" si="15"/>
        <v>1.5083609459966286E-8</v>
      </c>
      <c r="O39" s="23">
        <f t="shared" ca="1" si="16"/>
        <v>30220.000961366637</v>
      </c>
      <c r="P39" s="20">
        <f t="shared" ca="1" si="17"/>
        <v>40612.840464709807</v>
      </c>
      <c r="Q39" s="20">
        <f t="shared" ca="1" si="18"/>
        <v>2852.2295412684234</v>
      </c>
      <c r="R39">
        <f t="shared" ca="1" si="19"/>
        <v>-3.8837622815983842E-4</v>
      </c>
    </row>
    <row r="40" spans="1:18" x14ac:dyDescent="0.2">
      <c r="A40" s="87">
        <v>74</v>
      </c>
      <c r="B40" s="87">
        <v>2.7818579997983761E-2</v>
      </c>
      <c r="C40" s="88">
        <v>0.1</v>
      </c>
      <c r="D40" s="89">
        <f t="shared" si="5"/>
        <v>7.4000000000000003E-3</v>
      </c>
      <c r="E40" s="89">
        <f t="shared" si="6"/>
        <v>2.7818579997983761E-2</v>
      </c>
      <c r="F40" s="20">
        <f t="shared" si="7"/>
        <v>7.400000000000001E-4</v>
      </c>
      <c r="G40" s="20">
        <f t="shared" si="8"/>
        <v>2.7818579997983765E-3</v>
      </c>
      <c r="H40" s="20">
        <f t="shared" si="9"/>
        <v>5.4760000000000006E-6</v>
      </c>
      <c r="I40" s="20">
        <f t="shared" si="10"/>
        <v>4.0522400000000006E-8</v>
      </c>
      <c r="J40" s="20">
        <f t="shared" si="11"/>
        <v>2.9986576000000005E-10</v>
      </c>
      <c r="K40" s="20">
        <f t="shared" si="12"/>
        <v>2.0585749198507988E-5</v>
      </c>
      <c r="L40" s="20">
        <f t="shared" si="13"/>
        <v>1.523345440689591E-7</v>
      </c>
      <c r="M40" s="20">
        <f t="shared" ca="1" si="14"/>
        <v>4.2015829167312722E-3</v>
      </c>
      <c r="N40" s="20">
        <f t="shared" ca="1" si="15"/>
        <v>5.5776255113588853E-5</v>
      </c>
      <c r="O40" s="23">
        <f t="shared" ca="1" si="16"/>
        <v>29704.742701532406</v>
      </c>
      <c r="P40" s="20">
        <f t="shared" ca="1" si="17"/>
        <v>38629.48445120555</v>
      </c>
      <c r="Q40" s="20">
        <f t="shared" ca="1" si="18"/>
        <v>2662.112301549455</v>
      </c>
      <c r="R40">
        <f t="shared" ca="1" si="19"/>
        <v>2.3616997081252488E-2</v>
      </c>
    </row>
    <row r="41" spans="1:18" x14ac:dyDescent="0.2">
      <c r="A41" s="87">
        <v>111</v>
      </c>
      <c r="B41" s="87">
        <v>7.9778700019232929E-3</v>
      </c>
      <c r="C41" s="88">
        <v>0.1</v>
      </c>
      <c r="D41" s="89">
        <f t="shared" si="5"/>
        <v>1.11E-2</v>
      </c>
      <c r="E41" s="89">
        <f t="shared" si="6"/>
        <v>7.9778700019232929E-3</v>
      </c>
      <c r="F41" s="20">
        <f t="shared" si="7"/>
        <v>1.1100000000000001E-3</v>
      </c>
      <c r="G41" s="20">
        <f t="shared" si="8"/>
        <v>7.9778700019232933E-4</v>
      </c>
      <c r="H41" s="20">
        <f t="shared" si="9"/>
        <v>1.2321000000000001E-5</v>
      </c>
      <c r="I41" s="20">
        <f t="shared" si="10"/>
        <v>1.3676310000000001E-7</v>
      </c>
      <c r="J41" s="20">
        <f t="shared" si="11"/>
        <v>1.5180704100000003E-9</v>
      </c>
      <c r="K41" s="20">
        <f t="shared" si="12"/>
        <v>8.8554357021348553E-6</v>
      </c>
      <c r="L41" s="20">
        <f t="shared" si="13"/>
        <v>9.8295336293696904E-8</v>
      </c>
      <c r="M41" s="20">
        <f t="shared" ca="1" si="14"/>
        <v>3.8601501539813734E-3</v>
      </c>
      <c r="N41" s="20">
        <f t="shared" ca="1" si="15"/>
        <v>1.6955616746134825E-6</v>
      </c>
      <c r="O41" s="23">
        <f t="shared" ca="1" si="16"/>
        <v>29449.527811834523</v>
      </c>
      <c r="P41" s="20">
        <f t="shared" ca="1" si="17"/>
        <v>37660.336034205211</v>
      </c>
      <c r="Q41" s="20">
        <f t="shared" ca="1" si="18"/>
        <v>2569.9015093924372</v>
      </c>
      <c r="R41">
        <f t="shared" ca="1" si="19"/>
        <v>4.1177198479419195E-3</v>
      </c>
    </row>
    <row r="42" spans="1:18" x14ac:dyDescent="0.2">
      <c r="A42" s="87">
        <v>112.5</v>
      </c>
      <c r="B42" s="87">
        <v>7.2816250030882657E-3</v>
      </c>
      <c r="C42" s="88">
        <v>0.1</v>
      </c>
      <c r="D42" s="89">
        <f t="shared" si="5"/>
        <v>1.125E-2</v>
      </c>
      <c r="E42" s="89">
        <f t="shared" si="6"/>
        <v>7.2816250030882657E-3</v>
      </c>
      <c r="F42" s="20">
        <f t="shared" si="7"/>
        <v>1.1249999999999999E-3</v>
      </c>
      <c r="G42" s="20">
        <f t="shared" si="8"/>
        <v>7.2816250030882657E-4</v>
      </c>
      <c r="H42" s="20">
        <f t="shared" si="9"/>
        <v>1.2656249999999999E-5</v>
      </c>
      <c r="I42" s="20">
        <f t="shared" si="10"/>
        <v>1.4238281249999999E-7</v>
      </c>
      <c r="J42" s="20">
        <f t="shared" si="11"/>
        <v>1.6018066406249999E-9</v>
      </c>
      <c r="K42" s="20">
        <f t="shared" si="12"/>
        <v>8.1918281284742983E-6</v>
      </c>
      <c r="L42" s="20">
        <f t="shared" si="13"/>
        <v>9.2158066445335855E-8</v>
      </c>
      <c r="M42" s="20">
        <f t="shared" ca="1" si="14"/>
        <v>3.8463359002438103E-3</v>
      </c>
      <c r="N42" s="20">
        <f t="shared" ca="1" si="15"/>
        <v>1.1801211220121864E-6</v>
      </c>
      <c r="O42" s="23">
        <f t="shared" ca="1" si="16"/>
        <v>29439.21507045237</v>
      </c>
      <c r="P42" s="20">
        <f t="shared" ca="1" si="17"/>
        <v>37621.360889351483</v>
      </c>
      <c r="Q42" s="20">
        <f t="shared" ca="1" si="18"/>
        <v>2566.2029821138881</v>
      </c>
      <c r="R42">
        <f t="shared" ca="1" si="19"/>
        <v>3.4352891028444554E-3</v>
      </c>
    </row>
    <row r="43" spans="1:18" x14ac:dyDescent="0.2">
      <c r="A43" s="87">
        <v>548.5</v>
      </c>
      <c r="B43" s="87">
        <v>8.2397450023563579E-3</v>
      </c>
      <c r="C43" s="88">
        <v>0.1</v>
      </c>
      <c r="D43" s="89">
        <f t="shared" si="5"/>
        <v>5.4850000000000003E-2</v>
      </c>
      <c r="E43" s="89">
        <f t="shared" si="6"/>
        <v>8.2397450023563579E-3</v>
      </c>
      <c r="F43" s="20">
        <f t="shared" si="7"/>
        <v>5.4850000000000003E-3</v>
      </c>
      <c r="G43" s="20">
        <f t="shared" si="8"/>
        <v>8.2397450023563579E-4</v>
      </c>
      <c r="H43" s="20">
        <f t="shared" si="9"/>
        <v>3.0085225000000003E-4</v>
      </c>
      <c r="I43" s="20">
        <f t="shared" si="10"/>
        <v>1.6501745912500003E-5</v>
      </c>
      <c r="J43" s="20">
        <f t="shared" si="11"/>
        <v>9.0512076330062518E-7</v>
      </c>
      <c r="K43" s="20">
        <f t="shared" si="12"/>
        <v>4.5195001337924627E-5</v>
      </c>
      <c r="L43" s="20">
        <f t="shared" si="13"/>
        <v>2.4789458233851658E-6</v>
      </c>
      <c r="M43" s="20">
        <f t="shared" ca="1" si="14"/>
        <v>-7.7793929778880371E-5</v>
      </c>
      <c r="N43" s="20">
        <f t="shared" ca="1" si="15"/>
        <v>6.9181453887585398E-6</v>
      </c>
      <c r="O43" s="23">
        <f t="shared" ca="1" si="16"/>
        <v>26551.387963747369</v>
      </c>
      <c r="P43" s="20">
        <f t="shared" ca="1" si="17"/>
        <v>27302.377570370743</v>
      </c>
      <c r="Q43" s="20">
        <f t="shared" ca="1" si="18"/>
        <v>1618.3696919185834</v>
      </c>
      <c r="R43">
        <f t="shared" ca="1" si="19"/>
        <v>8.3175389321352381E-3</v>
      </c>
    </row>
    <row r="44" spans="1:18" x14ac:dyDescent="0.2">
      <c r="A44" s="87">
        <v>938</v>
      </c>
      <c r="B44" s="87">
        <v>-1.2218540003232192E-2</v>
      </c>
      <c r="C44" s="88">
        <v>0.1</v>
      </c>
      <c r="D44" s="89">
        <f t="shared" si="5"/>
        <v>9.3799999999999994E-2</v>
      </c>
      <c r="E44" s="89">
        <f t="shared" si="6"/>
        <v>-1.2218540003232192E-2</v>
      </c>
      <c r="F44" s="20">
        <f t="shared" si="7"/>
        <v>9.3799999999999994E-3</v>
      </c>
      <c r="G44" s="20">
        <f t="shared" si="8"/>
        <v>-1.2218540003232194E-3</v>
      </c>
      <c r="H44" s="20">
        <f t="shared" si="9"/>
        <v>8.7984399999999985E-4</v>
      </c>
      <c r="I44" s="20">
        <f t="shared" si="10"/>
        <v>8.2529367199999976E-5</v>
      </c>
      <c r="J44" s="20">
        <f t="shared" si="11"/>
        <v>7.7412546433599964E-6</v>
      </c>
      <c r="K44" s="20">
        <f t="shared" si="12"/>
        <v>-1.1460990523031798E-4</v>
      </c>
      <c r="L44" s="20">
        <f t="shared" si="13"/>
        <v>-1.0750409110603825E-5</v>
      </c>
      <c r="M44" s="20">
        <f t="shared" ca="1" si="14"/>
        <v>-3.4296589116889326E-3</v>
      </c>
      <c r="N44" s="20">
        <f t="shared" ca="1" si="15"/>
        <v>7.7244430841286636E-6</v>
      </c>
      <c r="O44" s="23">
        <f t="shared" ca="1" si="16"/>
        <v>24150.942713329783</v>
      </c>
      <c r="P44" s="20">
        <f t="shared" ca="1" si="17"/>
        <v>19700.696404022408</v>
      </c>
      <c r="Q44" s="20">
        <f t="shared" ca="1" si="18"/>
        <v>974.24711800640023</v>
      </c>
      <c r="R44">
        <f t="shared" ca="1" si="19"/>
        <v>-8.7888810915432592E-3</v>
      </c>
    </row>
    <row r="45" spans="1:18" x14ac:dyDescent="0.2">
      <c r="A45" s="87">
        <v>1038</v>
      </c>
      <c r="B45" s="87">
        <v>-1.0301540001819376E-2</v>
      </c>
      <c r="C45" s="88">
        <v>0.1</v>
      </c>
      <c r="D45" s="89">
        <f t="shared" si="5"/>
        <v>0.1038</v>
      </c>
      <c r="E45" s="89">
        <f t="shared" si="6"/>
        <v>-1.0301540001819376E-2</v>
      </c>
      <c r="F45" s="20">
        <f t="shared" si="7"/>
        <v>1.038E-2</v>
      </c>
      <c r="G45" s="20">
        <f t="shared" si="8"/>
        <v>-1.0301540001819377E-3</v>
      </c>
      <c r="H45" s="20">
        <f t="shared" si="9"/>
        <v>1.0774440000000001E-3</v>
      </c>
      <c r="I45" s="20">
        <f t="shared" si="10"/>
        <v>1.1183868720000001E-4</v>
      </c>
      <c r="J45" s="20">
        <f t="shared" si="11"/>
        <v>1.1608855731360002E-5</v>
      </c>
      <c r="K45" s="20">
        <f t="shared" si="12"/>
        <v>-1.0692998521888514E-4</v>
      </c>
      <c r="L45" s="20">
        <f t="shared" si="13"/>
        <v>-1.1099332465720278E-5</v>
      </c>
      <c r="M45" s="20">
        <f t="shared" ca="1" si="14"/>
        <v>-4.2668077287367169E-3</v>
      </c>
      <c r="N45" s="20">
        <f t="shared" ca="1" si="15"/>
        <v>3.64179936077854E-6</v>
      </c>
      <c r="O45" s="23">
        <f t="shared" ca="1" si="16"/>
        <v>23561.023180576598</v>
      </c>
      <c r="P45" s="20">
        <f t="shared" ca="1" si="17"/>
        <v>17980.891824585753</v>
      </c>
      <c r="Q45" s="20">
        <f t="shared" ca="1" si="18"/>
        <v>837.74954445384753</v>
      </c>
      <c r="R45">
        <f t="shared" ca="1" si="19"/>
        <v>-6.034732273082659E-3</v>
      </c>
    </row>
    <row r="46" spans="1:18" x14ac:dyDescent="0.2">
      <c r="A46" s="87">
        <v>1053</v>
      </c>
      <c r="B46" s="87">
        <v>-3.826398999808589E-2</v>
      </c>
      <c r="C46" s="88">
        <v>0.1</v>
      </c>
      <c r="D46" s="89">
        <f t="shared" si="5"/>
        <v>0.1053</v>
      </c>
      <c r="E46" s="89">
        <f t="shared" si="6"/>
        <v>-3.826398999808589E-2</v>
      </c>
      <c r="F46" s="20">
        <f t="shared" si="7"/>
        <v>1.0530000000000001E-2</v>
      </c>
      <c r="G46" s="20">
        <f t="shared" si="8"/>
        <v>-3.8263989998085892E-3</v>
      </c>
      <c r="H46" s="20">
        <f t="shared" si="9"/>
        <v>1.1088090000000001E-3</v>
      </c>
      <c r="I46" s="20">
        <f t="shared" si="10"/>
        <v>1.1675758770000001E-4</v>
      </c>
      <c r="J46" s="20">
        <f t="shared" si="11"/>
        <v>1.2294573984810002E-5</v>
      </c>
      <c r="K46" s="20">
        <f t="shared" si="12"/>
        <v>-4.0291981467984448E-4</v>
      </c>
      <c r="L46" s="20">
        <f t="shared" si="13"/>
        <v>-4.2427456485787625E-5</v>
      </c>
      <c r="M46" s="20">
        <f t="shared" ca="1" si="14"/>
        <v>-4.3915551869834002E-3</v>
      </c>
      <c r="N46" s="20">
        <f t="shared" ca="1" si="15"/>
        <v>1.147341840032388E-4</v>
      </c>
      <c r="O46" s="23">
        <f t="shared" ca="1" si="16"/>
        <v>23473.446663245024</v>
      </c>
      <c r="P46" s="20">
        <f t="shared" ca="1" si="17"/>
        <v>17730.821842127887</v>
      </c>
      <c r="Q46" s="20">
        <f t="shared" ca="1" si="18"/>
        <v>818.25524205137174</v>
      </c>
      <c r="R46">
        <f t="shared" ca="1" si="19"/>
        <v>-3.3872434811102491E-2</v>
      </c>
    </row>
    <row r="47" spans="1:18" x14ac:dyDescent="0.2">
      <c r="A47" s="87">
        <v>1058</v>
      </c>
      <c r="B47" s="87">
        <v>-2.99181399968802E-2</v>
      </c>
      <c r="C47" s="88">
        <v>0.1</v>
      </c>
      <c r="D47" s="89">
        <f t="shared" si="5"/>
        <v>0.10580000000000001</v>
      </c>
      <c r="E47" s="89">
        <f t="shared" si="6"/>
        <v>-2.99181399968802E-2</v>
      </c>
      <c r="F47" s="20">
        <f t="shared" si="7"/>
        <v>1.0580000000000001E-2</v>
      </c>
      <c r="G47" s="20">
        <f t="shared" si="8"/>
        <v>-2.9918139996880201E-3</v>
      </c>
      <c r="H47" s="20">
        <f t="shared" si="9"/>
        <v>1.1193640000000001E-3</v>
      </c>
      <c r="I47" s="20">
        <f t="shared" si="10"/>
        <v>1.1842871120000001E-4</v>
      </c>
      <c r="J47" s="20">
        <f t="shared" si="11"/>
        <v>1.2529757644960003E-5</v>
      </c>
      <c r="K47" s="20">
        <f t="shared" si="12"/>
        <v>-3.1653392116699254E-4</v>
      </c>
      <c r="L47" s="20">
        <f t="shared" si="13"/>
        <v>-3.348928885946781E-5</v>
      </c>
      <c r="M47" s="20">
        <f t="shared" ca="1" si="14"/>
        <v>-4.4330898548447326E-3</v>
      </c>
      <c r="N47" s="20">
        <f t="shared" ca="1" si="15"/>
        <v>6.4948778074206209E-5</v>
      </c>
      <c r="O47" s="23">
        <f t="shared" ca="1" si="16"/>
        <v>23444.307081995208</v>
      </c>
      <c r="P47" s="20">
        <f t="shared" ca="1" si="17"/>
        <v>17647.919512780823</v>
      </c>
      <c r="Q47" s="20">
        <f t="shared" ca="1" si="18"/>
        <v>811.81346471421341</v>
      </c>
      <c r="R47">
        <f t="shared" ca="1" si="19"/>
        <v>-2.5485050142035469E-2</v>
      </c>
    </row>
    <row r="48" spans="1:18" x14ac:dyDescent="0.2">
      <c r="A48" s="87">
        <v>1087.5</v>
      </c>
      <c r="B48" s="87">
        <v>-1.5277625003363937E-2</v>
      </c>
      <c r="C48" s="88">
        <v>0.1</v>
      </c>
      <c r="D48" s="89">
        <f t="shared" si="5"/>
        <v>0.10875</v>
      </c>
      <c r="E48" s="89">
        <f t="shared" si="6"/>
        <v>-1.5277625003363937E-2</v>
      </c>
      <c r="F48" s="20">
        <f t="shared" si="7"/>
        <v>1.0875000000000001E-2</v>
      </c>
      <c r="G48" s="20">
        <f t="shared" si="8"/>
        <v>-1.5277625003363938E-3</v>
      </c>
      <c r="H48" s="20">
        <f t="shared" si="9"/>
        <v>1.1826562500000001E-3</v>
      </c>
      <c r="I48" s="20">
        <f t="shared" si="10"/>
        <v>1.286138671875E-4</v>
      </c>
      <c r="J48" s="20">
        <f t="shared" si="11"/>
        <v>1.3986758056640625E-5</v>
      </c>
      <c r="K48" s="20">
        <f t="shared" si="12"/>
        <v>-1.6614417191158283E-4</v>
      </c>
      <c r="L48" s="20">
        <f t="shared" si="13"/>
        <v>-1.8068178695384631E-5</v>
      </c>
      <c r="M48" s="20">
        <f t="shared" ca="1" si="14"/>
        <v>-4.677657725283395E-3</v>
      </c>
      <c r="N48" s="20">
        <f t="shared" ca="1" si="15"/>
        <v>1.1235930629637824E-5</v>
      </c>
      <c r="O48" s="23">
        <f t="shared" ca="1" si="16"/>
        <v>23272.917775946804</v>
      </c>
      <c r="P48" s="20">
        <f t="shared" ca="1" si="17"/>
        <v>17163.404322494029</v>
      </c>
      <c r="Q48" s="20">
        <f t="shared" ca="1" si="18"/>
        <v>774.37808657735889</v>
      </c>
      <c r="R48">
        <f t="shared" ca="1" si="19"/>
        <v>-1.0599967278080543E-2</v>
      </c>
    </row>
    <row r="49" spans="1:18" x14ac:dyDescent="0.2">
      <c r="A49" s="87">
        <v>1311.5</v>
      </c>
      <c r="B49" s="87">
        <v>-2.5583545000699814E-2</v>
      </c>
      <c r="C49" s="88">
        <v>0.1</v>
      </c>
      <c r="D49" s="89">
        <f t="shared" si="5"/>
        <v>0.13114999999999999</v>
      </c>
      <c r="E49" s="89">
        <f t="shared" si="6"/>
        <v>-2.5583545000699814E-2</v>
      </c>
      <c r="F49" s="20">
        <f t="shared" si="7"/>
        <v>1.3115E-2</v>
      </c>
      <c r="G49" s="20">
        <f t="shared" si="8"/>
        <v>-2.5583545000699816E-3</v>
      </c>
      <c r="H49" s="20">
        <f t="shared" si="9"/>
        <v>1.7200322499999999E-3</v>
      </c>
      <c r="I49" s="20">
        <f t="shared" si="10"/>
        <v>2.2558222958749997E-4</v>
      </c>
      <c r="J49" s="20">
        <f t="shared" si="11"/>
        <v>2.9585109410400619E-5</v>
      </c>
      <c r="K49" s="20">
        <f t="shared" si="12"/>
        <v>-3.3552819268417805E-4</v>
      </c>
      <c r="L49" s="20">
        <f t="shared" si="13"/>
        <v>-4.4004522470529949E-5</v>
      </c>
      <c r="M49" s="20">
        <f t="shared" ca="1" si="14"/>
        <v>-6.5075623548055284E-3</v>
      </c>
      <c r="N49" s="20">
        <f t="shared" ca="1" si="15"/>
        <v>3.6389311390646002E-5</v>
      </c>
      <c r="O49" s="23">
        <f t="shared" ca="1" si="16"/>
        <v>22001.03020320613</v>
      </c>
      <c r="P49" s="20">
        <f t="shared" ca="1" si="17"/>
        <v>13737.037227748211</v>
      </c>
      <c r="Q49" s="20">
        <f t="shared" ca="1" si="18"/>
        <v>521.37189927132215</v>
      </c>
      <c r="R49">
        <f t="shared" ca="1" si="19"/>
        <v>-1.9075982645894288E-2</v>
      </c>
    </row>
    <row r="50" spans="1:18" x14ac:dyDescent="0.2">
      <c r="A50" s="87">
        <v>1375.5</v>
      </c>
      <c r="B50" s="87">
        <v>2.304333500796929E-2</v>
      </c>
      <c r="C50" s="88">
        <v>0.1</v>
      </c>
      <c r="D50" s="89">
        <f t="shared" si="5"/>
        <v>0.13755000000000001</v>
      </c>
      <c r="E50" s="89">
        <f t="shared" si="6"/>
        <v>2.304333500796929E-2</v>
      </c>
      <c r="F50" s="20">
        <f t="shared" si="7"/>
        <v>1.3755000000000002E-2</v>
      </c>
      <c r="G50" s="20">
        <f t="shared" si="8"/>
        <v>2.3043335007969291E-3</v>
      </c>
      <c r="H50" s="20">
        <f t="shared" si="9"/>
        <v>1.8920002500000003E-3</v>
      </c>
      <c r="I50" s="20">
        <f t="shared" si="10"/>
        <v>2.6024463438750008E-4</v>
      </c>
      <c r="J50" s="20">
        <f t="shared" si="11"/>
        <v>3.5796649460000639E-5</v>
      </c>
      <c r="K50" s="20">
        <f t="shared" si="12"/>
        <v>3.1696107303461762E-4</v>
      </c>
      <c r="L50" s="20">
        <f t="shared" si="13"/>
        <v>4.3597995595911658E-5</v>
      </c>
      <c r="M50" s="20">
        <f t="shared" ca="1" si="14"/>
        <v>-7.0215783944788616E-3</v>
      </c>
      <c r="N50" s="20">
        <f t="shared" ca="1" si="15"/>
        <v>9.0389901789670639E-5</v>
      </c>
      <c r="O50" s="23">
        <f t="shared" ca="1" si="16"/>
        <v>21647.094488022136</v>
      </c>
      <c r="P50" s="20">
        <f t="shared" ca="1" si="17"/>
        <v>12838.320807675158</v>
      </c>
      <c r="Q50" s="20">
        <f t="shared" ca="1" si="18"/>
        <v>458.9840846115153</v>
      </c>
      <c r="R50">
        <f t="shared" ca="1" si="19"/>
        <v>3.006491340244815E-2</v>
      </c>
    </row>
    <row r="51" spans="1:18" x14ac:dyDescent="0.2">
      <c r="A51" s="87">
        <v>1480.5</v>
      </c>
      <c r="B51" s="87">
        <v>9.3061850056983531E-3</v>
      </c>
      <c r="C51" s="88">
        <v>0.1</v>
      </c>
      <c r="D51" s="89">
        <f t="shared" si="5"/>
        <v>0.14804999999999999</v>
      </c>
      <c r="E51" s="89">
        <f t="shared" si="6"/>
        <v>9.3061850056983531E-3</v>
      </c>
      <c r="F51" s="20">
        <f t="shared" si="7"/>
        <v>1.4804999999999999E-2</v>
      </c>
      <c r="G51" s="20">
        <f t="shared" si="8"/>
        <v>9.3061850056983539E-4</v>
      </c>
      <c r="H51" s="20">
        <f t="shared" si="9"/>
        <v>2.1918802499999997E-3</v>
      </c>
      <c r="I51" s="20">
        <f t="shared" si="10"/>
        <v>3.2450787101249989E-4</v>
      </c>
      <c r="J51" s="20">
        <f t="shared" si="11"/>
        <v>4.8043390303400602E-5</v>
      </c>
      <c r="K51" s="20">
        <f t="shared" si="12"/>
        <v>1.3777806900936411E-4</v>
      </c>
      <c r="L51" s="20">
        <f t="shared" si="13"/>
        <v>2.0398043116836355E-5</v>
      </c>
      <c r="M51" s="20">
        <f t="shared" ca="1" si="14"/>
        <v>-7.8564006162696442E-3</v>
      </c>
      <c r="N51" s="20">
        <f t="shared" ca="1" si="15"/>
        <v>2.9455434523138271E-5</v>
      </c>
      <c r="O51" s="23">
        <f t="shared" ca="1" si="16"/>
        <v>21075.387155898312</v>
      </c>
      <c r="P51" s="20">
        <f t="shared" ca="1" si="17"/>
        <v>11439.029054087465</v>
      </c>
      <c r="Q51" s="20">
        <f t="shared" ca="1" si="18"/>
        <v>365.87195843828948</v>
      </c>
      <c r="R51">
        <f t="shared" ca="1" si="19"/>
        <v>1.7162585621967999E-2</v>
      </c>
    </row>
    <row r="52" spans="1:18" x14ac:dyDescent="0.2">
      <c r="A52" s="87">
        <v>1819.5</v>
      </c>
      <c r="B52" s="87">
        <v>9.9548150028567761E-3</v>
      </c>
      <c r="C52" s="88">
        <v>0.1</v>
      </c>
      <c r="D52" s="89">
        <f t="shared" si="5"/>
        <v>0.18195</v>
      </c>
      <c r="E52" s="89">
        <f t="shared" si="6"/>
        <v>9.9548150028567761E-3</v>
      </c>
      <c r="F52" s="20">
        <f t="shared" si="7"/>
        <v>1.8194999999999999E-2</v>
      </c>
      <c r="G52" s="20">
        <f t="shared" si="8"/>
        <v>9.9548150028567757E-4</v>
      </c>
      <c r="H52" s="20">
        <f t="shared" si="9"/>
        <v>3.3105802499999999E-3</v>
      </c>
      <c r="I52" s="20">
        <f t="shared" si="10"/>
        <v>6.0236007648749995E-4</v>
      </c>
      <c r="J52" s="20">
        <f t="shared" si="11"/>
        <v>1.0959941591690062E-4</v>
      </c>
      <c r="K52" s="20">
        <f t="shared" si="12"/>
        <v>1.8112785897697904E-4</v>
      </c>
      <c r="L52" s="20">
        <f t="shared" si="13"/>
        <v>3.2956213940861338E-5</v>
      </c>
      <c r="M52" s="20">
        <f t="shared" ca="1" si="14"/>
        <v>-1.0479709716113643E-2</v>
      </c>
      <c r="N52" s="20">
        <f t="shared" ca="1" si="15"/>
        <v>4.1756980049021319E-5</v>
      </c>
      <c r="O52" s="23">
        <f t="shared" ca="1" si="16"/>
        <v>19304.145747568477</v>
      </c>
      <c r="P52" s="20">
        <f t="shared" ca="1" si="17"/>
        <v>7536.3003024601921</v>
      </c>
      <c r="Q52" s="20">
        <f t="shared" ca="1" si="18"/>
        <v>140.54578655744947</v>
      </c>
      <c r="R52">
        <f t="shared" ca="1" si="19"/>
        <v>2.043452471897042E-2</v>
      </c>
    </row>
    <row r="53" spans="1:18" x14ac:dyDescent="0.2">
      <c r="A53" s="87">
        <v>1824.5</v>
      </c>
      <c r="B53" s="87">
        <v>-2.9699334998440463E-2</v>
      </c>
      <c r="C53" s="88">
        <v>0.1</v>
      </c>
      <c r="D53" s="89">
        <f t="shared" si="5"/>
        <v>0.18245</v>
      </c>
      <c r="E53" s="89">
        <f t="shared" si="6"/>
        <v>-2.9699334998440463E-2</v>
      </c>
      <c r="F53" s="20">
        <f t="shared" si="7"/>
        <v>1.8245000000000001E-2</v>
      </c>
      <c r="G53" s="20">
        <f t="shared" si="8"/>
        <v>-2.9699334998440465E-3</v>
      </c>
      <c r="H53" s="20">
        <f t="shared" si="9"/>
        <v>3.3288002500000001E-3</v>
      </c>
      <c r="I53" s="20">
        <f t="shared" si="10"/>
        <v>6.0733960561250007E-4</v>
      </c>
      <c r="J53" s="20">
        <f t="shared" si="11"/>
        <v>1.1080911104400064E-4</v>
      </c>
      <c r="K53" s="20">
        <f t="shared" si="12"/>
        <v>-5.4186436704654623E-4</v>
      </c>
      <c r="L53" s="20">
        <f t="shared" si="13"/>
        <v>-9.8863153767642355E-5</v>
      </c>
      <c r="M53" s="20">
        <f t="shared" ca="1" si="14"/>
        <v>-1.0517579117343172E-2</v>
      </c>
      <c r="N53" s="20">
        <f t="shared" ca="1" si="15"/>
        <v>3.6793975868201051E-5</v>
      </c>
      <c r="O53" s="23">
        <f t="shared" ca="1" si="16"/>
        <v>19278.858035327034</v>
      </c>
      <c r="P53" s="20">
        <f t="shared" ca="1" si="17"/>
        <v>7485.5399424281986</v>
      </c>
      <c r="Q53" s="20">
        <f t="shared" ca="1" si="18"/>
        <v>138.05175954451386</v>
      </c>
      <c r="R53">
        <f t="shared" ca="1" si="19"/>
        <v>-1.9181755881097291E-2</v>
      </c>
    </row>
    <row r="54" spans="1:18" x14ac:dyDescent="0.2">
      <c r="A54" s="87">
        <v>1883.5</v>
      </c>
      <c r="B54" s="87">
        <v>5.5816949970903806E-3</v>
      </c>
      <c r="C54" s="88">
        <v>0.1</v>
      </c>
      <c r="D54" s="89">
        <f t="shared" si="5"/>
        <v>0.18834999999999999</v>
      </c>
      <c r="E54" s="89">
        <f t="shared" si="6"/>
        <v>5.5816949970903806E-3</v>
      </c>
      <c r="F54" s="20">
        <f t="shared" si="7"/>
        <v>1.8835000000000001E-2</v>
      </c>
      <c r="G54" s="20">
        <f t="shared" si="8"/>
        <v>5.5816949970903811E-4</v>
      </c>
      <c r="H54" s="20">
        <f t="shared" si="9"/>
        <v>3.54757225E-3</v>
      </c>
      <c r="I54" s="20">
        <f t="shared" si="10"/>
        <v>6.6818523328749995E-4</v>
      </c>
      <c r="J54" s="20">
        <f t="shared" si="11"/>
        <v>1.2585268868970062E-4</v>
      </c>
      <c r="K54" s="20">
        <f t="shared" si="12"/>
        <v>1.0513122527019732E-4</v>
      </c>
      <c r="L54" s="20">
        <f t="shared" si="13"/>
        <v>1.9801466279641663E-5</v>
      </c>
      <c r="M54" s="20">
        <f t="shared" ca="1" si="14"/>
        <v>-1.0962632435830514E-2</v>
      </c>
      <c r="N54" s="20">
        <f t="shared" ca="1" si="15"/>
        <v>2.7371477020769889E-5</v>
      </c>
      <c r="O54" s="23">
        <f t="shared" ca="1" si="16"/>
        <v>18982.270367582532</v>
      </c>
      <c r="P54" s="20">
        <f t="shared" ca="1" si="17"/>
        <v>6901.0605305193239</v>
      </c>
      <c r="Q54" s="20">
        <f t="shared" ca="1" si="18"/>
        <v>110.38252132194521</v>
      </c>
      <c r="R54">
        <f t="shared" ca="1" si="19"/>
        <v>1.6544327432920895E-2</v>
      </c>
    </row>
    <row r="55" spans="1:18" x14ac:dyDescent="0.2">
      <c r="A55" s="87">
        <v>1891</v>
      </c>
      <c r="B55" s="87">
        <v>-1.6899529997317586E-2</v>
      </c>
      <c r="C55" s="88">
        <v>0.1</v>
      </c>
      <c r="D55" s="89">
        <f t="shared" si="5"/>
        <v>0.18909999999999999</v>
      </c>
      <c r="E55" s="89">
        <f t="shared" si="6"/>
        <v>-1.6899529997317586E-2</v>
      </c>
      <c r="F55" s="20">
        <f t="shared" si="7"/>
        <v>1.891E-2</v>
      </c>
      <c r="G55" s="20">
        <f t="shared" si="8"/>
        <v>-1.6899529997317587E-3</v>
      </c>
      <c r="H55" s="20">
        <f t="shared" si="9"/>
        <v>3.5758809999999999E-3</v>
      </c>
      <c r="I55" s="20">
        <f t="shared" si="10"/>
        <v>6.7619909709999996E-4</v>
      </c>
      <c r="J55" s="20">
        <f t="shared" si="11"/>
        <v>1.2786924926160999E-4</v>
      </c>
      <c r="K55" s="20">
        <f t="shared" si="12"/>
        <v>-3.1957011224927555E-4</v>
      </c>
      <c r="L55" s="20">
        <f t="shared" si="13"/>
        <v>-6.0430708226338004E-5</v>
      </c>
      <c r="M55" s="20">
        <f t="shared" ca="1" si="14"/>
        <v>-1.1018968516837773E-2</v>
      </c>
      <c r="N55" s="20">
        <f t="shared" ca="1" si="15"/>
        <v>3.4581003325702936E-6</v>
      </c>
      <c r="O55" s="23">
        <f t="shared" ca="1" si="16"/>
        <v>18944.80657390476</v>
      </c>
      <c r="P55" s="20">
        <f t="shared" ca="1" si="17"/>
        <v>6828.6663533425171</v>
      </c>
      <c r="Q55" s="20">
        <f t="shared" ca="1" si="18"/>
        <v>107.09634623336642</v>
      </c>
      <c r="R55">
        <f t="shared" ca="1" si="19"/>
        <v>-5.8805614804798133E-3</v>
      </c>
    </row>
    <row r="56" spans="1:18" x14ac:dyDescent="0.2">
      <c r="A56" s="87">
        <v>1894.5</v>
      </c>
      <c r="B56" s="87">
        <v>-1.4857434995064978E-2</v>
      </c>
      <c r="C56" s="88">
        <v>0.1</v>
      </c>
      <c r="D56" s="89">
        <f t="shared" si="5"/>
        <v>0.18945000000000001</v>
      </c>
      <c r="E56" s="89">
        <f t="shared" si="6"/>
        <v>-1.4857434995064978E-2</v>
      </c>
      <c r="F56" s="20">
        <f t="shared" si="7"/>
        <v>1.8945000000000004E-2</v>
      </c>
      <c r="G56" s="20">
        <f t="shared" si="8"/>
        <v>-1.4857434995064979E-3</v>
      </c>
      <c r="H56" s="20">
        <f t="shared" si="9"/>
        <v>3.589130250000001E-3</v>
      </c>
      <c r="I56" s="20">
        <f t="shared" si="10"/>
        <v>6.7996072586250017E-4</v>
      </c>
      <c r="J56" s="20">
        <f t="shared" si="11"/>
        <v>1.2881855951465067E-4</v>
      </c>
      <c r="K56" s="20">
        <f t="shared" si="12"/>
        <v>-2.8147410598150605E-4</v>
      </c>
      <c r="L56" s="20">
        <f t="shared" si="13"/>
        <v>-5.3325269378196326E-5</v>
      </c>
      <c r="M56" s="20">
        <f t="shared" ca="1" si="14"/>
        <v>-1.104524027795945E-2</v>
      </c>
      <c r="N56" s="20">
        <f t="shared" ca="1" si="15"/>
        <v>1.4532828561127293E-6</v>
      </c>
      <c r="O56" s="23">
        <f t="shared" ca="1" si="16"/>
        <v>18927.341792066534</v>
      </c>
      <c r="P56" s="20">
        <f t="shared" ca="1" si="17"/>
        <v>6795.0286122544776</v>
      </c>
      <c r="Q56" s="20">
        <f t="shared" ca="1" si="18"/>
        <v>105.58053127805486</v>
      </c>
      <c r="R56">
        <f t="shared" ca="1" si="19"/>
        <v>-3.8121947171055274E-3</v>
      </c>
    </row>
    <row r="57" spans="1:18" x14ac:dyDescent="0.2">
      <c r="A57" s="87">
        <v>1931.5</v>
      </c>
      <c r="B57" s="87">
        <v>-2.9698145001020748E-2</v>
      </c>
      <c r="C57" s="88">
        <v>0.1</v>
      </c>
      <c r="D57" s="89">
        <f t="shared" si="5"/>
        <v>0.19314999999999999</v>
      </c>
      <c r="E57" s="89">
        <f t="shared" si="6"/>
        <v>-2.9698145001020748E-2</v>
      </c>
      <c r="F57" s="20">
        <f t="shared" si="7"/>
        <v>1.9314999999999999E-2</v>
      </c>
      <c r="G57" s="20">
        <f t="shared" si="8"/>
        <v>-2.9698145001020751E-3</v>
      </c>
      <c r="H57" s="20">
        <f t="shared" si="9"/>
        <v>3.7306922499999997E-3</v>
      </c>
      <c r="I57" s="20">
        <f t="shared" si="10"/>
        <v>7.2058320808749993E-4</v>
      </c>
      <c r="J57" s="20">
        <f t="shared" si="11"/>
        <v>1.391806466421006E-4</v>
      </c>
      <c r="K57" s="20">
        <f t="shared" si="12"/>
        <v>-5.7361967069471573E-4</v>
      </c>
      <c r="L57" s="20">
        <f t="shared" si="13"/>
        <v>-1.1079463939468433E-4</v>
      </c>
      <c r="M57" s="20">
        <f t="shared" ca="1" si="14"/>
        <v>-1.1322253768062713E-2</v>
      </c>
      <c r="N57" s="20">
        <f t="shared" ca="1" si="15"/>
        <v>3.3767337860550393E-5</v>
      </c>
      <c r="O57" s="23">
        <f t="shared" ca="1" si="16"/>
        <v>18743.425831553148</v>
      </c>
      <c r="P57" s="20">
        <f t="shared" ca="1" si="17"/>
        <v>6445.0998256792636</v>
      </c>
      <c r="Q57" s="20">
        <f t="shared" ca="1" si="18"/>
        <v>90.243602183818922</v>
      </c>
      <c r="R57">
        <f t="shared" ca="1" si="19"/>
        <v>-1.8375891232958033E-2</v>
      </c>
    </row>
    <row r="58" spans="1:18" x14ac:dyDescent="0.2">
      <c r="A58" s="87">
        <v>2252</v>
      </c>
      <c r="B58" s="87">
        <v>1.0870840007555671E-2</v>
      </c>
      <c r="C58" s="88">
        <v>0.1</v>
      </c>
      <c r="D58" s="89">
        <f t="shared" si="5"/>
        <v>0.22520000000000001</v>
      </c>
      <c r="E58" s="89">
        <f t="shared" si="6"/>
        <v>1.0870840007555671E-2</v>
      </c>
      <c r="F58" s="20">
        <f t="shared" si="7"/>
        <v>2.2520000000000002E-2</v>
      </c>
      <c r="G58" s="20">
        <f t="shared" si="8"/>
        <v>1.0870840007555671E-3</v>
      </c>
      <c r="H58" s="20">
        <f t="shared" si="9"/>
        <v>5.071504000000001E-3</v>
      </c>
      <c r="I58" s="20">
        <f t="shared" si="10"/>
        <v>1.1421027008000004E-3</v>
      </c>
      <c r="J58" s="20">
        <f t="shared" si="11"/>
        <v>2.5720152822016008E-4</v>
      </c>
      <c r="K58" s="20">
        <f t="shared" si="12"/>
        <v>2.4481131697015374E-4</v>
      </c>
      <c r="L58" s="20">
        <f t="shared" si="13"/>
        <v>5.5131508581678627E-5</v>
      </c>
      <c r="M58" s="20">
        <f t="shared" ca="1" si="14"/>
        <v>-1.3667000020666998E-2</v>
      </c>
      <c r="N58" s="20">
        <f t="shared" ca="1" si="15"/>
        <v>6.0210559325064666E-5</v>
      </c>
      <c r="O58" s="23">
        <f t="shared" ca="1" si="16"/>
        <v>17203.940368546595</v>
      </c>
      <c r="P58" s="20">
        <f t="shared" ca="1" si="17"/>
        <v>3835.7965070720556</v>
      </c>
      <c r="Q58" s="20">
        <f t="shared" ca="1" si="18"/>
        <v>8.343860326722977</v>
      </c>
      <c r="R58">
        <f t="shared" ca="1" si="19"/>
        <v>2.4537840028222669E-2</v>
      </c>
    </row>
    <row r="59" spans="1:18" x14ac:dyDescent="0.2">
      <c r="A59" s="87">
        <v>2729</v>
      </c>
      <c r="B59" s="87">
        <v>-9.5350699994014576E-3</v>
      </c>
      <c r="C59" s="88">
        <v>0.1</v>
      </c>
      <c r="D59" s="89">
        <f t="shared" si="5"/>
        <v>0.27289999999999998</v>
      </c>
      <c r="E59" s="89">
        <f t="shared" si="6"/>
        <v>-9.5350699994014576E-3</v>
      </c>
      <c r="F59" s="20">
        <f t="shared" si="7"/>
        <v>2.7289999999999998E-2</v>
      </c>
      <c r="G59" s="20">
        <f t="shared" si="8"/>
        <v>-9.5350699994014578E-4</v>
      </c>
      <c r="H59" s="20">
        <f t="shared" si="9"/>
        <v>7.4474409999999991E-3</v>
      </c>
      <c r="I59" s="20">
        <f t="shared" si="10"/>
        <v>2.0324066488999998E-3</v>
      </c>
      <c r="J59" s="20">
        <f t="shared" si="11"/>
        <v>5.546437744848099E-4</v>
      </c>
      <c r="K59" s="20">
        <f t="shared" si="12"/>
        <v>-2.6021206028366576E-4</v>
      </c>
      <c r="L59" s="20">
        <f t="shared" si="13"/>
        <v>-7.101187125141238E-5</v>
      </c>
      <c r="M59" s="20">
        <f t="shared" ca="1" si="14"/>
        <v>-1.6974780672371733E-2</v>
      </c>
      <c r="N59" s="20">
        <f t="shared" ca="1" si="15"/>
        <v>5.5349294897507836E-6</v>
      </c>
      <c r="O59" s="23">
        <f t="shared" ca="1" si="16"/>
        <v>15084.724890687734</v>
      </c>
      <c r="P59" s="20">
        <f t="shared" ca="1" si="17"/>
        <v>1264.5508718972876</v>
      </c>
      <c r="Q59" s="20">
        <f t="shared" ca="1" si="18"/>
        <v>43.496981203459917</v>
      </c>
      <c r="R59">
        <f t="shared" ca="1" si="19"/>
        <v>7.4397106729702754E-3</v>
      </c>
    </row>
    <row r="60" spans="1:18" x14ac:dyDescent="0.2">
      <c r="A60" s="87">
        <v>2814</v>
      </c>
      <c r="B60" s="87">
        <v>-9.655620000557974E-3</v>
      </c>
      <c r="C60" s="88">
        <v>0.1</v>
      </c>
      <c r="D60" s="89">
        <f t="shared" si="5"/>
        <v>0.28139999999999998</v>
      </c>
      <c r="E60" s="89">
        <f t="shared" si="6"/>
        <v>-9.655620000557974E-3</v>
      </c>
      <c r="F60" s="20">
        <f t="shared" si="7"/>
        <v>2.8139999999999998E-2</v>
      </c>
      <c r="G60" s="20">
        <f t="shared" si="8"/>
        <v>-9.6556200005579748E-4</v>
      </c>
      <c r="H60" s="20">
        <f t="shared" si="9"/>
        <v>7.9185959999999982E-3</v>
      </c>
      <c r="I60" s="20">
        <f t="shared" si="10"/>
        <v>2.2282929143999995E-3</v>
      </c>
      <c r="J60" s="20">
        <f t="shared" si="11"/>
        <v>6.2704162611215979E-4</v>
      </c>
      <c r="K60" s="20">
        <f t="shared" si="12"/>
        <v>-2.7170914681570138E-4</v>
      </c>
      <c r="L60" s="20">
        <f t="shared" si="13"/>
        <v>-7.6458953913938364E-5</v>
      </c>
      <c r="M60" s="20">
        <f t="shared" ca="1" si="14"/>
        <v>-1.7541374712011847E-2</v>
      </c>
      <c r="N60" s="20">
        <f t="shared" ca="1" si="15"/>
        <v>6.2185127369216958E-6</v>
      </c>
      <c r="O60" s="23">
        <f t="shared" ca="1" si="16"/>
        <v>14727.895463350955</v>
      </c>
      <c r="P60" s="20">
        <f t="shared" ca="1" si="17"/>
        <v>959.64235343356029</v>
      </c>
      <c r="Q60" s="20">
        <f t="shared" ca="1" si="18"/>
        <v>67.906978804430949</v>
      </c>
      <c r="R60">
        <f t="shared" ca="1" si="19"/>
        <v>7.8857547114538733E-3</v>
      </c>
    </row>
    <row r="61" spans="1:18" x14ac:dyDescent="0.2">
      <c r="A61" s="87">
        <v>2848.5</v>
      </c>
      <c r="B61" s="87">
        <v>2.3307450028369203E-3</v>
      </c>
      <c r="C61" s="88">
        <v>0.1</v>
      </c>
      <c r="D61" s="89">
        <f t="shared" si="5"/>
        <v>0.28484999999999999</v>
      </c>
      <c r="E61" s="89">
        <f t="shared" si="6"/>
        <v>2.3307450028369203E-3</v>
      </c>
      <c r="F61" s="20">
        <f t="shared" si="7"/>
        <v>2.8485E-2</v>
      </c>
      <c r="G61" s="20">
        <f t="shared" si="8"/>
        <v>2.3307450028369205E-4</v>
      </c>
      <c r="H61" s="20">
        <f t="shared" si="9"/>
        <v>8.1139522500000005E-3</v>
      </c>
      <c r="I61" s="20">
        <f t="shared" si="10"/>
        <v>2.3112592984125E-3</v>
      </c>
      <c r="J61" s="20">
        <f t="shared" si="11"/>
        <v>6.5836221115280055E-4</v>
      </c>
      <c r="K61" s="20">
        <f t="shared" si="12"/>
        <v>6.6391271405809673E-5</v>
      </c>
      <c r="L61" s="20">
        <f t="shared" si="13"/>
        <v>1.8911553659944886E-5</v>
      </c>
      <c r="M61" s="20">
        <f t="shared" ca="1" si="14"/>
        <v>-1.7769373808281363E-2</v>
      </c>
      <c r="N61" s="20">
        <f t="shared" ca="1" si="15"/>
        <v>4.0401477622107115E-5</v>
      </c>
      <c r="O61" s="23">
        <f t="shared" ca="1" si="16"/>
        <v>14584.815090010727</v>
      </c>
      <c r="P61" s="20">
        <f t="shared" ca="1" si="17"/>
        <v>848.45689683178784</v>
      </c>
      <c r="Q61" s="20">
        <f t="shared" ca="1" si="18"/>
        <v>79.290706970574718</v>
      </c>
      <c r="R61">
        <f t="shared" ca="1" si="19"/>
        <v>2.0100118811118284E-2</v>
      </c>
    </row>
    <row r="62" spans="1:18" x14ac:dyDescent="0.2">
      <c r="A62" s="87">
        <v>2884.5</v>
      </c>
      <c r="B62" s="87">
        <v>-2.2379134999937378E-2</v>
      </c>
      <c r="C62" s="88">
        <v>0.1</v>
      </c>
      <c r="D62" s="89">
        <f t="shared" si="5"/>
        <v>0.28844999999999998</v>
      </c>
      <c r="E62" s="89">
        <f t="shared" si="6"/>
        <v>-2.2379134999937378E-2</v>
      </c>
      <c r="F62" s="20">
        <f t="shared" si="7"/>
        <v>2.8844999999999999E-2</v>
      </c>
      <c r="G62" s="20">
        <f t="shared" si="8"/>
        <v>-2.237913499993738E-3</v>
      </c>
      <c r="H62" s="20">
        <f t="shared" si="9"/>
        <v>8.3203402499999989E-3</v>
      </c>
      <c r="I62" s="20">
        <f t="shared" si="10"/>
        <v>2.4000021451124997E-3</v>
      </c>
      <c r="J62" s="20">
        <f t="shared" si="11"/>
        <v>6.9228061875770055E-4</v>
      </c>
      <c r="K62" s="20">
        <f t="shared" si="12"/>
        <v>-6.4552614907319368E-4</v>
      </c>
      <c r="L62" s="20">
        <f t="shared" si="13"/>
        <v>-1.8620201770016271E-4</v>
      </c>
      <c r="M62" s="20">
        <f t="shared" ca="1" si="14"/>
        <v>-1.800607228229013E-2</v>
      </c>
      <c r="N62" s="20">
        <f t="shared" ca="1" si="15"/>
        <v>1.912367753247633E-6</v>
      </c>
      <c r="O62" s="23">
        <f t="shared" ca="1" si="16"/>
        <v>14436.58416250761</v>
      </c>
      <c r="P62" s="20">
        <f t="shared" ca="1" si="17"/>
        <v>740.07247129205166</v>
      </c>
      <c r="Q62" s="20">
        <f t="shared" ca="1" si="18"/>
        <v>92.063892489780002</v>
      </c>
      <c r="R62">
        <f t="shared" ca="1" si="19"/>
        <v>-4.3730627176472477E-3</v>
      </c>
    </row>
    <row r="63" spans="1:18" x14ac:dyDescent="0.2">
      <c r="A63" s="87">
        <v>3267.5</v>
      </c>
      <c r="B63" s="87">
        <v>-1.9487024997943081E-2</v>
      </c>
      <c r="C63" s="88">
        <v>0.1</v>
      </c>
      <c r="D63" s="89">
        <f t="shared" si="5"/>
        <v>0.32674999999999998</v>
      </c>
      <c r="E63" s="89">
        <f t="shared" si="6"/>
        <v>-1.9487024997943081E-2</v>
      </c>
      <c r="F63" s="20">
        <f t="shared" si="7"/>
        <v>3.2675000000000003E-2</v>
      </c>
      <c r="G63" s="20">
        <f t="shared" si="8"/>
        <v>-1.9487024997943082E-3</v>
      </c>
      <c r="H63" s="20">
        <f t="shared" si="9"/>
        <v>1.067655625E-2</v>
      </c>
      <c r="I63" s="20">
        <f t="shared" si="10"/>
        <v>3.4885647546875E-3</v>
      </c>
      <c r="J63" s="20">
        <f t="shared" si="11"/>
        <v>1.1398885335941406E-3</v>
      </c>
      <c r="K63" s="20">
        <f t="shared" si="12"/>
        <v>-6.3673854180779023E-4</v>
      </c>
      <c r="L63" s="20">
        <f t="shared" si="13"/>
        <v>-2.0805431853569546E-4</v>
      </c>
      <c r="M63" s="20">
        <f t="shared" ca="1" si="14"/>
        <v>-2.0447543801089117E-2</v>
      </c>
      <c r="N63" s="20">
        <f t="shared" ca="1" si="15"/>
        <v>9.2259637119709407E-8</v>
      </c>
      <c r="O63" s="23">
        <f t="shared" ca="1" si="16"/>
        <v>12925.927242219839</v>
      </c>
      <c r="P63" s="20">
        <f t="shared" ca="1" si="17"/>
        <v>50.818355427995407</v>
      </c>
      <c r="Q63" s="20">
        <f t="shared" ca="1" si="18"/>
        <v>281.92960715860153</v>
      </c>
      <c r="R63">
        <f t="shared" ca="1" si="19"/>
        <v>9.6051880314603627E-4</v>
      </c>
    </row>
    <row r="64" spans="1:18" x14ac:dyDescent="0.2">
      <c r="A64" s="87">
        <v>3728.5</v>
      </c>
      <c r="B64" s="87">
        <v>-1.7996550013776869E-3</v>
      </c>
      <c r="C64" s="88">
        <v>0.1</v>
      </c>
      <c r="D64" s="89">
        <f t="shared" si="5"/>
        <v>0.37285000000000001</v>
      </c>
      <c r="E64" s="89">
        <f t="shared" si="6"/>
        <v>-1.7996550013776869E-3</v>
      </c>
      <c r="F64" s="20">
        <f t="shared" si="7"/>
        <v>3.7285000000000006E-2</v>
      </c>
      <c r="G64" s="20">
        <f t="shared" si="8"/>
        <v>-1.7996550013776869E-4</v>
      </c>
      <c r="H64" s="20">
        <f t="shared" si="9"/>
        <v>1.3901712250000003E-2</v>
      </c>
      <c r="I64" s="20">
        <f t="shared" si="10"/>
        <v>5.1832534124125014E-3</v>
      </c>
      <c r="J64" s="20">
        <f t="shared" si="11"/>
        <v>1.9325760348180012E-3</v>
      </c>
      <c r="K64" s="20">
        <f t="shared" si="12"/>
        <v>-6.7100136726367063E-5</v>
      </c>
      <c r="L64" s="20">
        <f t="shared" si="13"/>
        <v>-2.5018285978425961E-5</v>
      </c>
      <c r="M64" s="20">
        <f t="shared" ca="1" si="14"/>
        <v>-2.3200181016022753E-2</v>
      </c>
      <c r="N64" s="20">
        <f t="shared" ca="1" si="15"/>
        <v>4.5798251370350022E-5</v>
      </c>
      <c r="O64" s="23">
        <f t="shared" ca="1" si="16"/>
        <v>11262.371727861508</v>
      </c>
      <c r="P64" s="20">
        <f t="shared" ca="1" si="17"/>
        <v>258.58839815832465</v>
      </c>
      <c r="Q64" s="20">
        <f t="shared" ca="1" si="18"/>
        <v>629.42739906180589</v>
      </c>
      <c r="R64">
        <f t="shared" ca="1" si="19"/>
        <v>2.1400526014645066E-2</v>
      </c>
    </row>
    <row r="65" spans="1:18" x14ac:dyDescent="0.2">
      <c r="A65" s="87">
        <v>4078.5</v>
      </c>
      <c r="B65" s="87">
        <v>1.4098449973971583E-3</v>
      </c>
      <c r="C65" s="88">
        <v>0.1</v>
      </c>
      <c r="D65" s="89">
        <f t="shared" si="5"/>
        <v>0.40784999999999999</v>
      </c>
      <c r="E65" s="89">
        <f t="shared" si="6"/>
        <v>1.4098449973971583E-3</v>
      </c>
      <c r="F65" s="20">
        <f t="shared" si="7"/>
        <v>4.0785000000000002E-2</v>
      </c>
      <c r="G65" s="20">
        <f t="shared" si="8"/>
        <v>1.4098449973971584E-4</v>
      </c>
      <c r="H65" s="20">
        <f t="shared" si="9"/>
        <v>1.6634162250000001E-2</v>
      </c>
      <c r="I65" s="20">
        <f t="shared" si="10"/>
        <v>6.7842430736625003E-3</v>
      </c>
      <c r="J65" s="20">
        <f t="shared" si="11"/>
        <v>2.7669535375932507E-3</v>
      </c>
      <c r="K65" s="20">
        <f t="shared" si="12"/>
        <v>5.7500528218843104E-5</v>
      </c>
      <c r="L65" s="20">
        <f t="shared" si="13"/>
        <v>2.345159043405516E-5</v>
      </c>
      <c r="M65" s="20">
        <f t="shared" ca="1" si="14"/>
        <v>-2.5154303714501149E-2</v>
      </c>
      <c r="N65" s="20">
        <f t="shared" ca="1" si="15"/>
        <v>7.0565399678784846E-5</v>
      </c>
      <c r="O65" s="23">
        <f t="shared" ca="1" si="16"/>
        <v>10106.321498099209</v>
      </c>
      <c r="P65" s="20">
        <f t="shared" ca="1" si="17"/>
        <v>1089.3441155829601</v>
      </c>
      <c r="Q65" s="20">
        <f t="shared" ca="1" si="18"/>
        <v>968.63245597418052</v>
      </c>
      <c r="R65">
        <f t="shared" ca="1" si="19"/>
        <v>2.6564148711898307E-2</v>
      </c>
    </row>
    <row r="66" spans="1:18" x14ac:dyDescent="0.2">
      <c r="A66" s="87">
        <v>4182</v>
      </c>
      <c r="B66" s="87">
        <v>-2.9631060002429876E-2</v>
      </c>
      <c r="C66" s="88">
        <v>0.1</v>
      </c>
      <c r="D66" s="89">
        <f t="shared" si="5"/>
        <v>0.41820000000000002</v>
      </c>
      <c r="E66" s="89">
        <f t="shared" si="6"/>
        <v>-2.9631060002429876E-2</v>
      </c>
      <c r="F66" s="20">
        <f t="shared" si="7"/>
        <v>4.1820000000000003E-2</v>
      </c>
      <c r="G66" s="20">
        <f t="shared" si="8"/>
        <v>-2.963106000242988E-3</v>
      </c>
      <c r="H66" s="20">
        <f t="shared" si="9"/>
        <v>1.7489124000000002E-2</v>
      </c>
      <c r="I66" s="20">
        <f t="shared" si="10"/>
        <v>7.3139516568000006E-3</v>
      </c>
      <c r="J66" s="20">
        <f t="shared" si="11"/>
        <v>3.0586945828737604E-3</v>
      </c>
      <c r="K66" s="20">
        <f t="shared" si="12"/>
        <v>-1.2391709293016176E-3</v>
      </c>
      <c r="L66" s="20">
        <f t="shared" si="13"/>
        <v>-5.1822128263393646E-4</v>
      </c>
      <c r="M66" s="20">
        <f t="shared" ca="1" si="14"/>
        <v>-2.5709721154591494E-2</v>
      </c>
      <c r="N66" s="20">
        <f t="shared" ca="1" si="15"/>
        <v>1.5376898359566456E-6</v>
      </c>
      <c r="O66" s="23">
        <f t="shared" ca="1" si="16"/>
        <v>9781.4094070257033</v>
      </c>
      <c r="P66" s="20">
        <f t="shared" ca="1" si="17"/>
        <v>1436.0211372838601</v>
      </c>
      <c r="Q66" s="20">
        <f t="shared" ca="1" si="18"/>
        <v>1080.0081520838837</v>
      </c>
      <c r="R66">
        <f t="shared" ca="1" si="19"/>
        <v>-3.9213388478383827E-3</v>
      </c>
    </row>
    <row r="67" spans="1:18" x14ac:dyDescent="0.2">
      <c r="A67" s="87">
        <v>4223</v>
      </c>
      <c r="B67" s="87">
        <v>-1.8995089994859882E-2</v>
      </c>
      <c r="C67" s="88">
        <v>0.1</v>
      </c>
      <c r="D67" s="89">
        <f t="shared" si="5"/>
        <v>0.42230000000000001</v>
      </c>
      <c r="E67" s="89">
        <f t="shared" si="6"/>
        <v>-1.8995089994859882E-2</v>
      </c>
      <c r="F67" s="20">
        <f t="shared" si="7"/>
        <v>4.2230000000000004E-2</v>
      </c>
      <c r="G67" s="20">
        <f t="shared" si="8"/>
        <v>-1.8995089994859882E-3</v>
      </c>
      <c r="H67" s="20">
        <f t="shared" si="9"/>
        <v>1.7833729000000003E-2</v>
      </c>
      <c r="I67" s="20">
        <f t="shared" si="10"/>
        <v>7.5311837567000016E-3</v>
      </c>
      <c r="J67" s="20">
        <f t="shared" si="11"/>
        <v>3.1804189004544106E-3</v>
      </c>
      <c r="K67" s="20">
        <f t="shared" si="12"/>
        <v>-8.0216265048293285E-4</v>
      </c>
      <c r="L67" s="20">
        <f t="shared" si="13"/>
        <v>-3.3875328729894257E-4</v>
      </c>
      <c r="M67" s="20">
        <f t="shared" ca="1" si="14"/>
        <v>-2.5926908599299286E-2</v>
      </c>
      <c r="N67" s="20">
        <f t="shared" ca="1" si="15"/>
        <v>4.8050109164852253E-6</v>
      </c>
      <c r="O67" s="23">
        <f t="shared" ca="1" si="16"/>
        <v>9654.7900195138718</v>
      </c>
      <c r="P67" s="20">
        <f t="shared" ca="1" si="17"/>
        <v>1585.4172129426418</v>
      </c>
      <c r="Q67" s="20">
        <f t="shared" ca="1" si="18"/>
        <v>1125.4321305376297</v>
      </c>
      <c r="R67">
        <f t="shared" ca="1" si="19"/>
        <v>6.9318186044394041E-3</v>
      </c>
    </row>
    <row r="68" spans="1:18" x14ac:dyDescent="0.2">
      <c r="A68" s="87">
        <v>4598.5</v>
      </c>
      <c r="B68" s="87">
        <v>-2.8621755001950078E-2</v>
      </c>
      <c r="C68" s="88">
        <v>0.1</v>
      </c>
      <c r="D68" s="89">
        <f t="shared" si="5"/>
        <v>0.45984999999999998</v>
      </c>
      <c r="E68" s="89">
        <f t="shared" si="6"/>
        <v>-2.8621755001950078E-2</v>
      </c>
      <c r="F68" s="20">
        <f t="shared" si="7"/>
        <v>4.5984999999999998E-2</v>
      </c>
      <c r="G68" s="20">
        <f t="shared" si="8"/>
        <v>-2.862175500195008E-3</v>
      </c>
      <c r="H68" s="20">
        <f t="shared" si="9"/>
        <v>2.1146202249999999E-2</v>
      </c>
      <c r="I68" s="20">
        <f t="shared" si="10"/>
        <v>9.7240811046624999E-3</v>
      </c>
      <c r="J68" s="20">
        <f t="shared" si="11"/>
        <v>4.4716186959790506E-3</v>
      </c>
      <c r="K68" s="20">
        <f t="shared" si="12"/>
        <v>-1.3161714037646744E-3</v>
      </c>
      <c r="L68" s="20">
        <f t="shared" si="13"/>
        <v>-6.0524142002118544E-4</v>
      </c>
      <c r="M68" s="20">
        <f t="shared" ca="1" si="14"/>
        <v>-2.7841242092328258E-2</v>
      </c>
      <c r="N68" s="20">
        <f t="shared" ca="1" si="15"/>
        <v>6.0920040208631843E-8</v>
      </c>
      <c r="O68" s="23">
        <f t="shared" ca="1" si="16"/>
        <v>8548.9528820788837</v>
      </c>
      <c r="P68" s="20">
        <f t="shared" ca="1" si="17"/>
        <v>3253.5824933039639</v>
      </c>
      <c r="Q68" s="20">
        <f t="shared" ca="1" si="18"/>
        <v>1573.3597626515955</v>
      </c>
      <c r="R68">
        <f t="shared" ca="1" si="19"/>
        <v>-7.8051290962181941E-4</v>
      </c>
    </row>
    <row r="69" spans="1:18" x14ac:dyDescent="0.2">
      <c r="A69" s="87">
        <v>4634.5</v>
      </c>
      <c r="B69" s="87">
        <v>-6.3316349915112369E-3</v>
      </c>
      <c r="C69" s="88">
        <v>0.1</v>
      </c>
      <c r="D69" s="89">
        <f t="shared" si="5"/>
        <v>0.46344999999999997</v>
      </c>
      <c r="E69" s="89">
        <f t="shared" si="6"/>
        <v>-6.3316349915112369E-3</v>
      </c>
      <c r="F69" s="20">
        <f t="shared" si="7"/>
        <v>4.6344999999999997E-2</v>
      </c>
      <c r="G69" s="20">
        <f t="shared" si="8"/>
        <v>-6.3316349915112371E-4</v>
      </c>
      <c r="H69" s="20">
        <f t="shared" si="9"/>
        <v>2.1478590249999999E-2</v>
      </c>
      <c r="I69" s="20">
        <f t="shared" si="10"/>
        <v>9.9542526513624989E-3</v>
      </c>
      <c r="J69" s="20">
        <f t="shared" si="11"/>
        <v>4.6132983912739499E-3</v>
      </c>
      <c r="K69" s="20">
        <f t="shared" si="12"/>
        <v>-2.9343962368158825E-4</v>
      </c>
      <c r="L69" s="20">
        <f t="shared" si="13"/>
        <v>-1.3599459359523206E-4</v>
      </c>
      <c r="M69" s="20">
        <f t="shared" ca="1" si="14"/>
        <v>-2.8017689608006047E-2</v>
      </c>
      <c r="N69" s="20">
        <f t="shared" ca="1" si="15"/>
        <v>4.7028496482959587E-5</v>
      </c>
      <c r="O69" s="23">
        <f t="shared" ca="1" si="16"/>
        <v>8447.9203651795979</v>
      </c>
      <c r="P69" s="20">
        <f t="shared" ca="1" si="17"/>
        <v>3440.4125087554762</v>
      </c>
      <c r="Q69" s="20">
        <f t="shared" ca="1" si="18"/>
        <v>1619.1219998528225</v>
      </c>
      <c r="R69">
        <f t="shared" ca="1" si="19"/>
        <v>2.168605461649481E-2</v>
      </c>
    </row>
    <row r="70" spans="1:18" x14ac:dyDescent="0.2">
      <c r="A70" s="87">
        <v>5543</v>
      </c>
      <c r="B70" s="87">
        <v>-2.7690690003510099E-2</v>
      </c>
      <c r="C70" s="88">
        <v>0.1</v>
      </c>
      <c r="D70" s="89">
        <f t="shared" si="5"/>
        <v>0.55430000000000001</v>
      </c>
      <c r="E70" s="89">
        <f t="shared" si="6"/>
        <v>-2.7690690003510099E-2</v>
      </c>
      <c r="F70" s="20">
        <f t="shared" si="7"/>
        <v>5.5430000000000007E-2</v>
      </c>
      <c r="G70" s="20">
        <f t="shared" si="8"/>
        <v>-2.7690690003510099E-3</v>
      </c>
      <c r="H70" s="20">
        <f t="shared" si="9"/>
        <v>3.0724849000000005E-2</v>
      </c>
      <c r="I70" s="20">
        <f t="shared" si="10"/>
        <v>1.7030783800700004E-2</v>
      </c>
      <c r="J70" s="20">
        <f t="shared" si="11"/>
        <v>9.4401634607280127E-3</v>
      </c>
      <c r="K70" s="20">
        <f t="shared" si="12"/>
        <v>-1.5348949468945649E-3</v>
      </c>
      <c r="L70" s="20">
        <f t="shared" si="13"/>
        <v>-8.5079226906365738E-4</v>
      </c>
      <c r="M70" s="20">
        <f t="shared" ca="1" si="14"/>
        <v>-3.2060220965870703E-2</v>
      </c>
      <c r="N70" s="20">
        <f t="shared" ca="1" si="15"/>
        <v>1.9092800831027992E-6</v>
      </c>
      <c r="O70" s="23">
        <f t="shared" ca="1" si="16"/>
        <v>6168.8439787641937</v>
      </c>
      <c r="P70" s="20">
        <f t="shared" ca="1" si="17"/>
        <v>9467.6842597522573</v>
      </c>
      <c r="Q70" s="20">
        <f t="shared" ca="1" si="18"/>
        <v>2904.0868069041308</v>
      </c>
      <c r="R70">
        <f t="shared" ca="1" si="19"/>
        <v>4.3695309623606043E-3</v>
      </c>
    </row>
    <row r="71" spans="1:18" x14ac:dyDescent="0.2">
      <c r="A71" s="87">
        <v>5548</v>
      </c>
      <c r="B71" s="87">
        <v>-3.3344839997880626E-2</v>
      </c>
      <c r="C71" s="88">
        <v>0.1</v>
      </c>
      <c r="D71" s="89">
        <f t="shared" si="5"/>
        <v>0.55479999999999996</v>
      </c>
      <c r="E71" s="89">
        <f t="shared" si="6"/>
        <v>-3.3344839997880626E-2</v>
      </c>
      <c r="F71" s="20">
        <f t="shared" si="7"/>
        <v>5.5480000000000002E-2</v>
      </c>
      <c r="G71" s="20">
        <f t="shared" si="8"/>
        <v>-3.3344839997880627E-3</v>
      </c>
      <c r="H71" s="20">
        <f t="shared" si="9"/>
        <v>3.0780303999999998E-2</v>
      </c>
      <c r="I71" s="20">
        <f t="shared" si="10"/>
        <v>1.7076912659199996E-2</v>
      </c>
      <c r="J71" s="20">
        <f t="shared" si="11"/>
        <v>9.4742711433241575E-3</v>
      </c>
      <c r="K71" s="20">
        <f t="shared" si="12"/>
        <v>-1.849971723082417E-3</v>
      </c>
      <c r="L71" s="20">
        <f t="shared" si="13"/>
        <v>-1.0263643119661249E-3</v>
      </c>
      <c r="M71" s="20">
        <f t="shared" ca="1" si="14"/>
        <v>-3.208028525254901E-2</v>
      </c>
      <c r="N71" s="20">
        <f t="shared" ca="1" si="15"/>
        <v>1.5990987039407105E-7</v>
      </c>
      <c r="O71" s="23">
        <f t="shared" ca="1" si="16"/>
        <v>6157.6730352128261</v>
      </c>
      <c r="P71" s="20">
        <f t="shared" ca="1" si="17"/>
        <v>9506.9355391404351</v>
      </c>
      <c r="Q71" s="20">
        <f t="shared" ca="1" si="18"/>
        <v>2911.7293355098327</v>
      </c>
      <c r="R71">
        <f t="shared" ca="1" si="19"/>
        <v>-1.2645547453316169E-3</v>
      </c>
    </row>
    <row r="72" spans="1:18" x14ac:dyDescent="0.2">
      <c r="A72" s="87">
        <v>5841</v>
      </c>
      <c r="B72" s="87">
        <v>-3.8678030003211461E-2</v>
      </c>
      <c r="C72" s="88">
        <v>0.1</v>
      </c>
      <c r="D72" s="89">
        <f t="shared" si="5"/>
        <v>0.58409999999999995</v>
      </c>
      <c r="E72" s="89">
        <f t="shared" si="6"/>
        <v>-3.8678030003211461E-2</v>
      </c>
      <c r="F72" s="20">
        <f t="shared" si="7"/>
        <v>5.8409999999999997E-2</v>
      </c>
      <c r="G72" s="20">
        <f t="shared" si="8"/>
        <v>-3.8678030003211463E-3</v>
      </c>
      <c r="H72" s="20">
        <f t="shared" si="9"/>
        <v>3.4117280999999992E-2</v>
      </c>
      <c r="I72" s="20">
        <f t="shared" si="10"/>
        <v>1.9927903832099993E-2</v>
      </c>
      <c r="J72" s="20">
        <f t="shared" si="11"/>
        <v>1.1639888628329605E-2</v>
      </c>
      <c r="K72" s="20">
        <f t="shared" si="12"/>
        <v>-2.2591837324875816E-3</v>
      </c>
      <c r="L72" s="20">
        <f t="shared" si="13"/>
        <v>-1.3195892181459962E-3</v>
      </c>
      <c r="M72" s="20">
        <f t="shared" ca="1" si="14"/>
        <v>-3.3214300450503081E-2</v>
      </c>
      <c r="N72" s="20">
        <f t="shared" ca="1" si="15"/>
        <v>2.985234062513891E-6</v>
      </c>
      <c r="O72" s="23">
        <f t="shared" ca="1" si="16"/>
        <v>5527.6662811030137</v>
      </c>
      <c r="P72" s="20">
        <f t="shared" ca="1" si="17"/>
        <v>11902.05983017405</v>
      </c>
      <c r="Q72" s="20">
        <f t="shared" ca="1" si="18"/>
        <v>3367.6428331375259</v>
      </c>
      <c r="R72">
        <f t="shared" ca="1" si="19"/>
        <v>-5.4637295527083796E-3</v>
      </c>
    </row>
    <row r="73" spans="1:18" x14ac:dyDescent="0.2">
      <c r="A73" s="87">
        <v>5941</v>
      </c>
      <c r="B73" s="87">
        <v>-1.2761029996909201E-2</v>
      </c>
      <c r="C73" s="88">
        <v>0.1</v>
      </c>
      <c r="D73" s="89">
        <f t="shared" si="5"/>
        <v>0.59409999999999996</v>
      </c>
      <c r="E73" s="89">
        <f t="shared" si="6"/>
        <v>-1.2761029996909201E-2</v>
      </c>
      <c r="F73" s="20">
        <f t="shared" si="7"/>
        <v>5.9409999999999998E-2</v>
      </c>
      <c r="G73" s="20">
        <f t="shared" si="8"/>
        <v>-1.2761029996909202E-3</v>
      </c>
      <c r="H73" s="20">
        <f t="shared" si="9"/>
        <v>3.5295480999999997E-2</v>
      </c>
      <c r="I73" s="20">
        <f t="shared" si="10"/>
        <v>2.0969045262099997E-2</v>
      </c>
      <c r="J73" s="20">
        <f t="shared" si="11"/>
        <v>1.2457709790213607E-2</v>
      </c>
      <c r="K73" s="20">
        <f t="shared" si="12"/>
        <v>-7.5813279211637565E-4</v>
      </c>
      <c r="L73" s="20">
        <f t="shared" si="13"/>
        <v>-4.5040669179633873E-4</v>
      </c>
      <c r="M73" s="20">
        <f t="shared" ca="1" si="14"/>
        <v>-3.3582543793428912E-2</v>
      </c>
      <c r="N73" s="20">
        <f t="shared" ca="1" si="15"/>
        <v>4.335354367786607E-5</v>
      </c>
      <c r="O73" s="23">
        <f t="shared" ca="1" si="16"/>
        <v>5323.4894589322139</v>
      </c>
      <c r="P73" s="20">
        <f t="shared" ca="1" si="17"/>
        <v>12759.239436370553</v>
      </c>
      <c r="Q73" s="20">
        <f t="shared" ca="1" si="18"/>
        <v>3526.4682389761515</v>
      </c>
      <c r="R73">
        <f t="shared" ca="1" si="19"/>
        <v>2.0821513796519711E-2</v>
      </c>
    </row>
    <row r="74" spans="1:18" x14ac:dyDescent="0.2">
      <c r="A74" s="87">
        <v>5983</v>
      </c>
      <c r="B74" s="87">
        <v>-2.625588999944739E-2</v>
      </c>
      <c r="C74" s="88">
        <v>0.1</v>
      </c>
      <c r="D74" s="89">
        <f t="shared" si="5"/>
        <v>0.59830000000000005</v>
      </c>
      <c r="E74" s="89">
        <f t="shared" si="6"/>
        <v>-2.625588999944739E-2</v>
      </c>
      <c r="F74" s="20">
        <f t="shared" si="7"/>
        <v>5.9830000000000008E-2</v>
      </c>
      <c r="G74" s="20">
        <f t="shared" si="8"/>
        <v>-2.6255889999447393E-3</v>
      </c>
      <c r="H74" s="20">
        <f t="shared" si="9"/>
        <v>3.5796289000000009E-2</v>
      </c>
      <c r="I74" s="20">
        <f t="shared" si="10"/>
        <v>2.1416919708700008E-2</v>
      </c>
      <c r="J74" s="20">
        <f t="shared" si="11"/>
        <v>1.2813743061715215E-2</v>
      </c>
      <c r="K74" s="20">
        <f t="shared" si="12"/>
        <v>-1.5708898986669377E-3</v>
      </c>
      <c r="L74" s="20">
        <f t="shared" si="13"/>
        <v>-9.3986342637242899E-4</v>
      </c>
      <c r="M74" s="20">
        <f t="shared" ca="1" si="14"/>
        <v>-3.3734354118763438E-2</v>
      </c>
      <c r="N74" s="20">
        <f t="shared" ca="1" si="15"/>
        <v>5.5927425583897549E-6</v>
      </c>
      <c r="O74" s="23">
        <f t="shared" ca="1" si="16"/>
        <v>5239.3420185897739</v>
      </c>
      <c r="P74" s="20">
        <f t="shared" ca="1" si="17"/>
        <v>13124.788902165245</v>
      </c>
      <c r="Q74" s="20">
        <f t="shared" ca="1" si="18"/>
        <v>3593.5979423664421</v>
      </c>
      <c r="R74">
        <f t="shared" ca="1" si="19"/>
        <v>7.4784641193160473E-3</v>
      </c>
    </row>
    <row r="75" spans="1:18" x14ac:dyDescent="0.2">
      <c r="A75" s="87">
        <v>6744.5</v>
      </c>
      <c r="B75" s="87">
        <v>-2.6382934993307572E-2</v>
      </c>
      <c r="C75" s="88">
        <v>0.1</v>
      </c>
      <c r="D75" s="89">
        <f t="shared" si="5"/>
        <v>0.67444999999999999</v>
      </c>
      <c r="E75" s="89">
        <f t="shared" si="6"/>
        <v>-2.6382934993307572E-2</v>
      </c>
      <c r="F75" s="20">
        <f t="shared" si="7"/>
        <v>6.7445000000000005E-2</v>
      </c>
      <c r="G75" s="20">
        <f t="shared" si="8"/>
        <v>-2.6382934993307572E-3</v>
      </c>
      <c r="H75" s="20">
        <f t="shared" si="9"/>
        <v>4.5488280250000006E-2</v>
      </c>
      <c r="I75" s="20">
        <f t="shared" si="10"/>
        <v>3.0679570614612503E-2</v>
      </c>
      <c r="J75" s="20">
        <f t="shared" si="11"/>
        <v>2.0691836401025402E-2</v>
      </c>
      <c r="K75" s="20">
        <f t="shared" si="12"/>
        <v>-1.7793970506236293E-3</v>
      </c>
      <c r="L75" s="20">
        <f t="shared" si="13"/>
        <v>-1.2001143407931068E-3</v>
      </c>
      <c r="M75" s="20">
        <f t="shared" ca="1" si="14"/>
        <v>-3.619423682149972E-2</v>
      </c>
      <c r="N75" s="20">
        <f t="shared" ca="1" si="15"/>
        <v>9.6261643563886595E-6</v>
      </c>
      <c r="O75" s="23">
        <f t="shared" ca="1" si="16"/>
        <v>3870.482774375967</v>
      </c>
      <c r="P75" s="20">
        <f t="shared" ca="1" si="17"/>
        <v>20218.725078075859</v>
      </c>
      <c r="Q75" s="20">
        <f t="shared" ca="1" si="18"/>
        <v>4840.6042568820749</v>
      </c>
      <c r="R75">
        <f t="shared" ca="1" si="19"/>
        <v>9.8113018281921482E-3</v>
      </c>
    </row>
    <row r="76" spans="1:18" x14ac:dyDescent="0.2">
      <c r="A76" s="87">
        <v>6855.5</v>
      </c>
      <c r="B76" s="87">
        <v>-3.1905064999591559E-2</v>
      </c>
      <c r="C76" s="88">
        <v>0.1</v>
      </c>
      <c r="D76" s="89">
        <f t="shared" si="5"/>
        <v>0.68554999999999999</v>
      </c>
      <c r="E76" s="89">
        <f t="shared" si="6"/>
        <v>-3.1905064999591559E-2</v>
      </c>
      <c r="F76" s="20">
        <f t="shared" si="7"/>
        <v>6.8555000000000005E-2</v>
      </c>
      <c r="G76" s="20">
        <f t="shared" si="8"/>
        <v>-3.1905064999591562E-3</v>
      </c>
      <c r="H76" s="20">
        <f t="shared" si="9"/>
        <v>4.6997880250000006E-2</v>
      </c>
      <c r="I76" s="20">
        <f t="shared" si="10"/>
        <v>3.2219396805387504E-2</v>
      </c>
      <c r="J76" s="20">
        <f t="shared" si="11"/>
        <v>2.2088007479933402E-2</v>
      </c>
      <c r="K76" s="20">
        <f t="shared" si="12"/>
        <v>-2.1872517310469997E-3</v>
      </c>
      <c r="L76" s="20">
        <f t="shared" si="13"/>
        <v>-1.4994704242192705E-3</v>
      </c>
      <c r="M76" s="20">
        <f t="shared" ca="1" si="14"/>
        <v>-3.6506490718740424E-2</v>
      </c>
      <c r="N76" s="20">
        <f t="shared" ca="1" si="15"/>
        <v>2.1173118648844649E-6</v>
      </c>
      <c r="O76" s="23">
        <f t="shared" ca="1" si="16"/>
        <v>3694.5103046340141</v>
      </c>
      <c r="P76" s="20">
        <f t="shared" ca="1" si="17"/>
        <v>21310.827058144409</v>
      </c>
      <c r="Q76" s="20">
        <f t="shared" ca="1" si="18"/>
        <v>5025.0161951005712</v>
      </c>
      <c r="R76">
        <f t="shared" ca="1" si="19"/>
        <v>4.6014257191488647E-3</v>
      </c>
    </row>
    <row r="77" spans="1:18" x14ac:dyDescent="0.2">
      <c r="A77" s="87">
        <v>7327.5</v>
      </c>
      <c r="B77" s="87">
        <v>-2.3656824996578507E-2</v>
      </c>
      <c r="C77" s="88">
        <v>0.1</v>
      </c>
      <c r="D77" s="89">
        <f t="shared" si="5"/>
        <v>0.73275000000000001</v>
      </c>
      <c r="E77" s="89">
        <f t="shared" si="6"/>
        <v>-2.3656824996578507E-2</v>
      </c>
      <c r="F77" s="20">
        <f t="shared" si="7"/>
        <v>7.3275000000000007E-2</v>
      </c>
      <c r="G77" s="20">
        <f t="shared" si="8"/>
        <v>-2.3656824996578507E-3</v>
      </c>
      <c r="H77" s="20">
        <f t="shared" si="9"/>
        <v>5.3692256250000008E-2</v>
      </c>
      <c r="I77" s="20">
        <f t="shared" si="10"/>
        <v>3.9343000767187504E-2</v>
      </c>
      <c r="J77" s="20">
        <f t="shared" si="11"/>
        <v>2.8828583812156645E-2</v>
      </c>
      <c r="K77" s="20">
        <f t="shared" si="12"/>
        <v>-1.7334538516242902E-3</v>
      </c>
      <c r="L77" s="20">
        <f t="shared" si="13"/>
        <v>-1.2701883097776987E-3</v>
      </c>
      <c r="M77" s="20">
        <f t="shared" ca="1" si="14"/>
        <v>-3.7702688789019612E-2</v>
      </c>
      <c r="N77" s="20">
        <f t="shared" ca="1" si="15"/>
        <v>1.9728628967580802E-5</v>
      </c>
      <c r="O77" s="23">
        <f t="shared" ca="1" si="16"/>
        <v>3008.0463858212324</v>
      </c>
      <c r="P77" s="20">
        <f t="shared" ca="1" si="17"/>
        <v>26057.040943892593</v>
      </c>
      <c r="Q77" s="20">
        <f t="shared" ca="1" si="18"/>
        <v>5808.4173517580739</v>
      </c>
      <c r="R77">
        <f t="shared" ca="1" si="19"/>
        <v>1.4045863792441105E-2</v>
      </c>
    </row>
    <row r="78" spans="1:18" x14ac:dyDescent="0.2">
      <c r="A78" s="87">
        <v>7337.5</v>
      </c>
      <c r="B78" s="87">
        <v>-4.4965125001908746E-2</v>
      </c>
      <c r="C78" s="88">
        <v>0.1</v>
      </c>
      <c r="D78" s="89">
        <f t="shared" si="5"/>
        <v>0.73375000000000001</v>
      </c>
      <c r="E78" s="89">
        <f t="shared" si="6"/>
        <v>-4.4965125001908746E-2</v>
      </c>
      <c r="F78" s="20">
        <f t="shared" si="7"/>
        <v>7.337500000000001E-2</v>
      </c>
      <c r="G78" s="20">
        <f t="shared" si="8"/>
        <v>-4.4965125001908751E-3</v>
      </c>
      <c r="H78" s="20">
        <f t="shared" si="9"/>
        <v>5.3838906250000006E-2</v>
      </c>
      <c r="I78" s="20">
        <f t="shared" si="10"/>
        <v>3.9504297460937504E-2</v>
      </c>
      <c r="J78" s="20">
        <f t="shared" si="11"/>
        <v>2.8986278261962893E-2</v>
      </c>
      <c r="K78" s="20">
        <f t="shared" si="12"/>
        <v>-3.2993160470150547E-3</v>
      </c>
      <c r="L78" s="20">
        <f t="shared" si="13"/>
        <v>-2.4208731494972965E-3</v>
      </c>
      <c r="M78" s="20">
        <f t="shared" ca="1" si="14"/>
        <v>-3.7725727130227413E-2</v>
      </c>
      <c r="N78" s="20">
        <f t="shared" ca="1" si="15"/>
        <v>5.2408881544504217E-6</v>
      </c>
      <c r="O78" s="23">
        <f t="shared" ca="1" si="16"/>
        <v>2994.5469385711758</v>
      </c>
      <c r="P78" s="20">
        <f t="shared" ca="1" si="17"/>
        <v>26158.928018755043</v>
      </c>
      <c r="Q78" s="20">
        <f t="shared" ca="1" si="18"/>
        <v>5824.9409094012817</v>
      </c>
      <c r="R78">
        <f t="shared" ca="1" si="19"/>
        <v>-7.2393978716813329E-3</v>
      </c>
    </row>
    <row r="79" spans="1:18" x14ac:dyDescent="0.2">
      <c r="A79" s="87">
        <v>9123.5</v>
      </c>
      <c r="B79" s="87">
        <v>-4.7627504995034542E-2</v>
      </c>
      <c r="C79" s="88">
        <v>0.1</v>
      </c>
      <c r="D79" s="89">
        <f t="shared" si="5"/>
        <v>0.91234999999999999</v>
      </c>
      <c r="E79" s="89">
        <f t="shared" si="6"/>
        <v>-4.7627504995034542E-2</v>
      </c>
      <c r="F79" s="20">
        <f t="shared" si="7"/>
        <v>9.1235000000000011E-2</v>
      </c>
      <c r="G79" s="20">
        <f t="shared" si="8"/>
        <v>-4.7627504995034547E-3</v>
      </c>
      <c r="H79" s="20">
        <f t="shared" si="9"/>
        <v>8.3238252250000005E-2</v>
      </c>
      <c r="I79" s="20">
        <f t="shared" si="10"/>
        <v>7.5942419440287498E-2</v>
      </c>
      <c r="J79" s="20">
        <f t="shared" si="11"/>
        <v>6.9286066376346295E-2</v>
      </c>
      <c r="K79" s="20">
        <f t="shared" si="12"/>
        <v>-4.3452954182219769E-3</v>
      </c>
      <c r="L79" s="20">
        <f t="shared" si="13"/>
        <v>-3.9644302748148208E-3</v>
      </c>
      <c r="M79" s="20">
        <f t="shared" ca="1" si="14"/>
        <v>-4.0306530838225524E-2</v>
      </c>
      <c r="N79" s="20">
        <f t="shared" ca="1" si="15"/>
        <v>5.3596662604665514E-6</v>
      </c>
      <c r="O79" s="23">
        <f t="shared" ca="1" si="16"/>
        <v>1185.4906136595932</v>
      </c>
      <c r="P79" s="20">
        <f t="shared" ca="1" si="17"/>
        <v>44174.146904037967</v>
      </c>
      <c r="Q79" s="20">
        <f t="shared" ca="1" si="18"/>
        <v>8587.9123954487604</v>
      </c>
      <c r="R79">
        <f t="shared" ca="1" si="19"/>
        <v>-7.3209741568090181E-3</v>
      </c>
    </row>
    <row r="80" spans="1:18" x14ac:dyDescent="0.2">
      <c r="A80" s="87">
        <v>10468</v>
      </c>
      <c r="B80" s="87">
        <v>-3.40284400008386E-2</v>
      </c>
      <c r="C80" s="88">
        <v>0.1</v>
      </c>
      <c r="D80" s="89">
        <f t="shared" si="5"/>
        <v>1.0468</v>
      </c>
      <c r="E80" s="89">
        <f t="shared" si="6"/>
        <v>-3.40284400008386E-2</v>
      </c>
      <c r="F80" s="20">
        <f t="shared" si="7"/>
        <v>0.10468</v>
      </c>
      <c r="G80" s="20">
        <f t="shared" si="8"/>
        <v>-3.4028440000838604E-3</v>
      </c>
      <c r="H80" s="20">
        <f t="shared" si="9"/>
        <v>0.10957902399999998</v>
      </c>
      <c r="I80" s="20">
        <f t="shared" si="10"/>
        <v>0.11470732232319998</v>
      </c>
      <c r="J80" s="20">
        <f t="shared" si="11"/>
        <v>0.12007562500792573</v>
      </c>
      <c r="K80" s="20">
        <f t="shared" si="12"/>
        <v>-3.5620970992877848E-3</v>
      </c>
      <c r="L80" s="20">
        <f t="shared" si="13"/>
        <v>-3.7288032435344527E-3</v>
      </c>
      <c r="M80" s="20">
        <f t="shared" ca="1" si="14"/>
        <v>-4.0236710238300472E-2</v>
      </c>
      <c r="N80" s="20">
        <f t="shared" ca="1" si="15"/>
        <v>3.8542619341354879E-6</v>
      </c>
      <c r="O80" s="23">
        <f t="shared" ca="1" si="16"/>
        <v>458.10423258118061</v>
      </c>
      <c r="P80" s="20">
        <f t="shared" ca="1" si="17"/>
        <v>55844.339277181316</v>
      </c>
      <c r="Q80" s="20">
        <f t="shared" ca="1" si="18"/>
        <v>10210.263447153431</v>
      </c>
      <c r="R80">
        <f t="shared" ca="1" si="19"/>
        <v>6.2082702374618715E-3</v>
      </c>
    </row>
    <row r="81" spans="1:18" x14ac:dyDescent="0.2">
      <c r="A81" s="87">
        <v>10936.5</v>
      </c>
      <c r="B81" s="87">
        <v>-4.4822294992627576E-2</v>
      </c>
      <c r="C81" s="88">
        <v>0.1</v>
      </c>
      <c r="D81" s="89">
        <f t="shared" si="5"/>
        <v>1.09365</v>
      </c>
      <c r="E81" s="89">
        <f t="shared" si="6"/>
        <v>-4.4822294992627576E-2</v>
      </c>
      <c r="F81" s="20">
        <f t="shared" si="7"/>
        <v>0.109365</v>
      </c>
      <c r="G81" s="20">
        <f t="shared" si="8"/>
        <v>-4.4822294992627578E-3</v>
      </c>
      <c r="H81" s="20">
        <f t="shared" si="9"/>
        <v>0.11960703225000001</v>
      </c>
      <c r="I81" s="20">
        <f t="shared" si="10"/>
        <v>0.13080823082021251</v>
      </c>
      <c r="J81" s="20">
        <f t="shared" si="11"/>
        <v>0.14305842163652541</v>
      </c>
      <c r="K81" s="20">
        <f t="shared" si="12"/>
        <v>-4.9019902918687151E-3</v>
      </c>
      <c r="L81" s="20">
        <f t="shared" si="13"/>
        <v>-5.3610616827022206E-3</v>
      </c>
      <c r="M81" s="20">
        <f t="shared" ca="1" si="14"/>
        <v>-3.9806217358606774E-2</v>
      </c>
      <c r="N81" s="20">
        <f t="shared" ca="1" si="15"/>
        <v>2.5161034830523724E-6</v>
      </c>
      <c r="O81" s="23">
        <f t="shared" ca="1" si="16"/>
        <v>299.89402589239671</v>
      </c>
      <c r="P81" s="20">
        <f t="shared" ca="1" si="17"/>
        <v>59213.2643058588</v>
      </c>
      <c r="Q81" s="20">
        <f t="shared" ca="1" si="18"/>
        <v>10644.128585490524</v>
      </c>
      <c r="R81">
        <f t="shared" ca="1" si="19"/>
        <v>-5.0160776340208019E-3</v>
      </c>
    </row>
    <row r="82" spans="1:18" x14ac:dyDescent="0.2">
      <c r="A82" s="87">
        <v>10939</v>
      </c>
      <c r="B82" s="87">
        <v>-6.0649369996099267E-2</v>
      </c>
      <c r="C82" s="88">
        <v>0.1</v>
      </c>
      <c r="D82" s="89">
        <f t="shared" si="5"/>
        <v>1.0939000000000001</v>
      </c>
      <c r="E82" s="89">
        <f t="shared" si="6"/>
        <v>-6.0649369996099267E-2</v>
      </c>
      <c r="F82" s="20">
        <f t="shared" si="7"/>
        <v>0.10939000000000002</v>
      </c>
      <c r="G82" s="20">
        <f t="shared" si="8"/>
        <v>-6.0649369996099269E-3</v>
      </c>
      <c r="H82" s="20">
        <f t="shared" si="9"/>
        <v>0.11966172100000003</v>
      </c>
      <c r="I82" s="20">
        <f t="shared" si="10"/>
        <v>0.13089795660190004</v>
      </c>
      <c r="J82" s="20">
        <f t="shared" si="11"/>
        <v>0.14318927472681847</v>
      </c>
      <c r="K82" s="20">
        <f t="shared" si="12"/>
        <v>-6.6344345838732994E-3</v>
      </c>
      <c r="L82" s="20">
        <f t="shared" si="13"/>
        <v>-7.2574079912990025E-3</v>
      </c>
      <c r="M82" s="20">
        <f t="shared" ca="1" si="14"/>
        <v>-3.9803357111864168E-2</v>
      </c>
      <c r="N82" s="20">
        <f t="shared" ca="1" si="15"/>
        <v>4.3455625316969581E-5</v>
      </c>
      <c r="O82" s="23">
        <f t="shared" ca="1" si="16"/>
        <v>299.16110286060223</v>
      </c>
      <c r="P82" s="20">
        <f t="shared" ca="1" si="17"/>
        <v>59230.099828072765</v>
      </c>
      <c r="Q82" s="20">
        <f t="shared" ca="1" si="18"/>
        <v>10646.240911366353</v>
      </c>
      <c r="R82">
        <f t="shared" ca="1" si="19"/>
        <v>-2.0846012884235099E-2</v>
      </c>
    </row>
    <row r="83" spans="1:18" x14ac:dyDescent="0.2">
      <c r="A83" s="87">
        <v>10942.5</v>
      </c>
      <c r="B83" s="87">
        <v>-3.2607274995825719E-2</v>
      </c>
      <c r="C83" s="88">
        <v>0.1</v>
      </c>
      <c r="D83" s="89">
        <f t="shared" si="5"/>
        <v>1.0942499999999999</v>
      </c>
      <c r="E83" s="89">
        <f t="shared" si="6"/>
        <v>-3.2607274995825719E-2</v>
      </c>
      <c r="F83" s="20">
        <f t="shared" si="7"/>
        <v>0.10942499999999999</v>
      </c>
      <c r="G83" s="20">
        <f t="shared" si="8"/>
        <v>-3.2607274995825721E-3</v>
      </c>
      <c r="H83" s="20">
        <f t="shared" si="9"/>
        <v>0.11973830624999998</v>
      </c>
      <c r="I83" s="20">
        <f t="shared" si="10"/>
        <v>0.13102364161406246</v>
      </c>
      <c r="J83" s="20">
        <f t="shared" si="11"/>
        <v>0.14337261983618785</v>
      </c>
      <c r="K83" s="20">
        <f t="shared" si="12"/>
        <v>-3.5680510664182295E-3</v>
      </c>
      <c r="L83" s="20">
        <f t="shared" si="13"/>
        <v>-3.9043398794281472E-3</v>
      </c>
      <c r="M83" s="20">
        <f t="shared" ca="1" si="14"/>
        <v>-3.9799342724598126E-2</v>
      </c>
      <c r="N83" s="20">
        <f t="shared" ca="1" si="15"/>
        <v>5.1725838215249486E-6</v>
      </c>
      <c r="O83" s="23">
        <f t="shared" ca="1" si="16"/>
        <v>298.13690438385976</v>
      </c>
      <c r="P83" s="20">
        <f t="shared" ca="1" si="17"/>
        <v>59253.648493776629</v>
      </c>
      <c r="Q83" s="20">
        <f t="shared" ca="1" si="18"/>
        <v>10649.194469471919</v>
      </c>
      <c r="R83">
        <f t="shared" ca="1" si="19"/>
        <v>7.1920677287724069E-3</v>
      </c>
    </row>
    <row r="84" spans="1:18" x14ac:dyDescent="0.2">
      <c r="A84" s="87">
        <v>10942.5</v>
      </c>
      <c r="B84" s="87">
        <v>-2.6607274994603358E-2</v>
      </c>
      <c r="C84" s="88">
        <v>0.1</v>
      </c>
      <c r="D84" s="89">
        <f t="shared" si="5"/>
        <v>1.0942499999999999</v>
      </c>
      <c r="E84" s="89">
        <f t="shared" si="6"/>
        <v>-2.6607274994603358E-2</v>
      </c>
      <c r="F84" s="20">
        <f t="shared" si="7"/>
        <v>0.10942499999999999</v>
      </c>
      <c r="G84" s="20">
        <f t="shared" si="8"/>
        <v>-2.6607274994603358E-3</v>
      </c>
      <c r="H84" s="20">
        <f t="shared" si="9"/>
        <v>0.11973830624999998</v>
      </c>
      <c r="I84" s="20">
        <f t="shared" si="10"/>
        <v>0.13102364161406246</v>
      </c>
      <c r="J84" s="20">
        <f t="shared" si="11"/>
        <v>0.14337261983618785</v>
      </c>
      <c r="K84" s="20">
        <f t="shared" si="12"/>
        <v>-2.9115010662844722E-3</v>
      </c>
      <c r="L84" s="20">
        <f t="shared" si="13"/>
        <v>-3.1859100417817835E-3</v>
      </c>
      <c r="M84" s="20">
        <f t="shared" ca="1" si="14"/>
        <v>-3.9799342724598126E-2</v>
      </c>
      <c r="N84" s="20">
        <f t="shared" ca="1" si="15"/>
        <v>1.7403065099276931E-5</v>
      </c>
      <c r="O84" s="23">
        <f t="shared" ca="1" si="16"/>
        <v>298.13690438385976</v>
      </c>
      <c r="P84" s="20">
        <f t="shared" ca="1" si="17"/>
        <v>59253.648493776629</v>
      </c>
      <c r="Q84" s="20">
        <f t="shared" ca="1" si="18"/>
        <v>10649.194469471919</v>
      </c>
      <c r="R84">
        <f t="shared" ca="1" si="19"/>
        <v>1.3192067729994768E-2</v>
      </c>
    </row>
    <row r="85" spans="1:18" x14ac:dyDescent="0.2">
      <c r="A85" s="87">
        <v>11856</v>
      </c>
      <c r="B85" s="87">
        <v>-3.8620479994278867E-2</v>
      </c>
      <c r="C85" s="88">
        <v>0.1</v>
      </c>
      <c r="D85" s="89">
        <f t="shared" ref="D85:D148" si="20">A85/A$18</f>
        <v>1.1856</v>
      </c>
      <c r="E85" s="89">
        <f t="shared" ref="E85:E148" si="21">B85/B$18</f>
        <v>-3.8620479994278867E-2</v>
      </c>
      <c r="F85" s="20">
        <f t="shared" ref="F85:F148" si="22">$C85*D85</f>
        <v>0.11856</v>
      </c>
      <c r="G85" s="20">
        <f t="shared" ref="G85:G148" si="23">$C85*E85</f>
        <v>-3.8620479994278868E-3</v>
      </c>
      <c r="H85" s="20">
        <f t="shared" ref="H85:H148" si="24">C85*D85*D85</f>
        <v>0.140564736</v>
      </c>
      <c r="I85" s="20">
        <f t="shared" ref="I85:I148" si="25">C85*D85*D85*D85</f>
        <v>0.16665355100159998</v>
      </c>
      <c r="J85" s="20">
        <f t="shared" ref="J85:J148" si="26">C85*D85*D85*D85*D85</f>
        <v>0.19758445006749695</v>
      </c>
      <c r="K85" s="20">
        <f t="shared" ref="K85:K148" si="27">C85*E85*D85</f>
        <v>-4.5788441081217029E-3</v>
      </c>
      <c r="L85" s="20">
        <f t="shared" ref="L85:L148" si="28">C85*E85*D85*D85</f>
        <v>-5.4286775745890905E-3</v>
      </c>
      <c r="M85" s="20">
        <f t="shared" ref="M85:M148" ca="1" si="29">+E$4+E$5*D85+E$6*D85^2</f>
        <v>-3.835102421443902E-2</v>
      </c>
      <c r="N85" s="20">
        <f t="shared" ref="N85:N148" ca="1" si="30">C85*(M85-E85)^2</f>
        <v>7.2606417289100232E-9</v>
      </c>
      <c r="O85" s="23">
        <f t="shared" ref="O85:O148" ca="1" si="31">(C85*O$1-O$2*F85+O$3*H85)^2</f>
        <v>99.597106251786641</v>
      </c>
      <c r="P85" s="20">
        <f t="shared" ref="P85:P148" ca="1" si="32">(-C85*O$2+O$4*F85-O$5*H85)^2</f>
        <v>64511.543303757469</v>
      </c>
      <c r="Q85" s="20">
        <f t="shared" ref="Q85:Q148" ca="1" si="33">+(C85*O$3-F85*O$5+H85*O$6)^2</f>
        <v>11267.283329839745</v>
      </c>
      <c r="R85">
        <f t="shared" ref="R85:R148" ca="1" si="34">+E85-M85</f>
        <v>-2.6945577983984725E-4</v>
      </c>
    </row>
    <row r="86" spans="1:18" x14ac:dyDescent="0.2">
      <c r="A86" s="87">
        <v>12249</v>
      </c>
      <c r="B86" s="87">
        <v>-5.3036670004075859E-2</v>
      </c>
      <c r="C86" s="88">
        <v>0.1</v>
      </c>
      <c r="D86" s="89">
        <f t="shared" si="20"/>
        <v>1.2249000000000001</v>
      </c>
      <c r="E86" s="89">
        <f t="shared" si="21"/>
        <v>-5.3036670004075859E-2</v>
      </c>
      <c r="F86" s="20">
        <f t="shared" si="22"/>
        <v>0.12249000000000002</v>
      </c>
      <c r="G86" s="20">
        <f t="shared" si="23"/>
        <v>-5.303667000407586E-3</v>
      </c>
      <c r="H86" s="20">
        <f t="shared" si="24"/>
        <v>0.15003800100000003</v>
      </c>
      <c r="I86" s="20">
        <f t="shared" si="25"/>
        <v>0.18378154742490005</v>
      </c>
      <c r="J86" s="20">
        <f t="shared" si="26"/>
        <v>0.22511401744076009</v>
      </c>
      <c r="K86" s="20">
        <f t="shared" si="27"/>
        <v>-6.496461708799253E-3</v>
      </c>
      <c r="L86" s="20">
        <f t="shared" si="28"/>
        <v>-7.9575159471082062E-3</v>
      </c>
      <c r="M86" s="20">
        <f t="shared" ca="1" si="29"/>
        <v>-3.7482413283181082E-2</v>
      </c>
      <c r="N86" s="20">
        <f t="shared" ca="1" si="30"/>
        <v>2.4193490213950034E-5</v>
      </c>
      <c r="O86" s="23">
        <f t="shared" ca="1" si="31"/>
        <v>50.682576447889225</v>
      </c>
      <c r="P86" s="20">
        <f t="shared" ca="1" si="32"/>
        <v>66192.456057406715</v>
      </c>
      <c r="Q86" s="20">
        <f t="shared" ca="1" si="33"/>
        <v>11435.706856357727</v>
      </c>
      <c r="R86">
        <f t="shared" ca="1" si="34"/>
        <v>-1.5554256720894777E-2</v>
      </c>
    </row>
    <row r="87" spans="1:18" x14ac:dyDescent="0.2">
      <c r="A87" s="87">
        <v>19526</v>
      </c>
      <c r="B87" s="87">
        <v>2.9134200012777001E-3</v>
      </c>
      <c r="C87" s="87">
        <v>1</v>
      </c>
      <c r="D87" s="89">
        <f t="shared" si="20"/>
        <v>1.9525999999999999</v>
      </c>
      <c r="E87" s="89">
        <f t="shared" si="21"/>
        <v>2.9134200012777001E-3</v>
      </c>
      <c r="F87" s="20">
        <f t="shared" si="22"/>
        <v>1.9525999999999999</v>
      </c>
      <c r="G87" s="20">
        <f t="shared" si="23"/>
        <v>2.9134200012777001E-3</v>
      </c>
      <c r="H87" s="20">
        <f t="shared" si="24"/>
        <v>3.8126467599999994</v>
      </c>
      <c r="I87" s="20">
        <f t="shared" si="25"/>
        <v>7.444574063575998</v>
      </c>
      <c r="J87" s="20">
        <f t="shared" si="26"/>
        <v>14.536275316538493</v>
      </c>
      <c r="K87" s="20">
        <f t="shared" si="27"/>
        <v>5.6887438944948372E-3</v>
      </c>
      <c r="L87" s="20">
        <f t="shared" si="28"/>
        <v>1.1107841328390619E-2</v>
      </c>
      <c r="M87" s="20">
        <f t="shared" ca="1" si="29"/>
        <v>5.2907992229431766E-3</v>
      </c>
      <c r="N87" s="20">
        <f t="shared" ca="1" si="30"/>
        <v>5.6519319636067467E-6</v>
      </c>
      <c r="O87" s="23">
        <f t="shared" ca="1" si="31"/>
        <v>25734.457448063618</v>
      </c>
      <c r="P87" s="20">
        <f t="shared" ca="1" si="32"/>
        <v>3283521.6519900025</v>
      </c>
      <c r="Q87" s="20">
        <f t="shared" ca="1" si="33"/>
        <v>481856.30732479208</v>
      </c>
      <c r="R87">
        <f t="shared" ca="1" si="34"/>
        <v>-2.3773792216654765E-3</v>
      </c>
    </row>
    <row r="88" spans="1:18" x14ac:dyDescent="0.2">
      <c r="A88" s="87">
        <v>19526</v>
      </c>
      <c r="B88" s="87">
        <v>7.9134199986583553E-3</v>
      </c>
      <c r="C88" s="87">
        <v>1</v>
      </c>
      <c r="D88" s="89">
        <f t="shared" si="20"/>
        <v>1.9525999999999999</v>
      </c>
      <c r="E88" s="89">
        <f t="shared" si="21"/>
        <v>7.9134199986583553E-3</v>
      </c>
      <c r="F88" s="20">
        <f t="shared" si="22"/>
        <v>1.9525999999999999</v>
      </c>
      <c r="G88" s="20">
        <f t="shared" si="23"/>
        <v>7.9134199986583553E-3</v>
      </c>
      <c r="H88" s="20">
        <f t="shared" si="24"/>
        <v>3.8126467599999994</v>
      </c>
      <c r="I88" s="20">
        <f t="shared" si="25"/>
        <v>7.444574063575998</v>
      </c>
      <c r="J88" s="20">
        <f t="shared" si="26"/>
        <v>14.536275316538493</v>
      </c>
      <c r="K88" s="20">
        <f t="shared" si="27"/>
        <v>1.5451743889380304E-2</v>
      </c>
      <c r="L88" s="20">
        <f t="shared" si="28"/>
        <v>3.017107511840398E-2</v>
      </c>
      <c r="M88" s="20">
        <f t="shared" ca="1" si="29"/>
        <v>5.2907992229431766E-3</v>
      </c>
      <c r="N88" s="20">
        <f t="shared" ca="1" si="30"/>
        <v>6.8781397332128859E-6</v>
      </c>
      <c r="O88" s="23">
        <f t="shared" ca="1" si="31"/>
        <v>25734.457448063618</v>
      </c>
      <c r="P88" s="20">
        <f t="shared" ca="1" si="32"/>
        <v>3283521.6519900025</v>
      </c>
      <c r="Q88" s="20">
        <f t="shared" ca="1" si="33"/>
        <v>481856.30732479208</v>
      </c>
      <c r="R88">
        <f t="shared" ca="1" si="34"/>
        <v>2.6226207757151787E-3</v>
      </c>
    </row>
    <row r="89" spans="1:18" x14ac:dyDescent="0.2">
      <c r="A89" s="87">
        <v>20741</v>
      </c>
      <c r="B89" s="87">
        <v>1.7954969996935688E-2</v>
      </c>
      <c r="C89" s="87">
        <v>1</v>
      </c>
      <c r="D89" s="89">
        <f t="shared" si="20"/>
        <v>2.0741000000000001</v>
      </c>
      <c r="E89" s="89">
        <f t="shared" si="21"/>
        <v>1.7954969996935688E-2</v>
      </c>
      <c r="F89" s="20">
        <f t="shared" si="22"/>
        <v>2.0741000000000001</v>
      </c>
      <c r="G89" s="20">
        <f t="shared" si="23"/>
        <v>1.7954969996935688E-2</v>
      </c>
      <c r="H89" s="20">
        <f t="shared" si="24"/>
        <v>4.3018908100000006</v>
      </c>
      <c r="I89" s="20">
        <f t="shared" si="25"/>
        <v>8.9225517290210021</v>
      </c>
      <c r="J89" s="20">
        <f t="shared" si="26"/>
        <v>18.506264541162462</v>
      </c>
      <c r="K89" s="20">
        <f t="shared" si="27"/>
        <v>3.7240403270644311E-2</v>
      </c>
      <c r="L89" s="20">
        <f t="shared" si="28"/>
        <v>7.7240320423643372E-2</v>
      </c>
      <c r="M89" s="20">
        <f t="shared" ca="1" si="29"/>
        <v>1.7366182176955319E-2</v>
      </c>
      <c r="N89" s="20">
        <f t="shared" ca="1" si="30"/>
        <v>3.4667109695723503E-7</v>
      </c>
      <c r="O89" s="23">
        <f t="shared" ca="1" si="31"/>
        <v>20732.274620245018</v>
      </c>
      <c r="P89" s="20">
        <f t="shared" ca="1" si="32"/>
        <v>2050243.0648122204</v>
      </c>
      <c r="Q89" s="20">
        <f t="shared" ca="1" si="33"/>
        <v>286324.38622156164</v>
      </c>
      <c r="R89">
        <f t="shared" ca="1" si="34"/>
        <v>5.8878781998036867E-4</v>
      </c>
    </row>
    <row r="90" spans="1:18" x14ac:dyDescent="0.2">
      <c r="A90" s="87">
        <v>20799</v>
      </c>
      <c r="B90" s="87">
        <v>1.9866830007231329E-2</v>
      </c>
      <c r="C90" s="87">
        <v>1</v>
      </c>
      <c r="D90" s="89">
        <f t="shared" si="20"/>
        <v>2.0798999999999999</v>
      </c>
      <c r="E90" s="89">
        <f t="shared" si="21"/>
        <v>1.9866830007231329E-2</v>
      </c>
      <c r="F90" s="20">
        <f t="shared" si="22"/>
        <v>2.0798999999999999</v>
      </c>
      <c r="G90" s="20">
        <f t="shared" si="23"/>
        <v>1.9866830007231329E-2</v>
      </c>
      <c r="H90" s="20">
        <f t="shared" si="24"/>
        <v>4.3259840099999991</v>
      </c>
      <c r="I90" s="20">
        <f t="shared" si="25"/>
        <v>8.9976141423989979</v>
      </c>
      <c r="J90" s="20">
        <f t="shared" si="26"/>
        <v>18.714137654775673</v>
      </c>
      <c r="K90" s="20">
        <f t="shared" si="27"/>
        <v>4.1321019732040436E-2</v>
      </c>
      <c r="L90" s="20">
        <f t="shared" si="28"/>
        <v>8.594358894067089E-2</v>
      </c>
      <c r="M90" s="20">
        <f t="shared" ca="1" si="29"/>
        <v>1.7977926316191495E-2</v>
      </c>
      <c r="N90" s="20">
        <f t="shared" ca="1" si="30"/>
        <v>3.5679571540239077E-6</v>
      </c>
      <c r="O90" s="23">
        <f t="shared" ca="1" si="31"/>
        <v>20394.213124558319</v>
      </c>
      <c r="P90" s="20">
        <f t="shared" ca="1" si="32"/>
        <v>1993480.6061132611</v>
      </c>
      <c r="Q90" s="20">
        <f t="shared" ca="1" si="33"/>
        <v>277528.4045858123</v>
      </c>
      <c r="R90">
        <f t="shared" ca="1" si="34"/>
        <v>1.8889036910398338E-3</v>
      </c>
    </row>
    <row r="91" spans="1:18" x14ac:dyDescent="0.2">
      <c r="A91" s="87">
        <v>20917.5</v>
      </c>
      <c r="B91" s="87">
        <v>4.3634750036289915E-3</v>
      </c>
      <c r="C91" s="87">
        <v>1</v>
      </c>
      <c r="D91" s="89">
        <f t="shared" si="20"/>
        <v>2.0917500000000002</v>
      </c>
      <c r="E91" s="89">
        <f t="shared" si="21"/>
        <v>4.3634750036289915E-3</v>
      </c>
      <c r="F91" s="20">
        <f t="shared" si="22"/>
        <v>2.0917500000000002</v>
      </c>
      <c r="G91" s="20">
        <f t="shared" si="23"/>
        <v>4.3634750036289915E-3</v>
      </c>
      <c r="H91" s="20">
        <f t="shared" si="24"/>
        <v>4.3754180625000005</v>
      </c>
      <c r="I91" s="20">
        <f t="shared" si="25"/>
        <v>9.1522807322343773</v>
      </c>
      <c r="J91" s="20">
        <f t="shared" si="26"/>
        <v>19.144283221651261</v>
      </c>
      <c r="K91" s="20">
        <f t="shared" si="27"/>
        <v>9.1272988388409436E-3</v>
      </c>
      <c r="L91" s="20">
        <f t="shared" si="28"/>
        <v>1.9092027346145547E-2</v>
      </c>
      <c r="M91" s="20">
        <f t="shared" ca="1" si="29"/>
        <v>1.9237784176973888E-2</v>
      </c>
      <c r="N91" s="20">
        <f t="shared" ca="1" si="30"/>
        <v>2.2124507338425214E-4</v>
      </c>
      <c r="O91" s="23">
        <f t="shared" ca="1" si="31"/>
        <v>19680.804298445964</v>
      </c>
      <c r="P91" s="20">
        <f t="shared" ca="1" si="32"/>
        <v>1878579.0647011527</v>
      </c>
      <c r="Q91" s="20">
        <f t="shared" ca="1" si="33"/>
        <v>259784.61515666408</v>
      </c>
      <c r="R91">
        <f t="shared" ca="1" si="34"/>
        <v>-1.4874309173344896E-2</v>
      </c>
    </row>
    <row r="92" spans="1:18" x14ac:dyDescent="0.2">
      <c r="A92" s="87">
        <v>20962</v>
      </c>
      <c r="B92" s="87">
        <v>7.0415399968624115E-3</v>
      </c>
      <c r="C92" s="87">
        <v>1</v>
      </c>
      <c r="D92" s="89">
        <f t="shared" si="20"/>
        <v>2.0962000000000001</v>
      </c>
      <c r="E92" s="89">
        <f t="shared" si="21"/>
        <v>7.0415399968624115E-3</v>
      </c>
      <c r="F92" s="20">
        <f t="shared" si="22"/>
        <v>2.0962000000000001</v>
      </c>
      <c r="G92" s="20">
        <f t="shared" si="23"/>
        <v>7.0415399968624115E-3</v>
      </c>
      <c r="H92" s="20">
        <f t="shared" si="24"/>
        <v>4.3940544400000006</v>
      </c>
      <c r="I92" s="20">
        <f t="shared" si="25"/>
        <v>9.2108169171280014</v>
      </c>
      <c r="J92" s="20">
        <f t="shared" si="26"/>
        <v>19.307714421683716</v>
      </c>
      <c r="K92" s="20">
        <f t="shared" si="27"/>
        <v>1.4760476141422988E-2</v>
      </c>
      <c r="L92" s="20">
        <f t="shared" si="28"/>
        <v>3.0940910087650868E-2</v>
      </c>
      <c r="M92" s="20">
        <f t="shared" ca="1" si="29"/>
        <v>1.9714363851414202E-2</v>
      </c>
      <c r="N92" s="20">
        <f t="shared" ca="1" si="30"/>
        <v>1.6060046444849689E-4</v>
      </c>
      <c r="O92" s="23">
        <f t="shared" ca="1" si="31"/>
        <v>19405.385833353772</v>
      </c>
      <c r="P92" s="20">
        <f t="shared" ca="1" si="32"/>
        <v>1835828.8769689959</v>
      </c>
      <c r="Q92" s="20">
        <f t="shared" ca="1" si="33"/>
        <v>253204.49423857158</v>
      </c>
      <c r="R92">
        <f t="shared" ca="1" si="34"/>
        <v>-1.267282385455179E-2</v>
      </c>
    </row>
    <row r="93" spans="1:18" x14ac:dyDescent="0.2">
      <c r="A93" s="87">
        <v>21331.5</v>
      </c>
      <c r="B93" s="87">
        <v>2.5799855000514071E-2</v>
      </c>
      <c r="C93" s="87">
        <v>1</v>
      </c>
      <c r="D93" s="89">
        <f t="shared" si="20"/>
        <v>2.1331500000000001</v>
      </c>
      <c r="E93" s="89">
        <f t="shared" si="21"/>
        <v>2.5799855000514071E-2</v>
      </c>
      <c r="F93" s="20">
        <f t="shared" si="22"/>
        <v>2.1331500000000001</v>
      </c>
      <c r="G93" s="20">
        <f t="shared" si="23"/>
        <v>2.5799855000514071E-2</v>
      </c>
      <c r="H93" s="20">
        <f t="shared" si="24"/>
        <v>4.5503289225000003</v>
      </c>
      <c r="I93" s="20">
        <f t="shared" si="25"/>
        <v>9.7065341410308754</v>
      </c>
      <c r="J93" s="20">
        <f t="shared" si="26"/>
        <v>20.705493302940013</v>
      </c>
      <c r="K93" s="20">
        <f t="shared" si="27"/>
        <v>5.5034960694346595E-2</v>
      </c>
      <c r="L93" s="20">
        <f t="shared" si="28"/>
        <v>0.11739782640514544</v>
      </c>
      <c r="M93" s="20">
        <f t="shared" ca="1" si="29"/>
        <v>2.3744730564663002E-2</v>
      </c>
      <c r="N93" s="20">
        <f t="shared" ca="1" si="30"/>
        <v>4.2235364468321749E-6</v>
      </c>
      <c r="O93" s="23">
        <f t="shared" ca="1" si="31"/>
        <v>16979.86338345478</v>
      </c>
      <c r="P93" s="20">
        <f t="shared" ca="1" si="32"/>
        <v>1490683.5389894624</v>
      </c>
      <c r="Q93" s="20">
        <f t="shared" ca="1" si="33"/>
        <v>200545.12688123205</v>
      </c>
      <c r="R93">
        <f t="shared" ca="1" si="34"/>
        <v>2.055124435851069E-3</v>
      </c>
    </row>
    <row r="94" spans="1:18" x14ac:dyDescent="0.2">
      <c r="A94" s="87">
        <v>21711</v>
      </c>
      <c r="B94" s="87">
        <v>2.8449870005715638E-2</v>
      </c>
      <c r="C94" s="87">
        <v>1</v>
      </c>
      <c r="D94" s="89">
        <f t="shared" si="20"/>
        <v>2.1711</v>
      </c>
      <c r="E94" s="89">
        <f t="shared" si="21"/>
        <v>2.8449870005715638E-2</v>
      </c>
      <c r="F94" s="20">
        <f t="shared" si="22"/>
        <v>2.1711</v>
      </c>
      <c r="G94" s="20">
        <f t="shared" si="23"/>
        <v>2.8449870005715638E-2</v>
      </c>
      <c r="H94" s="20">
        <f t="shared" si="24"/>
        <v>4.7136752099999999</v>
      </c>
      <c r="I94" s="20">
        <f t="shared" si="25"/>
        <v>10.233860248431</v>
      </c>
      <c r="J94" s="20">
        <f t="shared" si="26"/>
        <v>22.218733985368544</v>
      </c>
      <c r="K94" s="20">
        <f t="shared" si="27"/>
        <v>6.176751276940922E-2</v>
      </c>
      <c r="L94" s="20">
        <f t="shared" si="28"/>
        <v>0.13410344697366436</v>
      </c>
      <c r="M94" s="20">
        <f t="shared" ca="1" si="29"/>
        <v>2.802009464939248E-2</v>
      </c>
      <c r="N94" s="20">
        <f t="shared" ca="1" si="30"/>
        <v>1.8470685690269809E-7</v>
      </c>
      <c r="O94" s="23">
        <f t="shared" ca="1" si="31"/>
        <v>14291.932268808783</v>
      </c>
      <c r="P94" s="20">
        <f t="shared" ca="1" si="32"/>
        <v>1158513.435549828</v>
      </c>
      <c r="Q94" s="20">
        <f t="shared" ca="1" si="33"/>
        <v>150773.97163820564</v>
      </c>
      <c r="R94">
        <f t="shared" ca="1" si="34"/>
        <v>4.2977535632315877E-4</v>
      </c>
    </row>
    <row r="95" spans="1:18" x14ac:dyDescent="0.2">
      <c r="A95" s="87">
        <v>22626</v>
      </c>
      <c r="B95" s="87">
        <v>4.0040420004515909E-2</v>
      </c>
      <c r="C95" s="87">
        <v>1</v>
      </c>
      <c r="D95" s="89">
        <f t="shared" si="20"/>
        <v>2.2625999999999999</v>
      </c>
      <c r="E95" s="89">
        <f t="shared" si="21"/>
        <v>4.0040420004515909E-2</v>
      </c>
      <c r="F95" s="20">
        <f t="shared" si="22"/>
        <v>2.2625999999999999</v>
      </c>
      <c r="G95" s="20">
        <f t="shared" si="23"/>
        <v>4.0040420004515909E-2</v>
      </c>
      <c r="H95" s="20">
        <f t="shared" si="24"/>
        <v>5.1193587599999999</v>
      </c>
      <c r="I95" s="20">
        <f t="shared" si="25"/>
        <v>11.583061130375999</v>
      </c>
      <c r="J95" s="20">
        <f t="shared" si="26"/>
        <v>26.207834113588735</v>
      </c>
      <c r="K95" s="20">
        <f t="shared" si="27"/>
        <v>9.0595454302217687E-2</v>
      </c>
      <c r="L95" s="20">
        <f t="shared" si="28"/>
        <v>0.20498127490419774</v>
      </c>
      <c r="M95" s="20">
        <f t="shared" ca="1" si="29"/>
        <v>3.8894676020714308E-2</v>
      </c>
      <c r="N95" s="20">
        <f t="shared" ca="1" si="30"/>
        <v>1.3127292764175619E-6</v>
      </c>
      <c r="O95" s="23">
        <f t="shared" ca="1" si="31"/>
        <v>7618.6653953761834</v>
      </c>
      <c r="P95" s="20">
        <f t="shared" ca="1" si="32"/>
        <v>488120.71984372474</v>
      </c>
      <c r="Q95" s="20">
        <f t="shared" ca="1" si="33"/>
        <v>54618.248580095496</v>
      </c>
      <c r="R95">
        <f t="shared" ca="1" si="34"/>
        <v>1.1457439838016004E-3</v>
      </c>
    </row>
    <row r="96" spans="1:18" x14ac:dyDescent="0.2">
      <c r="A96" s="87">
        <v>22665</v>
      </c>
      <c r="B96" s="87">
        <v>4.1538050005328842E-2</v>
      </c>
      <c r="C96" s="87">
        <v>1</v>
      </c>
      <c r="D96" s="89">
        <f t="shared" si="20"/>
        <v>2.2665000000000002</v>
      </c>
      <c r="E96" s="89">
        <f t="shared" si="21"/>
        <v>4.1538050005328842E-2</v>
      </c>
      <c r="F96" s="20">
        <f t="shared" si="22"/>
        <v>2.2665000000000002</v>
      </c>
      <c r="G96" s="20">
        <f t="shared" si="23"/>
        <v>4.1538050005328842E-2</v>
      </c>
      <c r="H96" s="20">
        <f t="shared" si="24"/>
        <v>5.1370222500000011</v>
      </c>
      <c r="I96" s="20">
        <f t="shared" si="25"/>
        <v>11.643060929625003</v>
      </c>
      <c r="J96" s="20">
        <f t="shared" si="26"/>
        <v>26.388997596995072</v>
      </c>
      <c r="K96" s="20">
        <f t="shared" si="27"/>
        <v>9.4145990337077823E-2</v>
      </c>
      <c r="L96" s="20">
        <f t="shared" si="28"/>
        <v>0.21338188709898689</v>
      </c>
      <c r="M96" s="20">
        <f t="shared" ca="1" si="29"/>
        <v>3.9375974014955878E-2</v>
      </c>
      <c r="N96" s="20">
        <f t="shared" ca="1" si="30"/>
        <v>4.6745725881472315E-6</v>
      </c>
      <c r="O96" s="23">
        <f t="shared" ca="1" si="31"/>
        <v>7346.3893176502879</v>
      </c>
      <c r="P96" s="20">
        <f t="shared" ca="1" si="32"/>
        <v>464640.38072375278</v>
      </c>
      <c r="Q96" s="20">
        <f t="shared" ca="1" si="33"/>
        <v>51424.032943552811</v>
      </c>
      <c r="R96">
        <f t="shared" ca="1" si="34"/>
        <v>2.1620759903729636E-3</v>
      </c>
    </row>
    <row r="97" spans="1:18" x14ac:dyDescent="0.2">
      <c r="A97" s="87">
        <v>22686</v>
      </c>
      <c r="B97" s="87">
        <v>4.1590619999624323E-2</v>
      </c>
      <c r="C97" s="87">
        <v>1</v>
      </c>
      <c r="D97" s="89">
        <f t="shared" si="20"/>
        <v>2.2686000000000002</v>
      </c>
      <c r="E97" s="89">
        <f t="shared" si="21"/>
        <v>4.1590619999624323E-2</v>
      </c>
      <c r="F97" s="20">
        <f t="shared" si="22"/>
        <v>2.2686000000000002</v>
      </c>
      <c r="G97" s="20">
        <f t="shared" si="23"/>
        <v>4.1590619999624323E-2</v>
      </c>
      <c r="H97" s="20">
        <f t="shared" si="24"/>
        <v>5.146545960000001</v>
      </c>
      <c r="I97" s="20">
        <f t="shared" si="25"/>
        <v>11.675454164856003</v>
      </c>
      <c r="J97" s="20">
        <f t="shared" si="26"/>
        <v>26.48693531839233</v>
      </c>
      <c r="K97" s="20">
        <f t="shared" si="27"/>
        <v>9.4352480531147753E-2</v>
      </c>
      <c r="L97" s="20">
        <f t="shared" si="28"/>
        <v>0.21404803733296182</v>
      </c>
      <c r="M97" s="20">
        <f t="shared" ca="1" si="29"/>
        <v>3.9635736982976927E-2</v>
      </c>
      <c r="N97" s="20">
        <f t="shared" ca="1" si="30"/>
        <v>3.8215676087764245E-6</v>
      </c>
      <c r="O97" s="23">
        <f t="shared" ca="1" si="31"/>
        <v>7200.6890906568588</v>
      </c>
      <c r="P97" s="20">
        <f t="shared" ca="1" si="32"/>
        <v>452195.25925629807</v>
      </c>
      <c r="Q97" s="20">
        <f t="shared" ca="1" si="33"/>
        <v>49738.680649722184</v>
      </c>
      <c r="R97">
        <f t="shared" ca="1" si="34"/>
        <v>1.9548830166473963E-3</v>
      </c>
    </row>
    <row r="98" spans="1:18" x14ac:dyDescent="0.2">
      <c r="A98" s="87">
        <v>23551</v>
      </c>
      <c r="B98" s="87">
        <v>5.4222670005401596E-2</v>
      </c>
      <c r="C98" s="87">
        <v>1</v>
      </c>
      <c r="D98" s="89">
        <f t="shared" si="20"/>
        <v>2.3551000000000002</v>
      </c>
      <c r="E98" s="89">
        <f t="shared" si="21"/>
        <v>5.4222670005401596E-2</v>
      </c>
      <c r="F98" s="20">
        <f t="shared" si="22"/>
        <v>2.3551000000000002</v>
      </c>
      <c r="G98" s="20">
        <f t="shared" si="23"/>
        <v>5.4222670005401596E-2</v>
      </c>
      <c r="H98" s="20">
        <f t="shared" si="24"/>
        <v>5.5464960100000011</v>
      </c>
      <c r="I98" s="20">
        <f t="shared" si="25"/>
        <v>13.062552753151003</v>
      </c>
      <c r="J98" s="20">
        <f t="shared" si="26"/>
        <v>30.763617988945931</v>
      </c>
      <c r="K98" s="20">
        <f t="shared" si="27"/>
        <v>0.12769981012972131</v>
      </c>
      <c r="L98" s="20">
        <f t="shared" si="28"/>
        <v>0.30074582283650669</v>
      </c>
      <c r="M98" s="20">
        <f t="shared" ca="1" si="29"/>
        <v>5.0701971395553075E-2</v>
      </c>
      <c r="N98" s="20">
        <f t="shared" ca="1" si="30"/>
        <v>1.2395318701389312E-5</v>
      </c>
      <c r="O98" s="23">
        <f t="shared" ca="1" si="31"/>
        <v>2077.4183963592445</v>
      </c>
      <c r="P98" s="20">
        <f t="shared" ca="1" si="32"/>
        <v>75669.412208583075</v>
      </c>
      <c r="Q98" s="20">
        <f t="shared" ca="1" si="33"/>
        <v>3784.7549862297678</v>
      </c>
      <c r="R98">
        <f t="shared" ca="1" si="34"/>
        <v>3.5206986098485216E-3</v>
      </c>
    </row>
    <row r="99" spans="1:18" x14ac:dyDescent="0.2">
      <c r="A99" s="87">
        <v>23586</v>
      </c>
      <c r="B99" s="87">
        <v>5.3243620008288417E-2</v>
      </c>
      <c r="C99" s="87">
        <v>1</v>
      </c>
      <c r="D99" s="89">
        <f t="shared" si="20"/>
        <v>2.3586</v>
      </c>
      <c r="E99" s="89">
        <f t="shared" si="21"/>
        <v>5.3243620008288417E-2</v>
      </c>
      <c r="F99" s="20">
        <f t="shared" si="22"/>
        <v>2.3586</v>
      </c>
      <c r="G99" s="20">
        <f t="shared" si="23"/>
        <v>5.3243620008288417E-2</v>
      </c>
      <c r="H99" s="20">
        <f t="shared" si="24"/>
        <v>5.56299396</v>
      </c>
      <c r="I99" s="20">
        <f t="shared" si="25"/>
        <v>13.120877554055999</v>
      </c>
      <c r="J99" s="20">
        <f t="shared" si="26"/>
        <v>30.946901798996482</v>
      </c>
      <c r="K99" s="20">
        <f t="shared" si="27"/>
        <v>0.12558040215154906</v>
      </c>
      <c r="L99" s="20">
        <f t="shared" si="28"/>
        <v>0.2961939365146436</v>
      </c>
      <c r="M99" s="20">
        <f t="shared" ca="1" si="29"/>
        <v>5.1164800845471231E-2</v>
      </c>
      <c r="N99" s="20">
        <f t="shared" ca="1" si="30"/>
        <v>4.321489111695946E-6</v>
      </c>
      <c r="O99" s="23">
        <f t="shared" ca="1" si="31"/>
        <v>1920.2963167948847</v>
      </c>
      <c r="P99" s="20">
        <f t="shared" ca="1" si="32"/>
        <v>66682.2756504555</v>
      </c>
      <c r="Q99" s="20">
        <f t="shared" ca="1" si="33"/>
        <v>2991.1344898379039</v>
      </c>
      <c r="R99">
        <f t="shared" ca="1" si="34"/>
        <v>2.0788191628171859E-3</v>
      </c>
    </row>
    <row r="100" spans="1:18" x14ac:dyDescent="0.2">
      <c r="A100" s="87">
        <v>23594</v>
      </c>
      <c r="B100" s="87">
        <v>5.4596980000496842E-2</v>
      </c>
      <c r="C100" s="87">
        <v>1</v>
      </c>
      <c r="D100" s="89">
        <f t="shared" si="20"/>
        <v>2.3593999999999999</v>
      </c>
      <c r="E100" s="89">
        <f t="shared" si="21"/>
        <v>5.4596980000496842E-2</v>
      </c>
      <c r="F100" s="20">
        <f t="shared" si="22"/>
        <v>2.3593999999999999</v>
      </c>
      <c r="G100" s="20">
        <f t="shared" si="23"/>
        <v>5.4596980000496842E-2</v>
      </c>
      <c r="H100" s="20">
        <f t="shared" si="24"/>
        <v>5.5667683599999993</v>
      </c>
      <c r="I100" s="20">
        <f t="shared" si="25"/>
        <v>13.134233268583998</v>
      </c>
      <c r="J100" s="20">
        <f t="shared" si="26"/>
        <v>30.988909973897083</v>
      </c>
      <c r="K100" s="20">
        <f t="shared" si="27"/>
        <v>0.12881611461317224</v>
      </c>
      <c r="L100" s="20">
        <f t="shared" si="28"/>
        <v>0.30392874081831861</v>
      </c>
      <c r="M100" s="20">
        <f t="shared" ca="1" si="29"/>
        <v>5.127075492870381E-2</v>
      </c>
      <c r="N100" s="20">
        <f t="shared" ca="1" si="30"/>
        <v>1.1063773228224561E-5</v>
      </c>
      <c r="O100" s="23">
        <f t="shared" ca="1" si="31"/>
        <v>1885.0905703852472</v>
      </c>
      <c r="P100" s="20">
        <f t="shared" ca="1" si="32"/>
        <v>64703.524286031716</v>
      </c>
      <c r="Q100" s="20">
        <f t="shared" ca="1" si="33"/>
        <v>2822.4902530866639</v>
      </c>
      <c r="R100">
        <f t="shared" ca="1" si="34"/>
        <v>3.326225071793032E-3</v>
      </c>
    </row>
    <row r="101" spans="1:18" x14ac:dyDescent="0.2">
      <c r="A101" s="87">
        <v>23990</v>
      </c>
      <c r="B101" s="87">
        <v>5.7288299998617731E-2</v>
      </c>
      <c r="C101" s="87">
        <v>1</v>
      </c>
      <c r="D101" s="89">
        <f t="shared" si="20"/>
        <v>2.399</v>
      </c>
      <c r="E101" s="89">
        <f t="shared" si="21"/>
        <v>5.7288299998617731E-2</v>
      </c>
      <c r="F101" s="20">
        <f t="shared" si="22"/>
        <v>2.399</v>
      </c>
      <c r="G101" s="20">
        <f t="shared" si="23"/>
        <v>5.7288299998617731E-2</v>
      </c>
      <c r="H101" s="20">
        <f t="shared" si="24"/>
        <v>5.7552010000000005</v>
      </c>
      <c r="I101" s="20">
        <f t="shared" si="25"/>
        <v>13.806727199000001</v>
      </c>
      <c r="J101" s="20">
        <f t="shared" si="26"/>
        <v>33.122338550401004</v>
      </c>
      <c r="K101" s="20">
        <f t="shared" si="27"/>
        <v>0.13743463169668393</v>
      </c>
      <c r="L101" s="20">
        <f t="shared" si="28"/>
        <v>0.32970568144034479</v>
      </c>
      <c r="M101" s="20">
        <f t="shared" ca="1" si="29"/>
        <v>5.6591983551239317E-2</v>
      </c>
      <c r="N101" s="20">
        <f t="shared" ca="1" si="30"/>
        <v>4.848565948896963E-7</v>
      </c>
      <c r="O101" s="23">
        <f t="shared" ca="1" si="31"/>
        <v>510.18130702499991</v>
      </c>
      <c r="P101" s="20">
        <f t="shared" ca="1" si="32"/>
        <v>3523.7861050482652</v>
      </c>
      <c r="Q101" s="20">
        <f t="shared" ca="1" si="33"/>
        <v>665.29854303948423</v>
      </c>
      <c r="R101">
        <f t="shared" ca="1" si="34"/>
        <v>6.9631644737841447E-4</v>
      </c>
    </row>
    <row r="102" spans="1:18" x14ac:dyDescent="0.2">
      <c r="A102" s="87">
        <v>24039</v>
      </c>
      <c r="B102" s="87">
        <v>5.9977630000503268E-2</v>
      </c>
      <c r="C102" s="87">
        <v>1</v>
      </c>
      <c r="D102" s="89">
        <f t="shared" si="20"/>
        <v>2.4039000000000001</v>
      </c>
      <c r="E102" s="89">
        <f t="shared" si="21"/>
        <v>5.9977630000503268E-2</v>
      </c>
      <c r="F102" s="20">
        <f t="shared" si="22"/>
        <v>2.4039000000000001</v>
      </c>
      <c r="G102" s="20">
        <f t="shared" si="23"/>
        <v>5.9977630000503268E-2</v>
      </c>
      <c r="H102" s="20">
        <f t="shared" si="24"/>
        <v>5.7787352100000007</v>
      </c>
      <c r="I102" s="20">
        <f t="shared" si="25"/>
        <v>13.891501571319003</v>
      </c>
      <c r="J102" s="20">
        <f t="shared" si="26"/>
        <v>33.393780627293751</v>
      </c>
      <c r="K102" s="20">
        <f t="shared" si="27"/>
        <v>0.14418022475820982</v>
      </c>
      <c r="L102" s="20">
        <f t="shared" si="28"/>
        <v>0.34659484229626064</v>
      </c>
      <c r="M102" s="20">
        <f t="shared" ca="1" si="29"/>
        <v>5.7260845169114671E-2</v>
      </c>
      <c r="N102" s="20">
        <f t="shared" ca="1" si="30"/>
        <v>7.380919820063166E-6</v>
      </c>
      <c r="O102" s="23">
        <f t="shared" ca="1" si="31"/>
        <v>395.74090142879868</v>
      </c>
      <c r="P102" s="20">
        <f t="shared" ca="1" si="32"/>
        <v>1203.8651164278654</v>
      </c>
      <c r="Q102" s="20">
        <f t="shared" ca="1" si="33"/>
        <v>1278.9606788134108</v>
      </c>
      <c r="R102">
        <f t="shared" ca="1" si="34"/>
        <v>2.7167848313885967E-3</v>
      </c>
    </row>
    <row r="103" spans="1:18" x14ac:dyDescent="0.2">
      <c r="A103" s="87">
        <v>24384</v>
      </c>
      <c r="B103" s="87">
        <v>6.3941280001017731E-2</v>
      </c>
      <c r="C103" s="87">
        <v>1</v>
      </c>
      <c r="D103" s="89">
        <f t="shared" si="20"/>
        <v>2.4384000000000001</v>
      </c>
      <c r="E103" s="89">
        <f t="shared" si="21"/>
        <v>6.3941280001017731E-2</v>
      </c>
      <c r="F103" s="20">
        <f t="shared" si="22"/>
        <v>2.4384000000000001</v>
      </c>
      <c r="G103" s="20">
        <f t="shared" si="23"/>
        <v>6.3941280001017731E-2</v>
      </c>
      <c r="H103" s="20">
        <f t="shared" si="24"/>
        <v>5.9457945600000004</v>
      </c>
      <c r="I103" s="20">
        <f t="shared" si="25"/>
        <v>14.498225455104002</v>
      </c>
      <c r="J103" s="20">
        <f t="shared" si="26"/>
        <v>35.352472949725602</v>
      </c>
      <c r="K103" s="20">
        <f t="shared" si="27"/>
        <v>0.15591441715448165</v>
      </c>
      <c r="L103" s="20">
        <f t="shared" si="28"/>
        <v>0.38018171478948809</v>
      </c>
      <c r="M103" s="20">
        <f t="shared" ca="1" si="29"/>
        <v>6.2035176276107634E-2</v>
      </c>
      <c r="N103" s="20">
        <f t="shared" ca="1" si="30"/>
        <v>3.6332314101161447E-6</v>
      </c>
      <c r="O103" s="23">
        <f t="shared" ca="1" si="31"/>
        <v>3.9855268449705009E-2</v>
      </c>
      <c r="P103" s="20">
        <f t="shared" ca="1" si="32"/>
        <v>20248.818760536717</v>
      </c>
      <c r="Q103" s="20">
        <f t="shared" ca="1" si="33"/>
        <v>11496.974934939281</v>
      </c>
      <c r="R103">
        <f t="shared" ca="1" si="34"/>
        <v>1.9061037249100965E-3</v>
      </c>
    </row>
    <row r="104" spans="1:18" x14ac:dyDescent="0.2">
      <c r="A104" s="87">
        <v>24480.5</v>
      </c>
      <c r="B104" s="87">
        <v>5.9616185004415456E-2</v>
      </c>
      <c r="C104" s="87">
        <v>1</v>
      </c>
      <c r="D104" s="89">
        <f t="shared" si="20"/>
        <v>2.4480499999999998</v>
      </c>
      <c r="E104" s="89">
        <f t="shared" si="21"/>
        <v>5.9616185004415456E-2</v>
      </c>
      <c r="F104" s="20">
        <f t="shared" si="22"/>
        <v>2.4480499999999998</v>
      </c>
      <c r="G104" s="20">
        <f t="shared" si="23"/>
        <v>5.9616185004415456E-2</v>
      </c>
      <c r="H104" s="20">
        <f t="shared" si="24"/>
        <v>5.9929488024999991</v>
      </c>
      <c r="I104" s="20">
        <f t="shared" si="25"/>
        <v>14.671038315960121</v>
      </c>
      <c r="J104" s="20">
        <f t="shared" si="26"/>
        <v>35.915435349386172</v>
      </c>
      <c r="K104" s="20">
        <f t="shared" si="27"/>
        <v>0.14594340170005926</v>
      </c>
      <c r="L104" s="20">
        <f t="shared" si="28"/>
        <v>0.35727674453183006</v>
      </c>
      <c r="M104" s="20">
        <f t="shared" ca="1" si="29"/>
        <v>6.3390977955444516E-2</v>
      </c>
      <c r="N104" s="20">
        <f t="shared" ca="1" si="30"/>
        <v>1.424906182313868E-5</v>
      </c>
      <c r="O104" s="23">
        <f t="shared" ca="1" si="31"/>
        <v>30.651701333079071</v>
      </c>
      <c r="P104" s="20">
        <f t="shared" ca="1" si="32"/>
        <v>37191.529471576046</v>
      </c>
      <c r="Q104" s="20">
        <f t="shared" ca="1" si="33"/>
        <v>16284.453755850363</v>
      </c>
      <c r="R104">
        <f t="shared" ca="1" si="34"/>
        <v>-3.7747929510290601E-3</v>
      </c>
    </row>
    <row r="105" spans="1:18" x14ac:dyDescent="0.2">
      <c r="A105" s="87">
        <v>24851</v>
      </c>
      <c r="B105" s="87">
        <v>6.6943670004548039E-2</v>
      </c>
      <c r="C105" s="87">
        <v>1</v>
      </c>
      <c r="D105" s="89">
        <f t="shared" si="20"/>
        <v>2.4851000000000001</v>
      </c>
      <c r="E105" s="89">
        <f t="shared" si="21"/>
        <v>6.6943670004548039E-2</v>
      </c>
      <c r="F105" s="20">
        <f t="shared" si="22"/>
        <v>2.4851000000000001</v>
      </c>
      <c r="G105" s="20">
        <f t="shared" si="23"/>
        <v>6.6943670004548039E-2</v>
      </c>
      <c r="H105" s="20">
        <f t="shared" si="24"/>
        <v>6.1757220100000003</v>
      </c>
      <c r="I105" s="20">
        <f t="shared" si="25"/>
        <v>15.347286767051001</v>
      </c>
      <c r="J105" s="20">
        <f t="shared" si="26"/>
        <v>38.139542344798443</v>
      </c>
      <c r="K105" s="20">
        <f t="shared" si="27"/>
        <v>0.16636171432830235</v>
      </c>
      <c r="L105" s="20">
        <f t="shared" si="28"/>
        <v>0.41342549627726422</v>
      </c>
      <c r="M105" s="20">
        <f t="shared" ca="1" si="29"/>
        <v>6.8679150178032944E-2</v>
      </c>
      <c r="N105" s="20">
        <f t="shared" ca="1" si="30"/>
        <v>3.0118914325591944E-6</v>
      </c>
      <c r="O105" s="23">
        <f t="shared" ca="1" si="31"/>
        <v>811.29624249893459</v>
      </c>
      <c r="P105" s="20">
        <f t="shared" ca="1" si="32"/>
        <v>153027.64376328734</v>
      </c>
      <c r="Q105" s="20">
        <f t="shared" ca="1" si="33"/>
        <v>43055.96769072082</v>
      </c>
      <c r="R105">
        <f t="shared" ca="1" si="34"/>
        <v>-1.7354801734849046E-3</v>
      </c>
    </row>
    <row r="106" spans="1:18" x14ac:dyDescent="0.2">
      <c r="A106" s="87">
        <v>24897</v>
      </c>
      <c r="B106" s="87">
        <v>6.922549000591971E-2</v>
      </c>
      <c r="C106" s="87">
        <v>1</v>
      </c>
      <c r="D106" s="89">
        <f t="shared" si="20"/>
        <v>2.4897</v>
      </c>
      <c r="E106" s="89">
        <f t="shared" si="21"/>
        <v>6.922549000591971E-2</v>
      </c>
      <c r="F106" s="20">
        <f t="shared" si="22"/>
        <v>2.4897</v>
      </c>
      <c r="G106" s="20">
        <f t="shared" si="23"/>
        <v>6.922549000591971E-2</v>
      </c>
      <c r="H106" s="20">
        <f t="shared" si="24"/>
        <v>6.1986060900000002</v>
      </c>
      <c r="I106" s="20">
        <f t="shared" si="25"/>
        <v>15.432669582273</v>
      </c>
      <c r="J106" s="20">
        <f t="shared" si="26"/>
        <v>38.42271745898509</v>
      </c>
      <c r="K106" s="20">
        <f t="shared" si="27"/>
        <v>0.17235070246773831</v>
      </c>
      <c r="L106" s="20">
        <f t="shared" si="28"/>
        <v>0.42910154393392808</v>
      </c>
      <c r="M106" s="20">
        <f t="shared" ca="1" si="29"/>
        <v>6.9344872864602392E-2</v>
      </c>
      <c r="N106" s="20">
        <f t="shared" ca="1" si="30"/>
        <v>1.4252266947249155E-8</v>
      </c>
      <c r="O106" s="23">
        <f t="shared" ca="1" si="31"/>
        <v>988.13326009573052</v>
      </c>
      <c r="P106" s="20">
        <f t="shared" ca="1" si="32"/>
        <v>173290.99081083131</v>
      </c>
      <c r="Q106" s="20">
        <f t="shared" ca="1" si="33"/>
        <v>47348.484668103127</v>
      </c>
      <c r="R106">
        <f t="shared" ca="1" si="34"/>
        <v>-1.1938285868268173E-4</v>
      </c>
    </row>
    <row r="107" spans="1:18" x14ac:dyDescent="0.2">
      <c r="A107" s="87">
        <v>25326</v>
      </c>
      <c r="B107" s="87">
        <v>7.589942000049632E-2</v>
      </c>
      <c r="C107" s="87">
        <v>1</v>
      </c>
      <c r="D107" s="89">
        <f t="shared" si="20"/>
        <v>2.5326</v>
      </c>
      <c r="E107" s="89">
        <f t="shared" si="21"/>
        <v>7.589942000049632E-2</v>
      </c>
      <c r="F107" s="20">
        <f t="shared" si="22"/>
        <v>2.5326</v>
      </c>
      <c r="G107" s="20">
        <f t="shared" si="23"/>
        <v>7.589942000049632E-2</v>
      </c>
      <c r="H107" s="20">
        <f t="shared" si="24"/>
        <v>6.4140627600000002</v>
      </c>
      <c r="I107" s="20">
        <f t="shared" si="25"/>
        <v>16.244255345976001</v>
      </c>
      <c r="J107" s="20">
        <f t="shared" si="26"/>
        <v>41.14020108921882</v>
      </c>
      <c r="K107" s="20">
        <f t="shared" si="27"/>
        <v>0.19222287109325698</v>
      </c>
      <c r="L107" s="20">
        <f t="shared" si="28"/>
        <v>0.4868236433307826</v>
      </c>
      <c r="M107" s="20">
        <f t="shared" ca="1" si="29"/>
        <v>7.5650902108112789E-2</v>
      </c>
      <c r="N107" s="20">
        <f t="shared" ca="1" si="30"/>
        <v>6.1761142834752708E-8</v>
      </c>
      <c r="O107" s="23">
        <f t="shared" ca="1" si="31"/>
        <v>3605.6640934775969</v>
      </c>
      <c r="P107" s="20">
        <f t="shared" ca="1" si="32"/>
        <v>429443.30254297931</v>
      </c>
      <c r="Q107" s="20">
        <f t="shared" ca="1" si="33"/>
        <v>98391.250351104231</v>
      </c>
      <c r="R107">
        <f t="shared" ca="1" si="34"/>
        <v>2.4851789238353184E-4</v>
      </c>
    </row>
    <row r="108" spans="1:18" x14ac:dyDescent="0.2">
      <c r="A108" s="87">
        <v>25332</v>
      </c>
      <c r="B108" s="87">
        <v>7.6814439998997841E-2</v>
      </c>
      <c r="C108" s="87">
        <v>1</v>
      </c>
      <c r="D108" s="89">
        <f t="shared" si="20"/>
        <v>2.5331999999999999</v>
      </c>
      <c r="E108" s="89">
        <f t="shared" si="21"/>
        <v>7.6814439998997841E-2</v>
      </c>
      <c r="F108" s="20">
        <f t="shared" si="22"/>
        <v>2.5331999999999999</v>
      </c>
      <c r="G108" s="20">
        <f t="shared" si="23"/>
        <v>7.6814439998997841E-2</v>
      </c>
      <c r="H108" s="20">
        <f t="shared" si="24"/>
        <v>6.4171022399999993</v>
      </c>
      <c r="I108" s="20">
        <f t="shared" si="25"/>
        <v>16.255803394367998</v>
      </c>
      <c r="J108" s="20">
        <f t="shared" si="26"/>
        <v>41.179201158613012</v>
      </c>
      <c r="K108" s="20">
        <f t="shared" si="27"/>
        <v>0.19458633940546133</v>
      </c>
      <c r="L108" s="20">
        <f t="shared" si="28"/>
        <v>0.49292611498191463</v>
      </c>
      <c r="M108" s="20">
        <f t="shared" ca="1" si="29"/>
        <v>7.5740346376874129E-2</v>
      </c>
      <c r="N108" s="20">
        <f t="shared" ca="1" si="30"/>
        <v>1.153677109086835E-6</v>
      </c>
      <c r="O108" s="23">
        <f t="shared" ca="1" si="31"/>
        <v>3655.5684857996534</v>
      </c>
      <c r="P108" s="20">
        <f t="shared" ca="1" si="32"/>
        <v>433920.53793845326</v>
      </c>
      <c r="Q108" s="20">
        <f t="shared" ca="1" si="33"/>
        <v>99251.409102060337</v>
      </c>
      <c r="R108">
        <f t="shared" ca="1" si="34"/>
        <v>1.0740936221237118E-3</v>
      </c>
    </row>
    <row r="109" spans="1:18" x14ac:dyDescent="0.2">
      <c r="A109" s="87">
        <v>25332.5</v>
      </c>
      <c r="B109" s="87">
        <v>7.4749024999618996E-2</v>
      </c>
      <c r="C109" s="87">
        <v>1</v>
      </c>
      <c r="D109" s="89">
        <f t="shared" si="20"/>
        <v>2.5332499999999998</v>
      </c>
      <c r="E109" s="89">
        <f t="shared" si="21"/>
        <v>7.4749024999618996E-2</v>
      </c>
      <c r="F109" s="20">
        <f t="shared" si="22"/>
        <v>2.5332499999999998</v>
      </c>
      <c r="G109" s="20">
        <f t="shared" si="23"/>
        <v>7.4749024999618996E-2</v>
      </c>
      <c r="H109" s="20">
        <f t="shared" si="24"/>
        <v>6.4173555624999992</v>
      </c>
      <c r="I109" s="20">
        <f t="shared" si="25"/>
        <v>16.256765978703122</v>
      </c>
      <c r="J109" s="20">
        <f t="shared" si="26"/>
        <v>41.182452415549683</v>
      </c>
      <c r="K109" s="20">
        <f t="shared" si="27"/>
        <v>0.18935796758028481</v>
      </c>
      <c r="L109" s="20">
        <f t="shared" si="28"/>
        <v>0.47969107137275646</v>
      </c>
      <c r="M109" s="20">
        <f t="shared" ca="1" si="29"/>
        <v>7.5747801620029753E-2</v>
      </c>
      <c r="N109" s="20">
        <f t="shared" ca="1" si="30"/>
        <v>9.9755473747913394E-7</v>
      </c>
      <c r="O109" s="23">
        <f t="shared" ca="1" si="31"/>
        <v>3659.7447670780498</v>
      </c>
      <c r="P109" s="20">
        <f t="shared" ca="1" si="32"/>
        <v>434294.79403783847</v>
      </c>
      <c r="Q109" s="20">
        <f t="shared" ca="1" si="33"/>
        <v>99323.277118620084</v>
      </c>
      <c r="R109">
        <f t="shared" ca="1" si="34"/>
        <v>-9.9877662041075732E-4</v>
      </c>
    </row>
    <row r="110" spans="1:18" x14ac:dyDescent="0.2">
      <c r="A110" s="87">
        <v>25748.5</v>
      </c>
      <c r="B110" s="87">
        <v>8.172374500281876E-2</v>
      </c>
      <c r="C110" s="87">
        <v>1</v>
      </c>
      <c r="D110" s="89">
        <f t="shared" si="20"/>
        <v>2.5748500000000001</v>
      </c>
      <c r="E110" s="89">
        <f t="shared" si="21"/>
        <v>8.172374500281876E-2</v>
      </c>
      <c r="F110" s="20">
        <f t="shared" si="22"/>
        <v>2.5748500000000001</v>
      </c>
      <c r="G110" s="20">
        <f t="shared" si="23"/>
        <v>8.172374500281876E-2</v>
      </c>
      <c r="H110" s="20">
        <f t="shared" si="24"/>
        <v>6.6298525225000002</v>
      </c>
      <c r="I110" s="20">
        <f t="shared" si="25"/>
        <v>17.070875767559127</v>
      </c>
      <c r="J110" s="20">
        <f t="shared" si="26"/>
        <v>43.954944470099619</v>
      </c>
      <c r="K110" s="20">
        <f t="shared" si="27"/>
        <v>0.21042638482050788</v>
      </c>
      <c r="L110" s="20">
        <f t="shared" si="28"/>
        <v>0.54181637695508478</v>
      </c>
      <c r="M110" s="20">
        <f t="shared" ca="1" si="29"/>
        <v>8.2033415687767702E-2</v>
      </c>
      <c r="N110" s="20">
        <f t="shared" ca="1" si="30"/>
        <v>9.5895933116747381E-8</v>
      </c>
      <c r="O110" s="23">
        <f t="shared" ca="1" si="31"/>
        <v>8126.5880783714128</v>
      </c>
      <c r="P110" s="20">
        <f t="shared" ca="1" si="32"/>
        <v>809211.23756208958</v>
      </c>
      <c r="Q110" s="20">
        <f t="shared" ca="1" si="33"/>
        <v>169461.22502137002</v>
      </c>
      <c r="R110">
        <f t="shared" ca="1" si="34"/>
        <v>-3.0967068494894279E-4</v>
      </c>
    </row>
    <row r="111" spans="1:18" x14ac:dyDescent="0.2">
      <c r="A111" s="87">
        <v>25832</v>
      </c>
      <c r="B111" s="87">
        <v>8.5499440006969962E-2</v>
      </c>
      <c r="C111" s="87">
        <v>1</v>
      </c>
      <c r="D111" s="89">
        <f t="shared" si="20"/>
        <v>2.5832000000000002</v>
      </c>
      <c r="E111" s="89">
        <f t="shared" si="21"/>
        <v>8.5499440006969962E-2</v>
      </c>
      <c r="F111" s="20">
        <f t="shared" si="22"/>
        <v>2.5832000000000002</v>
      </c>
      <c r="G111" s="20">
        <f t="shared" si="23"/>
        <v>8.5499440006969962E-2</v>
      </c>
      <c r="H111" s="20">
        <f t="shared" si="24"/>
        <v>6.672922240000001</v>
      </c>
      <c r="I111" s="20">
        <f t="shared" si="25"/>
        <v>17.237492730368004</v>
      </c>
      <c r="J111" s="20">
        <f t="shared" si="26"/>
        <v>44.527891221086634</v>
      </c>
      <c r="K111" s="20">
        <f t="shared" si="27"/>
        <v>0.22086215342600482</v>
      </c>
      <c r="L111" s="20">
        <f t="shared" si="28"/>
        <v>0.57053111473005569</v>
      </c>
      <c r="M111" s="20">
        <f t="shared" ca="1" si="29"/>
        <v>8.3315015539193238E-2</v>
      </c>
      <c r="N111" s="20">
        <f t="shared" ca="1" si="30"/>
        <v>4.7717102554216259E-6</v>
      </c>
      <c r="O111" s="23">
        <f t="shared" ca="1" si="31"/>
        <v>9277.9422183499028</v>
      </c>
      <c r="P111" s="20">
        <f t="shared" ca="1" si="32"/>
        <v>900351.99806931103</v>
      </c>
      <c r="Q111" s="20">
        <f t="shared" ca="1" si="33"/>
        <v>186119.91634012145</v>
      </c>
      <c r="R111">
        <f t="shared" ca="1" si="34"/>
        <v>2.1844244677767244E-3</v>
      </c>
    </row>
    <row r="112" spans="1:18" x14ac:dyDescent="0.2">
      <c r="A112" s="87">
        <v>25837</v>
      </c>
      <c r="B112" s="87">
        <v>8.524528999987524E-2</v>
      </c>
      <c r="C112" s="87">
        <v>1</v>
      </c>
      <c r="D112" s="89">
        <f t="shared" si="20"/>
        <v>2.5836999999999999</v>
      </c>
      <c r="E112" s="89">
        <f t="shared" si="21"/>
        <v>8.524528999987524E-2</v>
      </c>
      <c r="F112" s="20">
        <f t="shared" si="22"/>
        <v>2.5836999999999999</v>
      </c>
      <c r="G112" s="20">
        <f t="shared" si="23"/>
        <v>8.524528999987524E-2</v>
      </c>
      <c r="H112" s="20">
        <f t="shared" si="24"/>
        <v>6.6755056899999996</v>
      </c>
      <c r="I112" s="20">
        <f t="shared" si="25"/>
        <v>17.247504051252999</v>
      </c>
      <c r="J112" s="20">
        <f t="shared" si="26"/>
        <v>44.562376217222372</v>
      </c>
      <c r="K112" s="20">
        <f t="shared" si="27"/>
        <v>0.22024825577267765</v>
      </c>
      <c r="L112" s="20">
        <f t="shared" si="28"/>
        <v>0.56905541843986718</v>
      </c>
      <c r="M112" s="20">
        <f t="shared" ca="1" si="29"/>
        <v>8.3391969640894043E-2</v>
      </c>
      <c r="N112" s="20">
        <f t="shared" ca="1" si="30"/>
        <v>3.4347963530141949E-6</v>
      </c>
      <c r="O112" s="23">
        <f t="shared" ca="1" si="31"/>
        <v>9349.7621851173863</v>
      </c>
      <c r="P112" s="20">
        <f t="shared" ca="1" si="32"/>
        <v>905984.49530530965</v>
      </c>
      <c r="Q112" s="20">
        <f t="shared" ca="1" si="33"/>
        <v>187145.79990108116</v>
      </c>
      <c r="R112">
        <f t="shared" ca="1" si="34"/>
        <v>1.8533203589811975E-3</v>
      </c>
    </row>
    <row r="113" spans="1:18" x14ac:dyDescent="0.2">
      <c r="A113" s="87">
        <v>25839.5</v>
      </c>
      <c r="B113" s="87">
        <v>8.2318215005216189E-2</v>
      </c>
      <c r="C113" s="87">
        <v>1</v>
      </c>
      <c r="D113" s="89">
        <f t="shared" si="20"/>
        <v>2.5839500000000002</v>
      </c>
      <c r="E113" s="89">
        <f t="shared" si="21"/>
        <v>8.2318215005216189E-2</v>
      </c>
      <c r="F113" s="20">
        <f t="shared" si="22"/>
        <v>2.5839500000000002</v>
      </c>
      <c r="G113" s="20">
        <f t="shared" si="23"/>
        <v>8.2318215005216189E-2</v>
      </c>
      <c r="H113" s="20">
        <f t="shared" si="24"/>
        <v>6.6767976025000007</v>
      </c>
      <c r="I113" s="20">
        <f t="shared" si="25"/>
        <v>17.252511164979879</v>
      </c>
      <c r="J113" s="20">
        <f t="shared" si="26"/>
        <v>44.579626224749759</v>
      </c>
      <c r="K113" s="20">
        <f t="shared" si="27"/>
        <v>0.21270615166272838</v>
      </c>
      <c r="L113" s="20">
        <f t="shared" si="28"/>
        <v>0.54962206058890706</v>
      </c>
      <c r="M113" s="20">
        <f t="shared" ca="1" si="29"/>
        <v>8.3430455657660885E-2</v>
      </c>
      <c r="N113" s="20">
        <f t="shared" ca="1" si="30"/>
        <v>1.237079268950603E-6</v>
      </c>
      <c r="O113" s="23">
        <f t="shared" ca="1" si="31"/>
        <v>9385.7954108755457</v>
      </c>
      <c r="P113" s="20">
        <f t="shared" ca="1" si="32"/>
        <v>908808.20730777178</v>
      </c>
      <c r="Q113" s="20">
        <f t="shared" ca="1" si="33"/>
        <v>187659.95081562226</v>
      </c>
      <c r="R113">
        <f t="shared" ca="1" si="34"/>
        <v>-1.1122406524446959E-3</v>
      </c>
    </row>
    <row r="114" spans="1:18" x14ac:dyDescent="0.2">
      <c r="A114" s="87">
        <v>25858</v>
      </c>
      <c r="B114" s="87">
        <v>8.3997859997907653E-2</v>
      </c>
      <c r="C114" s="87">
        <v>1</v>
      </c>
      <c r="D114" s="89">
        <f t="shared" si="20"/>
        <v>2.5857999999999999</v>
      </c>
      <c r="E114" s="89">
        <f t="shared" si="21"/>
        <v>8.3997859997907653E-2</v>
      </c>
      <c r="F114" s="20">
        <f t="shared" si="22"/>
        <v>2.5857999999999999</v>
      </c>
      <c r="G114" s="20">
        <f t="shared" si="23"/>
        <v>8.3997859997907653E-2</v>
      </c>
      <c r="H114" s="20">
        <f t="shared" si="24"/>
        <v>6.6863616399999994</v>
      </c>
      <c r="I114" s="20">
        <f t="shared" si="25"/>
        <v>17.289593928711998</v>
      </c>
      <c r="J114" s="20">
        <f t="shared" si="26"/>
        <v>44.707431980863483</v>
      </c>
      <c r="K114" s="20">
        <f t="shared" si="27"/>
        <v>0.21720166638258959</v>
      </c>
      <c r="L114" s="20">
        <f t="shared" si="28"/>
        <v>0.56164006893210017</v>
      </c>
      <c r="M114" s="20">
        <f t="shared" ca="1" si="29"/>
        <v>8.3715437955523719E-2</v>
      </c>
      <c r="N114" s="20">
        <f t="shared" ca="1" si="30"/>
        <v>7.9762210024312669E-8</v>
      </c>
      <c r="O114" s="23">
        <f t="shared" ca="1" si="31"/>
        <v>9655.002900818401</v>
      </c>
      <c r="P114" s="20">
        <f t="shared" ca="1" si="32"/>
        <v>929858.61141038011</v>
      </c>
      <c r="Q114" s="20">
        <f t="shared" ca="1" si="33"/>
        <v>191489.76569603506</v>
      </c>
      <c r="R114">
        <f t="shared" ca="1" si="34"/>
        <v>2.8242204238393409E-4</v>
      </c>
    </row>
    <row r="115" spans="1:18" x14ac:dyDescent="0.2">
      <c r="A115" s="87">
        <v>26141.5</v>
      </c>
      <c r="B115" s="87">
        <v>8.7907555003766902E-2</v>
      </c>
      <c r="C115" s="87">
        <v>1</v>
      </c>
      <c r="D115" s="89">
        <f t="shared" si="20"/>
        <v>2.61415</v>
      </c>
      <c r="E115" s="89">
        <f t="shared" si="21"/>
        <v>8.7907555003766902E-2</v>
      </c>
      <c r="F115" s="20">
        <f t="shared" si="22"/>
        <v>2.61415</v>
      </c>
      <c r="G115" s="20">
        <f t="shared" si="23"/>
        <v>8.7907555003766902E-2</v>
      </c>
      <c r="H115" s="20">
        <f t="shared" si="24"/>
        <v>6.8337802224999997</v>
      </c>
      <c r="I115" s="20">
        <f t="shared" si="25"/>
        <v>17.864526568648373</v>
      </c>
      <c r="J115" s="20">
        <f t="shared" si="26"/>
        <v>46.70055212943214</v>
      </c>
      <c r="K115" s="20">
        <f t="shared" si="27"/>
        <v>0.22980353491309724</v>
      </c>
      <c r="L115" s="20">
        <f t="shared" si="28"/>
        <v>0.60074091079307312</v>
      </c>
      <c r="M115" s="20">
        <f t="shared" ca="1" si="29"/>
        <v>8.812353964085104E-2</v>
      </c>
      <c r="N115" s="20">
        <f t="shared" ca="1" si="30"/>
        <v>4.664936345636673E-8</v>
      </c>
      <c r="O115" s="23">
        <f t="shared" ca="1" si="31"/>
        <v>14365.925550191989</v>
      </c>
      <c r="P115" s="20">
        <f t="shared" ca="1" si="32"/>
        <v>1287349.7733880475</v>
      </c>
      <c r="Q115" s="20">
        <f t="shared" ca="1" si="33"/>
        <v>255826.64664858111</v>
      </c>
      <c r="R115">
        <f t="shared" ca="1" si="34"/>
        <v>-2.1598463708413784E-4</v>
      </c>
    </row>
    <row r="116" spans="1:18" x14ac:dyDescent="0.2">
      <c r="A116" s="87">
        <v>26144</v>
      </c>
      <c r="B116" s="87">
        <v>8.8780480000423267E-2</v>
      </c>
      <c r="C116" s="87">
        <v>1</v>
      </c>
      <c r="D116" s="89">
        <f t="shared" si="20"/>
        <v>2.6143999999999998</v>
      </c>
      <c r="E116" s="89">
        <f t="shared" si="21"/>
        <v>8.8780480000423267E-2</v>
      </c>
      <c r="F116" s="20">
        <f t="shared" si="22"/>
        <v>2.6143999999999998</v>
      </c>
      <c r="G116" s="20">
        <f t="shared" si="23"/>
        <v>8.8780480000423267E-2</v>
      </c>
      <c r="H116" s="20">
        <f t="shared" si="24"/>
        <v>6.8350873599999993</v>
      </c>
      <c r="I116" s="20">
        <f t="shared" si="25"/>
        <v>17.869652393983998</v>
      </c>
      <c r="J116" s="20">
        <f t="shared" si="26"/>
        <v>46.718419218831762</v>
      </c>
      <c r="K116" s="20">
        <f t="shared" si="27"/>
        <v>0.23210768691310657</v>
      </c>
      <c r="L116" s="20">
        <f t="shared" si="28"/>
        <v>0.60682233666562579</v>
      </c>
      <c r="M116" s="20">
        <f t="shared" ca="1" si="29"/>
        <v>8.816275369003107E-2</v>
      </c>
      <c r="N116" s="20">
        <f t="shared" ca="1" si="30"/>
        <v>3.8158579455075698E-7</v>
      </c>
      <c r="O116" s="23">
        <f t="shared" ca="1" si="31"/>
        <v>14412.534736914551</v>
      </c>
      <c r="P116" s="20">
        <f t="shared" ca="1" si="32"/>
        <v>1290800.1908711414</v>
      </c>
      <c r="Q116" s="20">
        <f t="shared" ca="1" si="33"/>
        <v>256442.13336479335</v>
      </c>
      <c r="R116">
        <f t="shared" ca="1" si="34"/>
        <v>6.1772631039219705E-4</v>
      </c>
    </row>
    <row r="117" spans="1:18" x14ac:dyDescent="0.2">
      <c r="A117" s="87"/>
      <c r="B117" s="87"/>
      <c r="C117" s="87"/>
      <c r="D117" s="89">
        <f t="shared" si="20"/>
        <v>0</v>
      </c>
      <c r="E117" s="89">
        <f t="shared" si="21"/>
        <v>0</v>
      </c>
      <c r="F117" s="20">
        <f t="shared" si="22"/>
        <v>0</v>
      </c>
      <c r="G117" s="20">
        <f t="shared" si="23"/>
        <v>0</v>
      </c>
      <c r="H117" s="20">
        <f t="shared" si="24"/>
        <v>0</v>
      </c>
      <c r="I117" s="20">
        <f t="shared" si="25"/>
        <v>0</v>
      </c>
      <c r="J117" s="20">
        <f t="shared" si="26"/>
        <v>0</v>
      </c>
      <c r="K117" s="20">
        <f t="shared" si="27"/>
        <v>0</v>
      </c>
      <c r="L117" s="20">
        <f t="shared" si="28"/>
        <v>0</v>
      </c>
      <c r="M117" s="20">
        <f t="shared" ca="1" si="29"/>
        <v>4.8883762308955985E-3</v>
      </c>
      <c r="N117" s="20">
        <f t="shared" ca="1" si="30"/>
        <v>0</v>
      </c>
      <c r="O117" s="23">
        <f t="shared" ca="1" si="31"/>
        <v>0</v>
      </c>
      <c r="P117" s="20">
        <f t="shared" ca="1" si="32"/>
        <v>0</v>
      </c>
      <c r="Q117" s="20">
        <f t="shared" ca="1" si="33"/>
        <v>0</v>
      </c>
      <c r="R117">
        <f t="shared" ca="1" si="34"/>
        <v>-4.8883762308955985E-3</v>
      </c>
    </row>
    <row r="118" spans="1:18" x14ac:dyDescent="0.2">
      <c r="A118" s="87"/>
      <c r="B118" s="87"/>
      <c r="C118" s="87"/>
      <c r="D118" s="89">
        <f t="shared" si="20"/>
        <v>0</v>
      </c>
      <c r="E118" s="89">
        <f t="shared" si="21"/>
        <v>0</v>
      </c>
      <c r="F118" s="20">
        <f t="shared" si="22"/>
        <v>0</v>
      </c>
      <c r="G118" s="20">
        <f t="shared" si="23"/>
        <v>0</v>
      </c>
      <c r="H118" s="20">
        <f t="shared" si="24"/>
        <v>0</v>
      </c>
      <c r="I118" s="20">
        <f t="shared" si="25"/>
        <v>0</v>
      </c>
      <c r="J118" s="20">
        <f t="shared" si="26"/>
        <v>0</v>
      </c>
      <c r="K118" s="20">
        <f t="shared" si="27"/>
        <v>0</v>
      </c>
      <c r="L118" s="20">
        <f t="shared" si="28"/>
        <v>0</v>
      </c>
      <c r="M118" s="20">
        <f t="shared" ca="1" si="29"/>
        <v>4.8883762308955985E-3</v>
      </c>
      <c r="N118" s="20">
        <f t="shared" ca="1" si="30"/>
        <v>0</v>
      </c>
      <c r="O118" s="23">
        <f t="shared" ca="1" si="31"/>
        <v>0</v>
      </c>
      <c r="P118" s="20">
        <f t="shared" ca="1" si="32"/>
        <v>0</v>
      </c>
      <c r="Q118" s="20">
        <f t="shared" ca="1" si="33"/>
        <v>0</v>
      </c>
      <c r="R118">
        <f t="shared" ca="1" si="34"/>
        <v>-4.8883762308955985E-3</v>
      </c>
    </row>
    <row r="119" spans="1:18" x14ac:dyDescent="0.2">
      <c r="A119" s="87"/>
      <c r="B119" s="87"/>
      <c r="C119" s="87"/>
      <c r="D119" s="89">
        <f t="shared" si="20"/>
        <v>0</v>
      </c>
      <c r="E119" s="89">
        <f t="shared" si="21"/>
        <v>0</v>
      </c>
      <c r="F119" s="20">
        <f t="shared" si="22"/>
        <v>0</v>
      </c>
      <c r="G119" s="20">
        <f t="shared" si="23"/>
        <v>0</v>
      </c>
      <c r="H119" s="20">
        <f t="shared" si="24"/>
        <v>0</v>
      </c>
      <c r="I119" s="20">
        <f t="shared" si="25"/>
        <v>0</v>
      </c>
      <c r="J119" s="20">
        <f t="shared" si="26"/>
        <v>0</v>
      </c>
      <c r="K119" s="20">
        <f t="shared" si="27"/>
        <v>0</v>
      </c>
      <c r="L119" s="20">
        <f t="shared" si="28"/>
        <v>0</v>
      </c>
      <c r="M119" s="20">
        <f t="shared" ca="1" si="29"/>
        <v>4.8883762308955985E-3</v>
      </c>
      <c r="N119" s="20">
        <f t="shared" ca="1" si="30"/>
        <v>0</v>
      </c>
      <c r="O119" s="23">
        <f t="shared" ca="1" si="31"/>
        <v>0</v>
      </c>
      <c r="P119" s="20">
        <f t="shared" ca="1" si="32"/>
        <v>0</v>
      </c>
      <c r="Q119" s="20">
        <f t="shared" ca="1" si="33"/>
        <v>0</v>
      </c>
      <c r="R119">
        <f t="shared" ca="1" si="34"/>
        <v>-4.8883762308955985E-3</v>
      </c>
    </row>
    <row r="120" spans="1:18" x14ac:dyDescent="0.2">
      <c r="A120" s="87"/>
      <c r="B120" s="87"/>
      <c r="C120" s="87"/>
      <c r="D120" s="89">
        <f t="shared" si="20"/>
        <v>0</v>
      </c>
      <c r="E120" s="89">
        <f t="shared" si="21"/>
        <v>0</v>
      </c>
      <c r="F120" s="20">
        <f t="shared" si="22"/>
        <v>0</v>
      </c>
      <c r="G120" s="20">
        <f t="shared" si="23"/>
        <v>0</v>
      </c>
      <c r="H120" s="20">
        <f t="shared" si="24"/>
        <v>0</v>
      </c>
      <c r="I120" s="20">
        <f t="shared" si="25"/>
        <v>0</v>
      </c>
      <c r="J120" s="20">
        <f t="shared" si="26"/>
        <v>0</v>
      </c>
      <c r="K120" s="20">
        <f t="shared" si="27"/>
        <v>0</v>
      </c>
      <c r="L120" s="20">
        <f t="shared" si="28"/>
        <v>0</v>
      </c>
      <c r="M120" s="20">
        <f t="shared" ca="1" si="29"/>
        <v>4.8883762308955985E-3</v>
      </c>
      <c r="N120" s="20">
        <f t="shared" ca="1" si="30"/>
        <v>0</v>
      </c>
      <c r="O120" s="23">
        <f t="shared" ca="1" si="31"/>
        <v>0</v>
      </c>
      <c r="P120" s="20">
        <f t="shared" ca="1" si="32"/>
        <v>0</v>
      </c>
      <c r="Q120" s="20">
        <f t="shared" ca="1" si="33"/>
        <v>0</v>
      </c>
      <c r="R120">
        <f t="shared" ca="1" si="34"/>
        <v>-4.8883762308955985E-3</v>
      </c>
    </row>
    <row r="121" spans="1:18" x14ac:dyDescent="0.2">
      <c r="A121" s="87"/>
      <c r="B121" s="87"/>
      <c r="C121" s="87"/>
      <c r="D121" s="89">
        <f t="shared" si="20"/>
        <v>0</v>
      </c>
      <c r="E121" s="89">
        <f t="shared" si="21"/>
        <v>0</v>
      </c>
      <c r="F121" s="20">
        <f t="shared" si="22"/>
        <v>0</v>
      </c>
      <c r="G121" s="20">
        <f t="shared" si="23"/>
        <v>0</v>
      </c>
      <c r="H121" s="20">
        <f t="shared" si="24"/>
        <v>0</v>
      </c>
      <c r="I121" s="20">
        <f t="shared" si="25"/>
        <v>0</v>
      </c>
      <c r="J121" s="20">
        <f t="shared" si="26"/>
        <v>0</v>
      </c>
      <c r="K121" s="20">
        <f t="shared" si="27"/>
        <v>0</v>
      </c>
      <c r="L121" s="20">
        <f t="shared" si="28"/>
        <v>0</v>
      </c>
      <c r="M121" s="20">
        <f t="shared" ca="1" si="29"/>
        <v>4.8883762308955985E-3</v>
      </c>
      <c r="N121" s="20">
        <f t="shared" ca="1" si="30"/>
        <v>0</v>
      </c>
      <c r="O121" s="23">
        <f t="shared" ca="1" si="31"/>
        <v>0</v>
      </c>
      <c r="P121" s="20">
        <f t="shared" ca="1" si="32"/>
        <v>0</v>
      </c>
      <c r="Q121" s="20">
        <f t="shared" ca="1" si="33"/>
        <v>0</v>
      </c>
      <c r="R121">
        <f t="shared" ca="1" si="34"/>
        <v>-4.8883762308955985E-3</v>
      </c>
    </row>
    <row r="122" spans="1:18" x14ac:dyDescent="0.2">
      <c r="A122" s="87"/>
      <c r="B122" s="87"/>
      <c r="C122" s="87"/>
      <c r="D122" s="89">
        <f t="shared" si="20"/>
        <v>0</v>
      </c>
      <c r="E122" s="89">
        <f t="shared" si="21"/>
        <v>0</v>
      </c>
      <c r="F122" s="20">
        <f t="shared" si="22"/>
        <v>0</v>
      </c>
      <c r="G122" s="20">
        <f t="shared" si="23"/>
        <v>0</v>
      </c>
      <c r="H122" s="20">
        <f t="shared" si="24"/>
        <v>0</v>
      </c>
      <c r="I122" s="20">
        <f t="shared" si="25"/>
        <v>0</v>
      </c>
      <c r="J122" s="20">
        <f t="shared" si="26"/>
        <v>0</v>
      </c>
      <c r="K122" s="20">
        <f t="shared" si="27"/>
        <v>0</v>
      </c>
      <c r="L122" s="20">
        <f t="shared" si="28"/>
        <v>0</v>
      </c>
      <c r="M122" s="20">
        <f t="shared" ca="1" si="29"/>
        <v>4.8883762308955985E-3</v>
      </c>
      <c r="N122" s="20">
        <f t="shared" ca="1" si="30"/>
        <v>0</v>
      </c>
      <c r="O122" s="23">
        <f t="shared" ca="1" si="31"/>
        <v>0</v>
      </c>
      <c r="P122" s="20">
        <f t="shared" ca="1" si="32"/>
        <v>0</v>
      </c>
      <c r="Q122" s="20">
        <f t="shared" ca="1" si="33"/>
        <v>0</v>
      </c>
      <c r="R122">
        <f t="shared" ca="1" si="34"/>
        <v>-4.8883762308955985E-3</v>
      </c>
    </row>
    <row r="123" spans="1:18" x14ac:dyDescent="0.2">
      <c r="A123" s="87"/>
      <c r="B123" s="87"/>
      <c r="C123" s="87"/>
      <c r="D123" s="89">
        <f t="shared" si="20"/>
        <v>0</v>
      </c>
      <c r="E123" s="89">
        <f t="shared" si="21"/>
        <v>0</v>
      </c>
      <c r="F123" s="20">
        <f t="shared" si="22"/>
        <v>0</v>
      </c>
      <c r="G123" s="20">
        <f t="shared" si="23"/>
        <v>0</v>
      </c>
      <c r="H123" s="20">
        <f t="shared" si="24"/>
        <v>0</v>
      </c>
      <c r="I123" s="20">
        <f t="shared" si="25"/>
        <v>0</v>
      </c>
      <c r="J123" s="20">
        <f t="shared" si="26"/>
        <v>0</v>
      </c>
      <c r="K123" s="20">
        <f t="shared" si="27"/>
        <v>0</v>
      </c>
      <c r="L123" s="20">
        <f t="shared" si="28"/>
        <v>0</v>
      </c>
      <c r="M123" s="20">
        <f t="shared" ca="1" si="29"/>
        <v>4.8883762308955985E-3</v>
      </c>
      <c r="N123" s="20">
        <f t="shared" ca="1" si="30"/>
        <v>0</v>
      </c>
      <c r="O123" s="23">
        <f t="shared" ca="1" si="31"/>
        <v>0</v>
      </c>
      <c r="P123" s="20">
        <f t="shared" ca="1" si="32"/>
        <v>0</v>
      </c>
      <c r="Q123" s="20">
        <f t="shared" ca="1" si="33"/>
        <v>0</v>
      </c>
      <c r="R123">
        <f t="shared" ca="1" si="34"/>
        <v>-4.8883762308955985E-3</v>
      </c>
    </row>
    <row r="124" spans="1:18" x14ac:dyDescent="0.2">
      <c r="A124" s="87"/>
      <c r="B124" s="87"/>
      <c r="C124" s="87"/>
      <c r="D124" s="89">
        <f t="shared" si="20"/>
        <v>0</v>
      </c>
      <c r="E124" s="89">
        <f t="shared" si="21"/>
        <v>0</v>
      </c>
      <c r="F124" s="20">
        <f t="shared" si="22"/>
        <v>0</v>
      </c>
      <c r="G124" s="20">
        <f t="shared" si="23"/>
        <v>0</v>
      </c>
      <c r="H124" s="20">
        <f t="shared" si="24"/>
        <v>0</v>
      </c>
      <c r="I124" s="20">
        <f t="shared" si="25"/>
        <v>0</v>
      </c>
      <c r="J124" s="20">
        <f t="shared" si="26"/>
        <v>0</v>
      </c>
      <c r="K124" s="20">
        <f t="shared" si="27"/>
        <v>0</v>
      </c>
      <c r="L124" s="20">
        <f t="shared" si="28"/>
        <v>0</v>
      </c>
      <c r="M124" s="20">
        <f t="shared" ca="1" si="29"/>
        <v>4.8883762308955985E-3</v>
      </c>
      <c r="N124" s="20">
        <f t="shared" ca="1" si="30"/>
        <v>0</v>
      </c>
      <c r="O124" s="23">
        <f t="shared" ca="1" si="31"/>
        <v>0</v>
      </c>
      <c r="P124" s="20">
        <f t="shared" ca="1" si="32"/>
        <v>0</v>
      </c>
      <c r="Q124" s="20">
        <f t="shared" ca="1" si="33"/>
        <v>0</v>
      </c>
      <c r="R124">
        <f t="shared" ca="1" si="34"/>
        <v>-4.8883762308955985E-3</v>
      </c>
    </row>
    <row r="125" spans="1:18" x14ac:dyDescent="0.2">
      <c r="A125" s="87"/>
      <c r="B125" s="87"/>
      <c r="C125" s="87"/>
      <c r="D125" s="89">
        <f t="shared" si="20"/>
        <v>0</v>
      </c>
      <c r="E125" s="89">
        <f t="shared" si="21"/>
        <v>0</v>
      </c>
      <c r="F125" s="20">
        <f t="shared" si="22"/>
        <v>0</v>
      </c>
      <c r="G125" s="20">
        <f t="shared" si="23"/>
        <v>0</v>
      </c>
      <c r="H125" s="20">
        <f t="shared" si="24"/>
        <v>0</v>
      </c>
      <c r="I125" s="20">
        <f t="shared" si="25"/>
        <v>0</v>
      </c>
      <c r="J125" s="20">
        <f t="shared" si="26"/>
        <v>0</v>
      </c>
      <c r="K125" s="20">
        <f t="shared" si="27"/>
        <v>0</v>
      </c>
      <c r="L125" s="20">
        <f t="shared" si="28"/>
        <v>0</v>
      </c>
      <c r="M125" s="20">
        <f t="shared" ca="1" si="29"/>
        <v>4.8883762308955985E-3</v>
      </c>
      <c r="N125" s="20">
        <f t="shared" ca="1" si="30"/>
        <v>0</v>
      </c>
      <c r="O125" s="23">
        <f t="shared" ca="1" si="31"/>
        <v>0</v>
      </c>
      <c r="P125" s="20">
        <f t="shared" ca="1" si="32"/>
        <v>0</v>
      </c>
      <c r="Q125" s="20">
        <f t="shared" ca="1" si="33"/>
        <v>0</v>
      </c>
      <c r="R125">
        <f t="shared" ca="1" si="34"/>
        <v>-4.8883762308955985E-3</v>
      </c>
    </row>
    <row r="126" spans="1:18" x14ac:dyDescent="0.2">
      <c r="A126" s="87"/>
      <c r="B126" s="87"/>
      <c r="C126" s="87"/>
      <c r="D126" s="89">
        <f t="shared" si="20"/>
        <v>0</v>
      </c>
      <c r="E126" s="89">
        <f t="shared" si="21"/>
        <v>0</v>
      </c>
      <c r="F126" s="20">
        <f t="shared" si="22"/>
        <v>0</v>
      </c>
      <c r="G126" s="20">
        <f t="shared" si="23"/>
        <v>0</v>
      </c>
      <c r="H126" s="20">
        <f t="shared" si="24"/>
        <v>0</v>
      </c>
      <c r="I126" s="20">
        <f t="shared" si="25"/>
        <v>0</v>
      </c>
      <c r="J126" s="20">
        <f t="shared" si="26"/>
        <v>0</v>
      </c>
      <c r="K126" s="20">
        <f t="shared" si="27"/>
        <v>0</v>
      </c>
      <c r="L126" s="20">
        <f t="shared" si="28"/>
        <v>0</v>
      </c>
      <c r="M126" s="20">
        <f t="shared" ca="1" si="29"/>
        <v>4.8883762308955985E-3</v>
      </c>
      <c r="N126" s="20">
        <f t="shared" ca="1" si="30"/>
        <v>0</v>
      </c>
      <c r="O126" s="23">
        <f t="shared" ca="1" si="31"/>
        <v>0</v>
      </c>
      <c r="P126" s="20">
        <f t="shared" ca="1" si="32"/>
        <v>0</v>
      </c>
      <c r="Q126" s="20">
        <f t="shared" ca="1" si="33"/>
        <v>0</v>
      </c>
      <c r="R126">
        <f t="shared" ca="1" si="34"/>
        <v>-4.8883762308955985E-3</v>
      </c>
    </row>
    <row r="127" spans="1:18" x14ac:dyDescent="0.2">
      <c r="A127" s="87"/>
      <c r="B127" s="87"/>
      <c r="C127" s="87"/>
      <c r="D127" s="89">
        <f t="shared" si="20"/>
        <v>0</v>
      </c>
      <c r="E127" s="89">
        <f t="shared" si="21"/>
        <v>0</v>
      </c>
      <c r="F127" s="20">
        <f t="shared" si="22"/>
        <v>0</v>
      </c>
      <c r="G127" s="20">
        <f t="shared" si="23"/>
        <v>0</v>
      </c>
      <c r="H127" s="20">
        <f t="shared" si="24"/>
        <v>0</v>
      </c>
      <c r="I127" s="20">
        <f t="shared" si="25"/>
        <v>0</v>
      </c>
      <c r="J127" s="20">
        <f t="shared" si="26"/>
        <v>0</v>
      </c>
      <c r="K127" s="20">
        <f t="shared" si="27"/>
        <v>0</v>
      </c>
      <c r="L127" s="20">
        <f t="shared" si="28"/>
        <v>0</v>
      </c>
      <c r="M127" s="20">
        <f t="shared" ca="1" si="29"/>
        <v>4.8883762308955985E-3</v>
      </c>
      <c r="N127" s="20">
        <f t="shared" ca="1" si="30"/>
        <v>0</v>
      </c>
      <c r="O127" s="23">
        <f t="shared" ca="1" si="31"/>
        <v>0</v>
      </c>
      <c r="P127" s="20">
        <f t="shared" ca="1" si="32"/>
        <v>0</v>
      </c>
      <c r="Q127" s="20">
        <f t="shared" ca="1" si="33"/>
        <v>0</v>
      </c>
      <c r="R127">
        <f t="shared" ca="1" si="34"/>
        <v>-4.8883762308955985E-3</v>
      </c>
    </row>
    <row r="128" spans="1:18" x14ac:dyDescent="0.2">
      <c r="A128" s="87"/>
      <c r="B128" s="87"/>
      <c r="C128" s="87"/>
      <c r="D128" s="89">
        <f t="shared" si="20"/>
        <v>0</v>
      </c>
      <c r="E128" s="89">
        <f t="shared" si="21"/>
        <v>0</v>
      </c>
      <c r="F128" s="20">
        <f t="shared" si="22"/>
        <v>0</v>
      </c>
      <c r="G128" s="20">
        <f t="shared" si="23"/>
        <v>0</v>
      </c>
      <c r="H128" s="20">
        <f t="shared" si="24"/>
        <v>0</v>
      </c>
      <c r="I128" s="20">
        <f t="shared" si="25"/>
        <v>0</v>
      </c>
      <c r="J128" s="20">
        <f t="shared" si="26"/>
        <v>0</v>
      </c>
      <c r="K128" s="20">
        <f t="shared" si="27"/>
        <v>0</v>
      </c>
      <c r="L128" s="20">
        <f t="shared" si="28"/>
        <v>0</v>
      </c>
      <c r="M128" s="20">
        <f t="shared" ca="1" si="29"/>
        <v>4.8883762308955985E-3</v>
      </c>
      <c r="N128" s="20">
        <f t="shared" ca="1" si="30"/>
        <v>0</v>
      </c>
      <c r="O128" s="23">
        <f t="shared" ca="1" si="31"/>
        <v>0</v>
      </c>
      <c r="P128" s="20">
        <f t="shared" ca="1" si="32"/>
        <v>0</v>
      </c>
      <c r="Q128" s="20">
        <f t="shared" ca="1" si="33"/>
        <v>0</v>
      </c>
      <c r="R128">
        <f t="shared" ca="1" si="34"/>
        <v>-4.8883762308955985E-3</v>
      </c>
    </row>
    <row r="129" spans="1:18" x14ac:dyDescent="0.2">
      <c r="A129" s="87"/>
      <c r="B129" s="87"/>
      <c r="C129" s="87"/>
      <c r="D129" s="89">
        <f t="shared" si="20"/>
        <v>0</v>
      </c>
      <c r="E129" s="89">
        <f t="shared" si="21"/>
        <v>0</v>
      </c>
      <c r="F129" s="20">
        <f t="shared" si="22"/>
        <v>0</v>
      </c>
      <c r="G129" s="20">
        <f t="shared" si="23"/>
        <v>0</v>
      </c>
      <c r="H129" s="20">
        <f t="shared" si="24"/>
        <v>0</v>
      </c>
      <c r="I129" s="20">
        <f t="shared" si="25"/>
        <v>0</v>
      </c>
      <c r="J129" s="20">
        <f t="shared" si="26"/>
        <v>0</v>
      </c>
      <c r="K129" s="20">
        <f t="shared" si="27"/>
        <v>0</v>
      </c>
      <c r="L129" s="20">
        <f t="shared" si="28"/>
        <v>0</v>
      </c>
      <c r="M129" s="20">
        <f t="shared" ca="1" si="29"/>
        <v>4.8883762308955985E-3</v>
      </c>
      <c r="N129" s="20">
        <f t="shared" ca="1" si="30"/>
        <v>0</v>
      </c>
      <c r="O129" s="23">
        <f t="shared" ca="1" si="31"/>
        <v>0</v>
      </c>
      <c r="P129" s="20">
        <f t="shared" ca="1" si="32"/>
        <v>0</v>
      </c>
      <c r="Q129" s="20">
        <f t="shared" ca="1" si="33"/>
        <v>0</v>
      </c>
      <c r="R129">
        <f t="shared" ca="1" si="34"/>
        <v>-4.8883762308955985E-3</v>
      </c>
    </row>
    <row r="130" spans="1:18" x14ac:dyDescent="0.2">
      <c r="A130" s="87"/>
      <c r="B130" s="87"/>
      <c r="C130" s="87"/>
      <c r="D130" s="89">
        <f t="shared" si="20"/>
        <v>0</v>
      </c>
      <c r="E130" s="89">
        <f t="shared" si="21"/>
        <v>0</v>
      </c>
      <c r="F130" s="20">
        <f t="shared" si="22"/>
        <v>0</v>
      </c>
      <c r="G130" s="20">
        <f t="shared" si="23"/>
        <v>0</v>
      </c>
      <c r="H130" s="20">
        <f t="shared" si="24"/>
        <v>0</v>
      </c>
      <c r="I130" s="20">
        <f t="shared" si="25"/>
        <v>0</v>
      </c>
      <c r="J130" s="20">
        <f t="shared" si="26"/>
        <v>0</v>
      </c>
      <c r="K130" s="20">
        <f t="shared" si="27"/>
        <v>0</v>
      </c>
      <c r="L130" s="20">
        <f t="shared" si="28"/>
        <v>0</v>
      </c>
      <c r="M130" s="20">
        <f t="shared" ca="1" si="29"/>
        <v>4.8883762308955985E-3</v>
      </c>
      <c r="N130" s="20">
        <f t="shared" ca="1" si="30"/>
        <v>0</v>
      </c>
      <c r="O130" s="23">
        <f t="shared" ca="1" si="31"/>
        <v>0</v>
      </c>
      <c r="P130" s="20">
        <f t="shared" ca="1" si="32"/>
        <v>0</v>
      </c>
      <c r="Q130" s="20">
        <f t="shared" ca="1" si="33"/>
        <v>0</v>
      </c>
      <c r="R130">
        <f t="shared" ca="1" si="34"/>
        <v>-4.8883762308955985E-3</v>
      </c>
    </row>
    <row r="131" spans="1:18" x14ac:dyDescent="0.2">
      <c r="A131" s="87"/>
      <c r="B131" s="87"/>
      <c r="C131" s="87"/>
      <c r="D131" s="89">
        <f t="shared" si="20"/>
        <v>0</v>
      </c>
      <c r="E131" s="89">
        <f t="shared" si="21"/>
        <v>0</v>
      </c>
      <c r="F131" s="20">
        <f t="shared" si="22"/>
        <v>0</v>
      </c>
      <c r="G131" s="20">
        <f t="shared" si="23"/>
        <v>0</v>
      </c>
      <c r="H131" s="20">
        <f t="shared" si="24"/>
        <v>0</v>
      </c>
      <c r="I131" s="20">
        <f t="shared" si="25"/>
        <v>0</v>
      </c>
      <c r="J131" s="20">
        <f t="shared" si="26"/>
        <v>0</v>
      </c>
      <c r="K131" s="20">
        <f t="shared" si="27"/>
        <v>0</v>
      </c>
      <c r="L131" s="20">
        <f t="shared" si="28"/>
        <v>0</v>
      </c>
      <c r="M131" s="20">
        <f t="shared" ca="1" si="29"/>
        <v>4.8883762308955985E-3</v>
      </c>
      <c r="N131" s="20">
        <f t="shared" ca="1" si="30"/>
        <v>0</v>
      </c>
      <c r="O131" s="23">
        <f t="shared" ca="1" si="31"/>
        <v>0</v>
      </c>
      <c r="P131" s="20">
        <f t="shared" ca="1" si="32"/>
        <v>0</v>
      </c>
      <c r="Q131" s="20">
        <f t="shared" ca="1" si="33"/>
        <v>0</v>
      </c>
      <c r="R131">
        <f t="shared" ca="1" si="34"/>
        <v>-4.8883762308955985E-3</v>
      </c>
    </row>
    <row r="132" spans="1:18" x14ac:dyDescent="0.2">
      <c r="A132" s="87"/>
      <c r="B132" s="87"/>
      <c r="C132" s="87"/>
      <c r="D132" s="89">
        <f t="shared" si="20"/>
        <v>0</v>
      </c>
      <c r="E132" s="89">
        <f t="shared" si="21"/>
        <v>0</v>
      </c>
      <c r="F132" s="20">
        <f t="shared" si="22"/>
        <v>0</v>
      </c>
      <c r="G132" s="20">
        <f t="shared" si="23"/>
        <v>0</v>
      </c>
      <c r="H132" s="20">
        <f t="shared" si="24"/>
        <v>0</v>
      </c>
      <c r="I132" s="20">
        <f t="shared" si="25"/>
        <v>0</v>
      </c>
      <c r="J132" s="20">
        <f t="shared" si="26"/>
        <v>0</v>
      </c>
      <c r="K132" s="20">
        <f t="shared" si="27"/>
        <v>0</v>
      </c>
      <c r="L132" s="20">
        <f t="shared" si="28"/>
        <v>0</v>
      </c>
      <c r="M132" s="20">
        <f t="shared" ca="1" si="29"/>
        <v>4.8883762308955985E-3</v>
      </c>
      <c r="N132" s="20">
        <f t="shared" ca="1" si="30"/>
        <v>0</v>
      </c>
      <c r="O132" s="23">
        <f t="shared" ca="1" si="31"/>
        <v>0</v>
      </c>
      <c r="P132" s="20">
        <f t="shared" ca="1" si="32"/>
        <v>0</v>
      </c>
      <c r="Q132" s="20">
        <f t="shared" ca="1" si="33"/>
        <v>0</v>
      </c>
      <c r="R132">
        <f t="shared" ca="1" si="34"/>
        <v>-4.8883762308955985E-3</v>
      </c>
    </row>
    <row r="133" spans="1:18" x14ac:dyDescent="0.2">
      <c r="A133" s="87"/>
      <c r="B133" s="87"/>
      <c r="C133" s="87"/>
      <c r="D133" s="89">
        <f t="shared" si="20"/>
        <v>0</v>
      </c>
      <c r="E133" s="89">
        <f t="shared" si="21"/>
        <v>0</v>
      </c>
      <c r="F133" s="20">
        <f t="shared" si="22"/>
        <v>0</v>
      </c>
      <c r="G133" s="20">
        <f t="shared" si="23"/>
        <v>0</v>
      </c>
      <c r="H133" s="20">
        <f t="shared" si="24"/>
        <v>0</v>
      </c>
      <c r="I133" s="20">
        <f t="shared" si="25"/>
        <v>0</v>
      </c>
      <c r="J133" s="20">
        <f t="shared" si="26"/>
        <v>0</v>
      </c>
      <c r="K133" s="20">
        <f t="shared" si="27"/>
        <v>0</v>
      </c>
      <c r="L133" s="20">
        <f t="shared" si="28"/>
        <v>0</v>
      </c>
      <c r="M133" s="20">
        <f t="shared" ca="1" si="29"/>
        <v>4.8883762308955985E-3</v>
      </c>
      <c r="N133" s="20">
        <f t="shared" ca="1" si="30"/>
        <v>0</v>
      </c>
      <c r="O133" s="23">
        <f t="shared" ca="1" si="31"/>
        <v>0</v>
      </c>
      <c r="P133" s="20">
        <f t="shared" ca="1" si="32"/>
        <v>0</v>
      </c>
      <c r="Q133" s="20">
        <f t="shared" ca="1" si="33"/>
        <v>0</v>
      </c>
      <c r="R133">
        <f t="shared" ca="1" si="34"/>
        <v>-4.8883762308955985E-3</v>
      </c>
    </row>
    <row r="134" spans="1:18" x14ac:dyDescent="0.2">
      <c r="A134" s="87"/>
      <c r="B134" s="87"/>
      <c r="C134" s="87"/>
      <c r="D134" s="89">
        <f t="shared" si="20"/>
        <v>0</v>
      </c>
      <c r="E134" s="89">
        <f t="shared" si="21"/>
        <v>0</v>
      </c>
      <c r="F134" s="20">
        <f t="shared" si="22"/>
        <v>0</v>
      </c>
      <c r="G134" s="20">
        <f t="shared" si="23"/>
        <v>0</v>
      </c>
      <c r="H134" s="20">
        <f t="shared" si="24"/>
        <v>0</v>
      </c>
      <c r="I134" s="20">
        <f t="shared" si="25"/>
        <v>0</v>
      </c>
      <c r="J134" s="20">
        <f t="shared" si="26"/>
        <v>0</v>
      </c>
      <c r="K134" s="20">
        <f t="shared" si="27"/>
        <v>0</v>
      </c>
      <c r="L134" s="20">
        <f t="shared" si="28"/>
        <v>0</v>
      </c>
      <c r="M134" s="20">
        <f t="shared" ca="1" si="29"/>
        <v>4.8883762308955985E-3</v>
      </c>
      <c r="N134" s="20">
        <f t="shared" ca="1" si="30"/>
        <v>0</v>
      </c>
      <c r="O134" s="23">
        <f t="shared" ca="1" si="31"/>
        <v>0</v>
      </c>
      <c r="P134" s="20">
        <f t="shared" ca="1" si="32"/>
        <v>0</v>
      </c>
      <c r="Q134" s="20">
        <f t="shared" ca="1" si="33"/>
        <v>0</v>
      </c>
      <c r="R134">
        <f t="shared" ca="1" si="34"/>
        <v>-4.8883762308955985E-3</v>
      </c>
    </row>
    <row r="135" spans="1:18" x14ac:dyDescent="0.2">
      <c r="A135" s="87"/>
      <c r="B135" s="87"/>
      <c r="C135" s="87"/>
      <c r="D135" s="89">
        <f t="shared" si="20"/>
        <v>0</v>
      </c>
      <c r="E135" s="89">
        <f t="shared" si="21"/>
        <v>0</v>
      </c>
      <c r="F135" s="20">
        <f t="shared" si="22"/>
        <v>0</v>
      </c>
      <c r="G135" s="20">
        <f t="shared" si="23"/>
        <v>0</v>
      </c>
      <c r="H135" s="20">
        <f t="shared" si="24"/>
        <v>0</v>
      </c>
      <c r="I135" s="20">
        <f t="shared" si="25"/>
        <v>0</v>
      </c>
      <c r="J135" s="20">
        <f t="shared" si="26"/>
        <v>0</v>
      </c>
      <c r="K135" s="20">
        <f t="shared" si="27"/>
        <v>0</v>
      </c>
      <c r="L135" s="20">
        <f t="shared" si="28"/>
        <v>0</v>
      </c>
      <c r="M135" s="20">
        <f t="shared" ca="1" si="29"/>
        <v>4.8883762308955985E-3</v>
      </c>
      <c r="N135" s="20">
        <f t="shared" ca="1" si="30"/>
        <v>0</v>
      </c>
      <c r="O135" s="23">
        <f t="shared" ca="1" si="31"/>
        <v>0</v>
      </c>
      <c r="P135" s="20">
        <f t="shared" ca="1" si="32"/>
        <v>0</v>
      </c>
      <c r="Q135" s="20">
        <f t="shared" ca="1" si="33"/>
        <v>0</v>
      </c>
      <c r="R135">
        <f t="shared" ca="1" si="34"/>
        <v>-4.8883762308955985E-3</v>
      </c>
    </row>
    <row r="136" spans="1:18" x14ac:dyDescent="0.2">
      <c r="A136" s="87"/>
      <c r="B136" s="87"/>
      <c r="C136" s="87"/>
      <c r="D136" s="89">
        <f t="shared" si="20"/>
        <v>0</v>
      </c>
      <c r="E136" s="89">
        <f t="shared" si="21"/>
        <v>0</v>
      </c>
      <c r="F136" s="20">
        <f t="shared" si="22"/>
        <v>0</v>
      </c>
      <c r="G136" s="20">
        <f t="shared" si="23"/>
        <v>0</v>
      </c>
      <c r="H136" s="20">
        <f t="shared" si="24"/>
        <v>0</v>
      </c>
      <c r="I136" s="20">
        <f t="shared" si="25"/>
        <v>0</v>
      </c>
      <c r="J136" s="20">
        <f t="shared" si="26"/>
        <v>0</v>
      </c>
      <c r="K136" s="20">
        <f t="shared" si="27"/>
        <v>0</v>
      </c>
      <c r="L136" s="20">
        <f t="shared" si="28"/>
        <v>0</v>
      </c>
      <c r="M136" s="20">
        <f t="shared" ca="1" si="29"/>
        <v>4.8883762308955985E-3</v>
      </c>
      <c r="N136" s="20">
        <f t="shared" ca="1" si="30"/>
        <v>0</v>
      </c>
      <c r="O136" s="23">
        <f t="shared" ca="1" si="31"/>
        <v>0</v>
      </c>
      <c r="P136" s="20">
        <f t="shared" ca="1" si="32"/>
        <v>0</v>
      </c>
      <c r="Q136" s="20">
        <f t="shared" ca="1" si="33"/>
        <v>0</v>
      </c>
      <c r="R136">
        <f t="shared" ca="1" si="34"/>
        <v>-4.8883762308955985E-3</v>
      </c>
    </row>
    <row r="137" spans="1:18" x14ac:dyDescent="0.2">
      <c r="A137" s="87"/>
      <c r="B137" s="87"/>
      <c r="C137" s="87"/>
      <c r="D137" s="89">
        <f t="shared" si="20"/>
        <v>0</v>
      </c>
      <c r="E137" s="89">
        <f t="shared" si="21"/>
        <v>0</v>
      </c>
      <c r="F137" s="20">
        <f t="shared" si="22"/>
        <v>0</v>
      </c>
      <c r="G137" s="20">
        <f t="shared" si="23"/>
        <v>0</v>
      </c>
      <c r="H137" s="20">
        <f t="shared" si="24"/>
        <v>0</v>
      </c>
      <c r="I137" s="20">
        <f t="shared" si="25"/>
        <v>0</v>
      </c>
      <c r="J137" s="20">
        <f t="shared" si="26"/>
        <v>0</v>
      </c>
      <c r="K137" s="20">
        <f t="shared" si="27"/>
        <v>0</v>
      </c>
      <c r="L137" s="20">
        <f t="shared" si="28"/>
        <v>0</v>
      </c>
      <c r="M137" s="20">
        <f t="shared" ca="1" si="29"/>
        <v>4.8883762308955985E-3</v>
      </c>
      <c r="N137" s="20">
        <f t="shared" ca="1" si="30"/>
        <v>0</v>
      </c>
      <c r="O137" s="23">
        <f t="shared" ca="1" si="31"/>
        <v>0</v>
      </c>
      <c r="P137" s="20">
        <f t="shared" ca="1" si="32"/>
        <v>0</v>
      </c>
      <c r="Q137" s="20">
        <f t="shared" ca="1" si="33"/>
        <v>0</v>
      </c>
      <c r="R137">
        <f t="shared" ca="1" si="34"/>
        <v>-4.8883762308955985E-3</v>
      </c>
    </row>
    <row r="138" spans="1:18" x14ac:dyDescent="0.2">
      <c r="A138" s="87"/>
      <c r="B138" s="87"/>
      <c r="C138" s="87"/>
      <c r="D138" s="89">
        <f t="shared" si="20"/>
        <v>0</v>
      </c>
      <c r="E138" s="89">
        <f t="shared" si="21"/>
        <v>0</v>
      </c>
      <c r="F138" s="20">
        <f t="shared" si="22"/>
        <v>0</v>
      </c>
      <c r="G138" s="20">
        <f t="shared" si="23"/>
        <v>0</v>
      </c>
      <c r="H138" s="20">
        <f t="shared" si="24"/>
        <v>0</v>
      </c>
      <c r="I138" s="20">
        <f t="shared" si="25"/>
        <v>0</v>
      </c>
      <c r="J138" s="20">
        <f t="shared" si="26"/>
        <v>0</v>
      </c>
      <c r="K138" s="20">
        <f t="shared" si="27"/>
        <v>0</v>
      </c>
      <c r="L138" s="20">
        <f t="shared" si="28"/>
        <v>0</v>
      </c>
      <c r="M138" s="20">
        <f t="shared" ca="1" si="29"/>
        <v>4.8883762308955985E-3</v>
      </c>
      <c r="N138" s="20">
        <f t="shared" ca="1" si="30"/>
        <v>0</v>
      </c>
      <c r="O138" s="23">
        <f t="shared" ca="1" si="31"/>
        <v>0</v>
      </c>
      <c r="P138" s="20">
        <f t="shared" ca="1" si="32"/>
        <v>0</v>
      </c>
      <c r="Q138" s="20">
        <f t="shared" ca="1" si="33"/>
        <v>0</v>
      </c>
      <c r="R138">
        <f t="shared" ca="1" si="34"/>
        <v>-4.8883762308955985E-3</v>
      </c>
    </row>
    <row r="139" spans="1:18" x14ac:dyDescent="0.2">
      <c r="A139" s="87"/>
      <c r="B139" s="87"/>
      <c r="C139" s="87"/>
      <c r="D139" s="89">
        <f t="shared" si="20"/>
        <v>0</v>
      </c>
      <c r="E139" s="89">
        <f t="shared" si="21"/>
        <v>0</v>
      </c>
      <c r="F139" s="20">
        <f t="shared" si="22"/>
        <v>0</v>
      </c>
      <c r="G139" s="20">
        <f t="shared" si="23"/>
        <v>0</v>
      </c>
      <c r="H139" s="20">
        <f t="shared" si="24"/>
        <v>0</v>
      </c>
      <c r="I139" s="20">
        <f t="shared" si="25"/>
        <v>0</v>
      </c>
      <c r="J139" s="20">
        <f t="shared" si="26"/>
        <v>0</v>
      </c>
      <c r="K139" s="20">
        <f t="shared" si="27"/>
        <v>0</v>
      </c>
      <c r="L139" s="20">
        <f t="shared" si="28"/>
        <v>0</v>
      </c>
      <c r="M139" s="20">
        <f t="shared" ca="1" si="29"/>
        <v>4.8883762308955985E-3</v>
      </c>
      <c r="N139" s="20">
        <f t="shared" ca="1" si="30"/>
        <v>0</v>
      </c>
      <c r="O139" s="23">
        <f t="shared" ca="1" si="31"/>
        <v>0</v>
      </c>
      <c r="P139" s="20">
        <f t="shared" ca="1" si="32"/>
        <v>0</v>
      </c>
      <c r="Q139" s="20">
        <f t="shared" ca="1" si="33"/>
        <v>0</v>
      </c>
      <c r="R139">
        <f t="shared" ca="1" si="34"/>
        <v>-4.8883762308955985E-3</v>
      </c>
    </row>
    <row r="140" spans="1:18" x14ac:dyDescent="0.2">
      <c r="A140" s="87"/>
      <c r="B140" s="87"/>
      <c r="C140" s="87"/>
      <c r="D140" s="89">
        <f t="shared" si="20"/>
        <v>0</v>
      </c>
      <c r="E140" s="89">
        <f t="shared" si="21"/>
        <v>0</v>
      </c>
      <c r="F140" s="20">
        <f t="shared" si="22"/>
        <v>0</v>
      </c>
      <c r="G140" s="20">
        <f t="shared" si="23"/>
        <v>0</v>
      </c>
      <c r="H140" s="20">
        <f t="shared" si="24"/>
        <v>0</v>
      </c>
      <c r="I140" s="20">
        <f t="shared" si="25"/>
        <v>0</v>
      </c>
      <c r="J140" s="20">
        <f t="shared" si="26"/>
        <v>0</v>
      </c>
      <c r="K140" s="20">
        <f t="shared" si="27"/>
        <v>0</v>
      </c>
      <c r="L140" s="20">
        <f t="shared" si="28"/>
        <v>0</v>
      </c>
      <c r="M140" s="20">
        <f t="shared" ca="1" si="29"/>
        <v>4.8883762308955985E-3</v>
      </c>
      <c r="N140" s="20">
        <f t="shared" ca="1" si="30"/>
        <v>0</v>
      </c>
      <c r="O140" s="23">
        <f t="shared" ca="1" si="31"/>
        <v>0</v>
      </c>
      <c r="P140" s="20">
        <f t="shared" ca="1" si="32"/>
        <v>0</v>
      </c>
      <c r="Q140" s="20">
        <f t="shared" ca="1" si="33"/>
        <v>0</v>
      </c>
      <c r="R140">
        <f t="shared" ca="1" si="34"/>
        <v>-4.8883762308955985E-3</v>
      </c>
    </row>
    <row r="141" spans="1:18" x14ac:dyDescent="0.2">
      <c r="A141" s="87"/>
      <c r="B141" s="87"/>
      <c r="C141" s="87"/>
      <c r="D141" s="89">
        <f t="shared" si="20"/>
        <v>0</v>
      </c>
      <c r="E141" s="89">
        <f t="shared" si="21"/>
        <v>0</v>
      </c>
      <c r="F141" s="20">
        <f t="shared" si="22"/>
        <v>0</v>
      </c>
      <c r="G141" s="20">
        <f t="shared" si="23"/>
        <v>0</v>
      </c>
      <c r="H141" s="20">
        <f t="shared" si="24"/>
        <v>0</v>
      </c>
      <c r="I141" s="20">
        <f t="shared" si="25"/>
        <v>0</v>
      </c>
      <c r="J141" s="20">
        <f t="shared" si="26"/>
        <v>0</v>
      </c>
      <c r="K141" s="20">
        <f t="shared" si="27"/>
        <v>0</v>
      </c>
      <c r="L141" s="20">
        <f t="shared" si="28"/>
        <v>0</v>
      </c>
      <c r="M141" s="20">
        <f t="shared" ca="1" si="29"/>
        <v>4.8883762308955985E-3</v>
      </c>
      <c r="N141" s="20">
        <f t="shared" ca="1" si="30"/>
        <v>0</v>
      </c>
      <c r="O141" s="23">
        <f t="shared" ca="1" si="31"/>
        <v>0</v>
      </c>
      <c r="P141" s="20">
        <f t="shared" ca="1" si="32"/>
        <v>0</v>
      </c>
      <c r="Q141" s="20">
        <f t="shared" ca="1" si="33"/>
        <v>0</v>
      </c>
      <c r="R141">
        <f t="shared" ca="1" si="34"/>
        <v>-4.8883762308955985E-3</v>
      </c>
    </row>
    <row r="142" spans="1:18" x14ac:dyDescent="0.2">
      <c r="A142" s="87"/>
      <c r="B142" s="87"/>
      <c r="C142" s="87"/>
      <c r="D142" s="89">
        <f t="shared" si="20"/>
        <v>0</v>
      </c>
      <c r="E142" s="89">
        <f t="shared" si="21"/>
        <v>0</v>
      </c>
      <c r="F142" s="20">
        <f t="shared" si="22"/>
        <v>0</v>
      </c>
      <c r="G142" s="20">
        <f t="shared" si="23"/>
        <v>0</v>
      </c>
      <c r="H142" s="20">
        <f t="shared" si="24"/>
        <v>0</v>
      </c>
      <c r="I142" s="20">
        <f t="shared" si="25"/>
        <v>0</v>
      </c>
      <c r="J142" s="20">
        <f t="shared" si="26"/>
        <v>0</v>
      </c>
      <c r="K142" s="20">
        <f t="shared" si="27"/>
        <v>0</v>
      </c>
      <c r="L142" s="20">
        <f t="shared" si="28"/>
        <v>0</v>
      </c>
      <c r="M142" s="20">
        <f t="shared" ca="1" si="29"/>
        <v>4.8883762308955985E-3</v>
      </c>
      <c r="N142" s="20">
        <f t="shared" ca="1" si="30"/>
        <v>0</v>
      </c>
      <c r="O142" s="23">
        <f t="shared" ca="1" si="31"/>
        <v>0</v>
      </c>
      <c r="P142" s="20">
        <f t="shared" ca="1" si="32"/>
        <v>0</v>
      </c>
      <c r="Q142" s="20">
        <f t="shared" ca="1" si="33"/>
        <v>0</v>
      </c>
      <c r="R142">
        <f t="shared" ca="1" si="34"/>
        <v>-4.8883762308955985E-3</v>
      </c>
    </row>
    <row r="143" spans="1:18" x14ac:dyDescent="0.2">
      <c r="A143" s="87"/>
      <c r="B143" s="87"/>
      <c r="C143" s="87"/>
      <c r="D143" s="89">
        <f t="shared" si="20"/>
        <v>0</v>
      </c>
      <c r="E143" s="89">
        <f t="shared" si="21"/>
        <v>0</v>
      </c>
      <c r="F143" s="20">
        <f t="shared" si="22"/>
        <v>0</v>
      </c>
      <c r="G143" s="20">
        <f t="shared" si="23"/>
        <v>0</v>
      </c>
      <c r="H143" s="20">
        <f t="shared" si="24"/>
        <v>0</v>
      </c>
      <c r="I143" s="20">
        <f t="shared" si="25"/>
        <v>0</v>
      </c>
      <c r="J143" s="20">
        <f t="shared" si="26"/>
        <v>0</v>
      </c>
      <c r="K143" s="20">
        <f t="shared" si="27"/>
        <v>0</v>
      </c>
      <c r="L143" s="20">
        <f t="shared" si="28"/>
        <v>0</v>
      </c>
      <c r="M143" s="20">
        <f t="shared" ca="1" si="29"/>
        <v>4.8883762308955985E-3</v>
      </c>
      <c r="N143" s="20">
        <f t="shared" ca="1" si="30"/>
        <v>0</v>
      </c>
      <c r="O143" s="23">
        <f t="shared" ca="1" si="31"/>
        <v>0</v>
      </c>
      <c r="P143" s="20">
        <f t="shared" ca="1" si="32"/>
        <v>0</v>
      </c>
      <c r="Q143" s="20">
        <f t="shared" ca="1" si="33"/>
        <v>0</v>
      </c>
      <c r="R143">
        <f t="shared" ca="1" si="34"/>
        <v>-4.8883762308955985E-3</v>
      </c>
    </row>
    <row r="144" spans="1:18" x14ac:dyDescent="0.2">
      <c r="A144" s="87"/>
      <c r="B144" s="87"/>
      <c r="C144" s="87"/>
      <c r="D144" s="89">
        <f t="shared" si="20"/>
        <v>0</v>
      </c>
      <c r="E144" s="89">
        <f t="shared" si="21"/>
        <v>0</v>
      </c>
      <c r="F144" s="20">
        <f t="shared" si="22"/>
        <v>0</v>
      </c>
      <c r="G144" s="20">
        <f t="shared" si="23"/>
        <v>0</v>
      </c>
      <c r="H144" s="20">
        <f t="shared" si="24"/>
        <v>0</v>
      </c>
      <c r="I144" s="20">
        <f t="shared" si="25"/>
        <v>0</v>
      </c>
      <c r="J144" s="20">
        <f t="shared" si="26"/>
        <v>0</v>
      </c>
      <c r="K144" s="20">
        <f t="shared" si="27"/>
        <v>0</v>
      </c>
      <c r="L144" s="20">
        <f t="shared" si="28"/>
        <v>0</v>
      </c>
      <c r="M144" s="20">
        <f t="shared" ca="1" si="29"/>
        <v>4.8883762308955985E-3</v>
      </c>
      <c r="N144" s="20">
        <f t="shared" ca="1" si="30"/>
        <v>0</v>
      </c>
      <c r="O144" s="23">
        <f t="shared" ca="1" si="31"/>
        <v>0</v>
      </c>
      <c r="P144" s="20">
        <f t="shared" ca="1" si="32"/>
        <v>0</v>
      </c>
      <c r="Q144" s="20">
        <f t="shared" ca="1" si="33"/>
        <v>0</v>
      </c>
      <c r="R144">
        <f t="shared" ca="1" si="34"/>
        <v>-4.8883762308955985E-3</v>
      </c>
    </row>
    <row r="145" spans="1:18" x14ac:dyDescent="0.2">
      <c r="A145" s="87"/>
      <c r="B145" s="87"/>
      <c r="C145" s="87"/>
      <c r="D145" s="89">
        <f t="shared" si="20"/>
        <v>0</v>
      </c>
      <c r="E145" s="89">
        <f t="shared" si="21"/>
        <v>0</v>
      </c>
      <c r="F145" s="20">
        <f t="shared" si="22"/>
        <v>0</v>
      </c>
      <c r="G145" s="20">
        <f t="shared" si="23"/>
        <v>0</v>
      </c>
      <c r="H145" s="20">
        <f t="shared" si="24"/>
        <v>0</v>
      </c>
      <c r="I145" s="20">
        <f t="shared" si="25"/>
        <v>0</v>
      </c>
      <c r="J145" s="20">
        <f t="shared" si="26"/>
        <v>0</v>
      </c>
      <c r="K145" s="20">
        <f t="shared" si="27"/>
        <v>0</v>
      </c>
      <c r="L145" s="20">
        <f t="shared" si="28"/>
        <v>0</v>
      </c>
      <c r="M145" s="20">
        <f t="shared" ca="1" si="29"/>
        <v>4.8883762308955985E-3</v>
      </c>
      <c r="N145" s="20">
        <f t="shared" ca="1" si="30"/>
        <v>0</v>
      </c>
      <c r="O145" s="23">
        <f t="shared" ca="1" si="31"/>
        <v>0</v>
      </c>
      <c r="P145" s="20">
        <f t="shared" ca="1" si="32"/>
        <v>0</v>
      </c>
      <c r="Q145" s="20">
        <f t="shared" ca="1" si="33"/>
        <v>0</v>
      </c>
      <c r="R145">
        <f t="shared" ca="1" si="34"/>
        <v>-4.8883762308955985E-3</v>
      </c>
    </row>
    <row r="146" spans="1:18" x14ac:dyDescent="0.2">
      <c r="A146" s="87"/>
      <c r="B146" s="87"/>
      <c r="C146" s="87"/>
      <c r="D146" s="89">
        <f t="shared" si="20"/>
        <v>0</v>
      </c>
      <c r="E146" s="89">
        <f t="shared" si="21"/>
        <v>0</v>
      </c>
      <c r="F146" s="20">
        <f t="shared" si="22"/>
        <v>0</v>
      </c>
      <c r="G146" s="20">
        <f t="shared" si="23"/>
        <v>0</v>
      </c>
      <c r="H146" s="20">
        <f t="shared" si="24"/>
        <v>0</v>
      </c>
      <c r="I146" s="20">
        <f t="shared" si="25"/>
        <v>0</v>
      </c>
      <c r="J146" s="20">
        <f t="shared" si="26"/>
        <v>0</v>
      </c>
      <c r="K146" s="20">
        <f t="shared" si="27"/>
        <v>0</v>
      </c>
      <c r="L146" s="20">
        <f t="shared" si="28"/>
        <v>0</v>
      </c>
      <c r="M146" s="20">
        <f t="shared" ca="1" si="29"/>
        <v>4.8883762308955985E-3</v>
      </c>
      <c r="N146" s="20">
        <f t="shared" ca="1" si="30"/>
        <v>0</v>
      </c>
      <c r="O146" s="23">
        <f t="shared" ca="1" si="31"/>
        <v>0</v>
      </c>
      <c r="P146" s="20">
        <f t="shared" ca="1" si="32"/>
        <v>0</v>
      </c>
      <c r="Q146" s="20">
        <f t="shared" ca="1" si="33"/>
        <v>0</v>
      </c>
      <c r="R146">
        <f t="shared" ca="1" si="34"/>
        <v>-4.8883762308955985E-3</v>
      </c>
    </row>
    <row r="147" spans="1:18" x14ac:dyDescent="0.2">
      <c r="A147" s="87"/>
      <c r="B147" s="87"/>
      <c r="C147" s="87"/>
      <c r="D147" s="89">
        <f t="shared" si="20"/>
        <v>0</v>
      </c>
      <c r="E147" s="89">
        <f t="shared" si="21"/>
        <v>0</v>
      </c>
      <c r="F147" s="20">
        <f t="shared" si="22"/>
        <v>0</v>
      </c>
      <c r="G147" s="20">
        <f t="shared" si="23"/>
        <v>0</v>
      </c>
      <c r="H147" s="20">
        <f t="shared" si="24"/>
        <v>0</v>
      </c>
      <c r="I147" s="20">
        <f t="shared" si="25"/>
        <v>0</v>
      </c>
      <c r="J147" s="20">
        <f t="shared" si="26"/>
        <v>0</v>
      </c>
      <c r="K147" s="20">
        <f t="shared" si="27"/>
        <v>0</v>
      </c>
      <c r="L147" s="20">
        <f t="shared" si="28"/>
        <v>0</v>
      </c>
      <c r="M147" s="20">
        <f t="shared" ca="1" si="29"/>
        <v>4.8883762308955985E-3</v>
      </c>
      <c r="N147" s="20">
        <f t="shared" ca="1" si="30"/>
        <v>0</v>
      </c>
      <c r="O147" s="23">
        <f t="shared" ca="1" si="31"/>
        <v>0</v>
      </c>
      <c r="P147" s="20">
        <f t="shared" ca="1" si="32"/>
        <v>0</v>
      </c>
      <c r="Q147" s="20">
        <f t="shared" ca="1" si="33"/>
        <v>0</v>
      </c>
      <c r="R147">
        <f t="shared" ca="1" si="34"/>
        <v>-4.8883762308955985E-3</v>
      </c>
    </row>
    <row r="148" spans="1:18" x14ac:dyDescent="0.2">
      <c r="A148" s="87"/>
      <c r="B148" s="87"/>
      <c r="C148" s="87"/>
      <c r="D148" s="89">
        <f t="shared" si="20"/>
        <v>0</v>
      </c>
      <c r="E148" s="89">
        <f t="shared" si="21"/>
        <v>0</v>
      </c>
      <c r="F148" s="20">
        <f t="shared" si="22"/>
        <v>0</v>
      </c>
      <c r="G148" s="20">
        <f t="shared" si="23"/>
        <v>0</v>
      </c>
      <c r="H148" s="20">
        <f t="shared" si="24"/>
        <v>0</v>
      </c>
      <c r="I148" s="20">
        <f t="shared" si="25"/>
        <v>0</v>
      </c>
      <c r="J148" s="20">
        <f t="shared" si="26"/>
        <v>0</v>
      </c>
      <c r="K148" s="20">
        <f t="shared" si="27"/>
        <v>0</v>
      </c>
      <c r="L148" s="20">
        <f t="shared" si="28"/>
        <v>0</v>
      </c>
      <c r="M148" s="20">
        <f t="shared" ca="1" si="29"/>
        <v>4.8883762308955985E-3</v>
      </c>
      <c r="N148" s="20">
        <f t="shared" ca="1" si="30"/>
        <v>0</v>
      </c>
      <c r="O148" s="23">
        <f t="shared" ca="1" si="31"/>
        <v>0</v>
      </c>
      <c r="P148" s="20">
        <f t="shared" ca="1" si="32"/>
        <v>0</v>
      </c>
      <c r="Q148" s="20">
        <f t="shared" ca="1" si="33"/>
        <v>0</v>
      </c>
      <c r="R148">
        <f t="shared" ca="1" si="34"/>
        <v>-4.8883762308955985E-3</v>
      </c>
    </row>
    <row r="149" spans="1:18" x14ac:dyDescent="0.2">
      <c r="A149" s="87"/>
      <c r="B149" s="87"/>
      <c r="C149" s="87"/>
      <c r="D149" s="89">
        <f t="shared" ref="D149:D212" si="35">A149/A$18</f>
        <v>0</v>
      </c>
      <c r="E149" s="89">
        <f t="shared" ref="E149:E212" si="36">B149/B$18</f>
        <v>0</v>
      </c>
      <c r="F149" s="20">
        <f t="shared" ref="F149:F212" si="37">$C149*D149</f>
        <v>0</v>
      </c>
      <c r="G149" s="20">
        <f t="shared" ref="G149:G212" si="38">$C149*E149</f>
        <v>0</v>
      </c>
      <c r="H149" s="20">
        <f t="shared" ref="H149:H212" si="39">C149*D149*D149</f>
        <v>0</v>
      </c>
      <c r="I149" s="20">
        <f t="shared" ref="I149:I212" si="40">C149*D149*D149*D149</f>
        <v>0</v>
      </c>
      <c r="J149" s="20">
        <f t="shared" ref="J149:J212" si="41">C149*D149*D149*D149*D149</f>
        <v>0</v>
      </c>
      <c r="K149" s="20">
        <f t="shared" ref="K149:K212" si="42">C149*E149*D149</f>
        <v>0</v>
      </c>
      <c r="L149" s="20">
        <f t="shared" ref="L149:L212" si="43">C149*E149*D149*D149</f>
        <v>0</v>
      </c>
      <c r="M149" s="20">
        <f t="shared" ref="M149:M212" ca="1" si="44">+E$4+E$5*D149+E$6*D149^2</f>
        <v>4.8883762308955985E-3</v>
      </c>
      <c r="N149" s="20">
        <f t="shared" ref="N149:N212" ca="1" si="45">C149*(M149-E149)^2</f>
        <v>0</v>
      </c>
      <c r="O149" s="23">
        <f t="shared" ref="O149:O212" ca="1" si="46">(C149*O$1-O$2*F149+O$3*H149)^2</f>
        <v>0</v>
      </c>
      <c r="P149" s="20">
        <f t="shared" ref="P149:P212" ca="1" si="47">(-C149*O$2+O$4*F149-O$5*H149)^2</f>
        <v>0</v>
      </c>
      <c r="Q149" s="20">
        <f t="shared" ref="Q149:Q212" ca="1" si="48">+(C149*O$3-F149*O$5+H149*O$6)^2</f>
        <v>0</v>
      </c>
      <c r="R149">
        <f t="shared" ref="R149:R212" ca="1" si="49">+E149-M149</f>
        <v>-4.8883762308955985E-3</v>
      </c>
    </row>
    <row r="150" spans="1:18" x14ac:dyDescent="0.2">
      <c r="A150" s="87"/>
      <c r="B150" s="87"/>
      <c r="C150" s="87"/>
      <c r="D150" s="89">
        <f t="shared" si="35"/>
        <v>0</v>
      </c>
      <c r="E150" s="89">
        <f t="shared" si="36"/>
        <v>0</v>
      </c>
      <c r="F150" s="20">
        <f t="shared" si="37"/>
        <v>0</v>
      </c>
      <c r="G150" s="20">
        <f t="shared" si="38"/>
        <v>0</v>
      </c>
      <c r="H150" s="20">
        <f t="shared" si="39"/>
        <v>0</v>
      </c>
      <c r="I150" s="20">
        <f t="shared" si="40"/>
        <v>0</v>
      </c>
      <c r="J150" s="20">
        <f t="shared" si="41"/>
        <v>0</v>
      </c>
      <c r="K150" s="20">
        <f t="shared" si="42"/>
        <v>0</v>
      </c>
      <c r="L150" s="20">
        <f t="shared" si="43"/>
        <v>0</v>
      </c>
      <c r="M150" s="20">
        <f t="shared" ca="1" si="44"/>
        <v>4.8883762308955985E-3</v>
      </c>
      <c r="N150" s="20">
        <f t="shared" ca="1" si="45"/>
        <v>0</v>
      </c>
      <c r="O150" s="23">
        <f t="shared" ca="1" si="46"/>
        <v>0</v>
      </c>
      <c r="P150" s="20">
        <f t="shared" ca="1" si="47"/>
        <v>0</v>
      </c>
      <c r="Q150" s="20">
        <f t="shared" ca="1" si="48"/>
        <v>0</v>
      </c>
      <c r="R150">
        <f t="shared" ca="1" si="49"/>
        <v>-4.8883762308955985E-3</v>
      </c>
    </row>
    <row r="151" spans="1:18" x14ac:dyDescent="0.2">
      <c r="A151" s="87"/>
      <c r="B151" s="87"/>
      <c r="C151" s="87"/>
      <c r="D151" s="89">
        <f t="shared" si="35"/>
        <v>0</v>
      </c>
      <c r="E151" s="89">
        <f t="shared" si="36"/>
        <v>0</v>
      </c>
      <c r="F151" s="20">
        <f t="shared" si="37"/>
        <v>0</v>
      </c>
      <c r="G151" s="20">
        <f t="shared" si="38"/>
        <v>0</v>
      </c>
      <c r="H151" s="20">
        <f t="shared" si="39"/>
        <v>0</v>
      </c>
      <c r="I151" s="20">
        <f t="shared" si="40"/>
        <v>0</v>
      </c>
      <c r="J151" s="20">
        <f t="shared" si="41"/>
        <v>0</v>
      </c>
      <c r="K151" s="20">
        <f t="shared" si="42"/>
        <v>0</v>
      </c>
      <c r="L151" s="20">
        <f t="shared" si="43"/>
        <v>0</v>
      </c>
      <c r="M151" s="20">
        <f t="shared" ca="1" si="44"/>
        <v>4.8883762308955985E-3</v>
      </c>
      <c r="N151" s="20">
        <f t="shared" ca="1" si="45"/>
        <v>0</v>
      </c>
      <c r="O151" s="23">
        <f t="shared" ca="1" si="46"/>
        <v>0</v>
      </c>
      <c r="P151" s="20">
        <f t="shared" ca="1" si="47"/>
        <v>0</v>
      </c>
      <c r="Q151" s="20">
        <f t="shared" ca="1" si="48"/>
        <v>0</v>
      </c>
      <c r="R151">
        <f t="shared" ca="1" si="49"/>
        <v>-4.8883762308955985E-3</v>
      </c>
    </row>
    <row r="152" spans="1:18" x14ac:dyDescent="0.2">
      <c r="A152" s="87"/>
      <c r="B152" s="87"/>
      <c r="C152" s="87"/>
      <c r="D152" s="89">
        <f t="shared" si="35"/>
        <v>0</v>
      </c>
      <c r="E152" s="89">
        <f t="shared" si="36"/>
        <v>0</v>
      </c>
      <c r="F152" s="20">
        <f t="shared" si="37"/>
        <v>0</v>
      </c>
      <c r="G152" s="20">
        <f t="shared" si="38"/>
        <v>0</v>
      </c>
      <c r="H152" s="20">
        <f t="shared" si="39"/>
        <v>0</v>
      </c>
      <c r="I152" s="20">
        <f t="shared" si="40"/>
        <v>0</v>
      </c>
      <c r="J152" s="20">
        <f t="shared" si="41"/>
        <v>0</v>
      </c>
      <c r="K152" s="20">
        <f t="shared" si="42"/>
        <v>0</v>
      </c>
      <c r="L152" s="20">
        <f t="shared" si="43"/>
        <v>0</v>
      </c>
      <c r="M152" s="20">
        <f t="shared" ca="1" si="44"/>
        <v>4.8883762308955985E-3</v>
      </c>
      <c r="N152" s="20">
        <f t="shared" ca="1" si="45"/>
        <v>0</v>
      </c>
      <c r="O152" s="23">
        <f t="shared" ca="1" si="46"/>
        <v>0</v>
      </c>
      <c r="P152" s="20">
        <f t="shared" ca="1" si="47"/>
        <v>0</v>
      </c>
      <c r="Q152" s="20">
        <f t="shared" ca="1" si="48"/>
        <v>0</v>
      </c>
      <c r="R152">
        <f t="shared" ca="1" si="49"/>
        <v>-4.8883762308955985E-3</v>
      </c>
    </row>
    <row r="153" spans="1:18" x14ac:dyDescent="0.2">
      <c r="A153" s="87"/>
      <c r="B153" s="87"/>
      <c r="C153" s="87"/>
      <c r="D153" s="89">
        <f t="shared" si="35"/>
        <v>0</v>
      </c>
      <c r="E153" s="89">
        <f t="shared" si="36"/>
        <v>0</v>
      </c>
      <c r="F153" s="20">
        <f t="shared" si="37"/>
        <v>0</v>
      </c>
      <c r="G153" s="20">
        <f t="shared" si="38"/>
        <v>0</v>
      </c>
      <c r="H153" s="20">
        <f t="shared" si="39"/>
        <v>0</v>
      </c>
      <c r="I153" s="20">
        <f t="shared" si="40"/>
        <v>0</v>
      </c>
      <c r="J153" s="20">
        <f t="shared" si="41"/>
        <v>0</v>
      </c>
      <c r="K153" s="20">
        <f t="shared" si="42"/>
        <v>0</v>
      </c>
      <c r="L153" s="20">
        <f t="shared" si="43"/>
        <v>0</v>
      </c>
      <c r="M153" s="20">
        <f t="shared" ca="1" si="44"/>
        <v>4.8883762308955985E-3</v>
      </c>
      <c r="N153" s="20">
        <f t="shared" ca="1" si="45"/>
        <v>0</v>
      </c>
      <c r="O153" s="23">
        <f t="shared" ca="1" si="46"/>
        <v>0</v>
      </c>
      <c r="P153" s="20">
        <f t="shared" ca="1" si="47"/>
        <v>0</v>
      </c>
      <c r="Q153" s="20">
        <f t="shared" ca="1" si="48"/>
        <v>0</v>
      </c>
      <c r="R153">
        <f t="shared" ca="1" si="49"/>
        <v>-4.8883762308955985E-3</v>
      </c>
    </row>
    <row r="154" spans="1:18" x14ac:dyDescent="0.2">
      <c r="A154" s="87"/>
      <c r="B154" s="87"/>
      <c r="C154" s="87"/>
      <c r="D154" s="89">
        <f t="shared" si="35"/>
        <v>0</v>
      </c>
      <c r="E154" s="89">
        <f t="shared" si="36"/>
        <v>0</v>
      </c>
      <c r="F154" s="20">
        <f t="shared" si="37"/>
        <v>0</v>
      </c>
      <c r="G154" s="20">
        <f t="shared" si="38"/>
        <v>0</v>
      </c>
      <c r="H154" s="20">
        <f t="shared" si="39"/>
        <v>0</v>
      </c>
      <c r="I154" s="20">
        <f t="shared" si="40"/>
        <v>0</v>
      </c>
      <c r="J154" s="20">
        <f t="shared" si="41"/>
        <v>0</v>
      </c>
      <c r="K154" s="20">
        <f t="shared" si="42"/>
        <v>0</v>
      </c>
      <c r="L154" s="20">
        <f t="shared" si="43"/>
        <v>0</v>
      </c>
      <c r="M154" s="20">
        <f t="shared" ca="1" si="44"/>
        <v>4.8883762308955985E-3</v>
      </c>
      <c r="N154" s="20">
        <f t="shared" ca="1" si="45"/>
        <v>0</v>
      </c>
      <c r="O154" s="23">
        <f t="shared" ca="1" si="46"/>
        <v>0</v>
      </c>
      <c r="P154" s="20">
        <f t="shared" ca="1" si="47"/>
        <v>0</v>
      </c>
      <c r="Q154" s="20">
        <f t="shared" ca="1" si="48"/>
        <v>0</v>
      </c>
      <c r="R154">
        <f t="shared" ca="1" si="49"/>
        <v>-4.8883762308955985E-3</v>
      </c>
    </row>
    <row r="155" spans="1:18" x14ac:dyDescent="0.2">
      <c r="A155" s="87"/>
      <c r="B155" s="87"/>
      <c r="C155" s="87"/>
      <c r="D155" s="89">
        <f t="shared" si="35"/>
        <v>0</v>
      </c>
      <c r="E155" s="89">
        <f t="shared" si="36"/>
        <v>0</v>
      </c>
      <c r="F155" s="20">
        <f t="shared" si="37"/>
        <v>0</v>
      </c>
      <c r="G155" s="20">
        <f t="shared" si="38"/>
        <v>0</v>
      </c>
      <c r="H155" s="20">
        <f t="shared" si="39"/>
        <v>0</v>
      </c>
      <c r="I155" s="20">
        <f t="shared" si="40"/>
        <v>0</v>
      </c>
      <c r="J155" s="20">
        <f t="shared" si="41"/>
        <v>0</v>
      </c>
      <c r="K155" s="20">
        <f t="shared" si="42"/>
        <v>0</v>
      </c>
      <c r="L155" s="20">
        <f t="shared" si="43"/>
        <v>0</v>
      </c>
      <c r="M155" s="20">
        <f t="shared" ca="1" si="44"/>
        <v>4.8883762308955985E-3</v>
      </c>
      <c r="N155" s="20">
        <f t="shared" ca="1" si="45"/>
        <v>0</v>
      </c>
      <c r="O155" s="23">
        <f t="shared" ca="1" si="46"/>
        <v>0</v>
      </c>
      <c r="P155" s="20">
        <f t="shared" ca="1" si="47"/>
        <v>0</v>
      </c>
      <c r="Q155" s="20">
        <f t="shared" ca="1" si="48"/>
        <v>0</v>
      </c>
      <c r="R155">
        <f t="shared" ca="1" si="49"/>
        <v>-4.8883762308955985E-3</v>
      </c>
    </row>
    <row r="156" spans="1:18" x14ac:dyDescent="0.2">
      <c r="A156" s="87"/>
      <c r="B156" s="87"/>
      <c r="C156" s="87"/>
      <c r="D156" s="89">
        <f t="shared" si="35"/>
        <v>0</v>
      </c>
      <c r="E156" s="89">
        <f t="shared" si="36"/>
        <v>0</v>
      </c>
      <c r="F156" s="20">
        <f t="shared" si="37"/>
        <v>0</v>
      </c>
      <c r="G156" s="20">
        <f t="shared" si="38"/>
        <v>0</v>
      </c>
      <c r="H156" s="20">
        <f t="shared" si="39"/>
        <v>0</v>
      </c>
      <c r="I156" s="20">
        <f t="shared" si="40"/>
        <v>0</v>
      </c>
      <c r="J156" s="20">
        <f t="shared" si="41"/>
        <v>0</v>
      </c>
      <c r="K156" s="20">
        <f t="shared" si="42"/>
        <v>0</v>
      </c>
      <c r="L156" s="20">
        <f t="shared" si="43"/>
        <v>0</v>
      </c>
      <c r="M156" s="20">
        <f t="shared" ca="1" si="44"/>
        <v>4.8883762308955985E-3</v>
      </c>
      <c r="N156" s="20">
        <f t="shared" ca="1" si="45"/>
        <v>0</v>
      </c>
      <c r="O156" s="23">
        <f t="shared" ca="1" si="46"/>
        <v>0</v>
      </c>
      <c r="P156" s="20">
        <f t="shared" ca="1" si="47"/>
        <v>0</v>
      </c>
      <c r="Q156" s="20">
        <f t="shared" ca="1" si="48"/>
        <v>0</v>
      </c>
      <c r="R156">
        <f t="shared" ca="1" si="49"/>
        <v>-4.8883762308955985E-3</v>
      </c>
    </row>
    <row r="157" spans="1:18" x14ac:dyDescent="0.2">
      <c r="A157" s="87"/>
      <c r="B157" s="87"/>
      <c r="C157" s="87"/>
      <c r="D157" s="89">
        <f t="shared" si="35"/>
        <v>0</v>
      </c>
      <c r="E157" s="89">
        <f t="shared" si="36"/>
        <v>0</v>
      </c>
      <c r="F157" s="20">
        <f t="shared" si="37"/>
        <v>0</v>
      </c>
      <c r="G157" s="20">
        <f t="shared" si="38"/>
        <v>0</v>
      </c>
      <c r="H157" s="20">
        <f t="shared" si="39"/>
        <v>0</v>
      </c>
      <c r="I157" s="20">
        <f t="shared" si="40"/>
        <v>0</v>
      </c>
      <c r="J157" s="20">
        <f t="shared" si="41"/>
        <v>0</v>
      </c>
      <c r="K157" s="20">
        <f t="shared" si="42"/>
        <v>0</v>
      </c>
      <c r="L157" s="20">
        <f t="shared" si="43"/>
        <v>0</v>
      </c>
      <c r="M157" s="20">
        <f t="shared" ca="1" si="44"/>
        <v>4.8883762308955985E-3</v>
      </c>
      <c r="N157" s="20">
        <f t="shared" ca="1" si="45"/>
        <v>0</v>
      </c>
      <c r="O157" s="23">
        <f t="shared" ca="1" si="46"/>
        <v>0</v>
      </c>
      <c r="P157" s="20">
        <f t="shared" ca="1" si="47"/>
        <v>0</v>
      </c>
      <c r="Q157" s="20">
        <f t="shared" ca="1" si="48"/>
        <v>0</v>
      </c>
      <c r="R157">
        <f t="shared" ca="1" si="49"/>
        <v>-4.8883762308955985E-3</v>
      </c>
    </row>
    <row r="158" spans="1:18" x14ac:dyDescent="0.2">
      <c r="A158" s="87"/>
      <c r="B158" s="87"/>
      <c r="C158" s="87"/>
      <c r="D158" s="89">
        <f t="shared" si="35"/>
        <v>0</v>
      </c>
      <c r="E158" s="89">
        <f t="shared" si="36"/>
        <v>0</v>
      </c>
      <c r="F158" s="20">
        <f t="shared" si="37"/>
        <v>0</v>
      </c>
      <c r="G158" s="20">
        <f t="shared" si="38"/>
        <v>0</v>
      </c>
      <c r="H158" s="20">
        <f t="shared" si="39"/>
        <v>0</v>
      </c>
      <c r="I158" s="20">
        <f t="shared" si="40"/>
        <v>0</v>
      </c>
      <c r="J158" s="20">
        <f t="shared" si="41"/>
        <v>0</v>
      </c>
      <c r="K158" s="20">
        <f t="shared" si="42"/>
        <v>0</v>
      </c>
      <c r="L158" s="20">
        <f t="shared" si="43"/>
        <v>0</v>
      </c>
      <c r="M158" s="20">
        <f t="shared" ca="1" si="44"/>
        <v>4.8883762308955985E-3</v>
      </c>
      <c r="N158" s="20">
        <f t="shared" ca="1" si="45"/>
        <v>0</v>
      </c>
      <c r="O158" s="23">
        <f t="shared" ca="1" si="46"/>
        <v>0</v>
      </c>
      <c r="P158" s="20">
        <f t="shared" ca="1" si="47"/>
        <v>0</v>
      </c>
      <c r="Q158" s="20">
        <f t="shared" ca="1" si="48"/>
        <v>0</v>
      </c>
      <c r="R158">
        <f t="shared" ca="1" si="49"/>
        <v>-4.8883762308955985E-3</v>
      </c>
    </row>
    <row r="159" spans="1:18" x14ac:dyDescent="0.2">
      <c r="A159" s="87"/>
      <c r="B159" s="87"/>
      <c r="C159" s="87"/>
      <c r="D159" s="89">
        <f t="shared" si="35"/>
        <v>0</v>
      </c>
      <c r="E159" s="89">
        <f t="shared" si="36"/>
        <v>0</v>
      </c>
      <c r="F159" s="20">
        <f t="shared" si="37"/>
        <v>0</v>
      </c>
      <c r="G159" s="20">
        <f t="shared" si="38"/>
        <v>0</v>
      </c>
      <c r="H159" s="20">
        <f t="shared" si="39"/>
        <v>0</v>
      </c>
      <c r="I159" s="20">
        <f t="shared" si="40"/>
        <v>0</v>
      </c>
      <c r="J159" s="20">
        <f t="shared" si="41"/>
        <v>0</v>
      </c>
      <c r="K159" s="20">
        <f t="shared" si="42"/>
        <v>0</v>
      </c>
      <c r="L159" s="20">
        <f t="shared" si="43"/>
        <v>0</v>
      </c>
      <c r="M159" s="20">
        <f t="shared" ca="1" si="44"/>
        <v>4.8883762308955985E-3</v>
      </c>
      <c r="N159" s="20">
        <f t="shared" ca="1" si="45"/>
        <v>0</v>
      </c>
      <c r="O159" s="23">
        <f t="shared" ca="1" si="46"/>
        <v>0</v>
      </c>
      <c r="P159" s="20">
        <f t="shared" ca="1" si="47"/>
        <v>0</v>
      </c>
      <c r="Q159" s="20">
        <f t="shared" ca="1" si="48"/>
        <v>0</v>
      </c>
      <c r="R159">
        <f t="shared" ca="1" si="49"/>
        <v>-4.8883762308955985E-3</v>
      </c>
    </row>
    <row r="160" spans="1:18" x14ac:dyDescent="0.2">
      <c r="A160" s="87"/>
      <c r="B160" s="87"/>
      <c r="C160" s="87"/>
      <c r="D160" s="89">
        <f t="shared" si="35"/>
        <v>0</v>
      </c>
      <c r="E160" s="89">
        <f t="shared" si="36"/>
        <v>0</v>
      </c>
      <c r="F160" s="20">
        <f t="shared" si="37"/>
        <v>0</v>
      </c>
      <c r="G160" s="20">
        <f t="shared" si="38"/>
        <v>0</v>
      </c>
      <c r="H160" s="20">
        <f t="shared" si="39"/>
        <v>0</v>
      </c>
      <c r="I160" s="20">
        <f t="shared" si="40"/>
        <v>0</v>
      </c>
      <c r="J160" s="20">
        <f t="shared" si="41"/>
        <v>0</v>
      </c>
      <c r="K160" s="20">
        <f t="shared" si="42"/>
        <v>0</v>
      </c>
      <c r="L160" s="20">
        <f t="shared" si="43"/>
        <v>0</v>
      </c>
      <c r="M160" s="20">
        <f t="shared" ca="1" si="44"/>
        <v>4.8883762308955985E-3</v>
      </c>
      <c r="N160" s="20">
        <f t="shared" ca="1" si="45"/>
        <v>0</v>
      </c>
      <c r="O160" s="23">
        <f t="shared" ca="1" si="46"/>
        <v>0</v>
      </c>
      <c r="P160" s="20">
        <f t="shared" ca="1" si="47"/>
        <v>0</v>
      </c>
      <c r="Q160" s="20">
        <f t="shared" ca="1" si="48"/>
        <v>0</v>
      </c>
      <c r="R160">
        <f t="shared" ca="1" si="49"/>
        <v>-4.8883762308955985E-3</v>
      </c>
    </row>
    <row r="161" spans="1:18" x14ac:dyDescent="0.2">
      <c r="A161" s="87"/>
      <c r="B161" s="87"/>
      <c r="C161" s="87"/>
      <c r="D161" s="89">
        <f t="shared" si="35"/>
        <v>0</v>
      </c>
      <c r="E161" s="89">
        <f t="shared" si="36"/>
        <v>0</v>
      </c>
      <c r="F161" s="20">
        <f t="shared" si="37"/>
        <v>0</v>
      </c>
      <c r="G161" s="20">
        <f t="shared" si="38"/>
        <v>0</v>
      </c>
      <c r="H161" s="20">
        <f t="shared" si="39"/>
        <v>0</v>
      </c>
      <c r="I161" s="20">
        <f t="shared" si="40"/>
        <v>0</v>
      </c>
      <c r="J161" s="20">
        <f t="shared" si="41"/>
        <v>0</v>
      </c>
      <c r="K161" s="20">
        <f t="shared" si="42"/>
        <v>0</v>
      </c>
      <c r="L161" s="20">
        <f t="shared" si="43"/>
        <v>0</v>
      </c>
      <c r="M161" s="20">
        <f t="shared" ca="1" si="44"/>
        <v>4.8883762308955985E-3</v>
      </c>
      <c r="N161" s="20">
        <f t="shared" ca="1" si="45"/>
        <v>0</v>
      </c>
      <c r="O161" s="23">
        <f t="shared" ca="1" si="46"/>
        <v>0</v>
      </c>
      <c r="P161" s="20">
        <f t="shared" ca="1" si="47"/>
        <v>0</v>
      </c>
      <c r="Q161" s="20">
        <f t="shared" ca="1" si="48"/>
        <v>0</v>
      </c>
      <c r="R161">
        <f t="shared" ca="1" si="49"/>
        <v>-4.8883762308955985E-3</v>
      </c>
    </row>
    <row r="162" spans="1:18" x14ac:dyDescent="0.2">
      <c r="A162" s="87"/>
      <c r="B162" s="87"/>
      <c r="C162" s="87"/>
      <c r="D162" s="89">
        <f t="shared" si="35"/>
        <v>0</v>
      </c>
      <c r="E162" s="89">
        <f t="shared" si="36"/>
        <v>0</v>
      </c>
      <c r="F162" s="20">
        <f t="shared" si="37"/>
        <v>0</v>
      </c>
      <c r="G162" s="20">
        <f t="shared" si="38"/>
        <v>0</v>
      </c>
      <c r="H162" s="20">
        <f t="shared" si="39"/>
        <v>0</v>
      </c>
      <c r="I162" s="20">
        <f t="shared" si="40"/>
        <v>0</v>
      </c>
      <c r="J162" s="20">
        <f t="shared" si="41"/>
        <v>0</v>
      </c>
      <c r="K162" s="20">
        <f t="shared" si="42"/>
        <v>0</v>
      </c>
      <c r="L162" s="20">
        <f t="shared" si="43"/>
        <v>0</v>
      </c>
      <c r="M162" s="20">
        <f t="shared" ca="1" si="44"/>
        <v>4.8883762308955985E-3</v>
      </c>
      <c r="N162" s="20">
        <f t="shared" ca="1" si="45"/>
        <v>0</v>
      </c>
      <c r="O162" s="23">
        <f t="shared" ca="1" si="46"/>
        <v>0</v>
      </c>
      <c r="P162" s="20">
        <f t="shared" ca="1" si="47"/>
        <v>0</v>
      </c>
      <c r="Q162" s="20">
        <f t="shared" ca="1" si="48"/>
        <v>0</v>
      </c>
      <c r="R162">
        <f t="shared" ca="1" si="49"/>
        <v>-4.8883762308955985E-3</v>
      </c>
    </row>
    <row r="163" spans="1:18" x14ac:dyDescent="0.2">
      <c r="A163" s="87"/>
      <c r="B163" s="87"/>
      <c r="C163" s="87"/>
      <c r="D163" s="89">
        <f t="shared" si="35"/>
        <v>0</v>
      </c>
      <c r="E163" s="89">
        <f t="shared" si="36"/>
        <v>0</v>
      </c>
      <c r="F163" s="20">
        <f t="shared" si="37"/>
        <v>0</v>
      </c>
      <c r="G163" s="20">
        <f t="shared" si="38"/>
        <v>0</v>
      </c>
      <c r="H163" s="20">
        <f t="shared" si="39"/>
        <v>0</v>
      </c>
      <c r="I163" s="20">
        <f t="shared" si="40"/>
        <v>0</v>
      </c>
      <c r="J163" s="20">
        <f t="shared" si="41"/>
        <v>0</v>
      </c>
      <c r="K163" s="20">
        <f t="shared" si="42"/>
        <v>0</v>
      </c>
      <c r="L163" s="20">
        <f t="shared" si="43"/>
        <v>0</v>
      </c>
      <c r="M163" s="20">
        <f t="shared" ca="1" si="44"/>
        <v>4.8883762308955985E-3</v>
      </c>
      <c r="N163" s="20">
        <f t="shared" ca="1" si="45"/>
        <v>0</v>
      </c>
      <c r="O163" s="23">
        <f t="shared" ca="1" si="46"/>
        <v>0</v>
      </c>
      <c r="P163" s="20">
        <f t="shared" ca="1" si="47"/>
        <v>0</v>
      </c>
      <c r="Q163" s="20">
        <f t="shared" ca="1" si="48"/>
        <v>0</v>
      </c>
      <c r="R163">
        <f t="shared" ca="1" si="49"/>
        <v>-4.8883762308955985E-3</v>
      </c>
    </row>
    <row r="164" spans="1:18" x14ac:dyDescent="0.2">
      <c r="A164" s="87"/>
      <c r="B164" s="87"/>
      <c r="C164" s="87"/>
      <c r="D164" s="89">
        <f t="shared" si="35"/>
        <v>0</v>
      </c>
      <c r="E164" s="89">
        <f t="shared" si="36"/>
        <v>0</v>
      </c>
      <c r="F164" s="20">
        <f t="shared" si="37"/>
        <v>0</v>
      </c>
      <c r="G164" s="20">
        <f t="shared" si="38"/>
        <v>0</v>
      </c>
      <c r="H164" s="20">
        <f t="shared" si="39"/>
        <v>0</v>
      </c>
      <c r="I164" s="20">
        <f t="shared" si="40"/>
        <v>0</v>
      </c>
      <c r="J164" s="20">
        <f t="shared" si="41"/>
        <v>0</v>
      </c>
      <c r="K164" s="20">
        <f t="shared" si="42"/>
        <v>0</v>
      </c>
      <c r="L164" s="20">
        <f t="shared" si="43"/>
        <v>0</v>
      </c>
      <c r="M164" s="20">
        <f t="shared" ca="1" si="44"/>
        <v>4.8883762308955985E-3</v>
      </c>
      <c r="N164" s="20">
        <f t="shared" ca="1" si="45"/>
        <v>0</v>
      </c>
      <c r="O164" s="23">
        <f t="shared" ca="1" si="46"/>
        <v>0</v>
      </c>
      <c r="P164" s="20">
        <f t="shared" ca="1" si="47"/>
        <v>0</v>
      </c>
      <c r="Q164" s="20">
        <f t="shared" ca="1" si="48"/>
        <v>0</v>
      </c>
      <c r="R164">
        <f t="shared" ca="1" si="49"/>
        <v>-4.8883762308955985E-3</v>
      </c>
    </row>
    <row r="165" spans="1:18" x14ac:dyDescent="0.2">
      <c r="A165" s="87"/>
      <c r="B165" s="87"/>
      <c r="C165" s="87"/>
      <c r="D165" s="89">
        <f t="shared" si="35"/>
        <v>0</v>
      </c>
      <c r="E165" s="89">
        <f t="shared" si="36"/>
        <v>0</v>
      </c>
      <c r="F165" s="20">
        <f t="shared" si="37"/>
        <v>0</v>
      </c>
      <c r="G165" s="20">
        <f t="shared" si="38"/>
        <v>0</v>
      </c>
      <c r="H165" s="20">
        <f t="shared" si="39"/>
        <v>0</v>
      </c>
      <c r="I165" s="20">
        <f t="shared" si="40"/>
        <v>0</v>
      </c>
      <c r="J165" s="20">
        <f t="shared" si="41"/>
        <v>0</v>
      </c>
      <c r="K165" s="20">
        <f t="shared" si="42"/>
        <v>0</v>
      </c>
      <c r="L165" s="20">
        <f t="shared" si="43"/>
        <v>0</v>
      </c>
      <c r="M165" s="20">
        <f t="shared" ca="1" si="44"/>
        <v>4.8883762308955985E-3</v>
      </c>
      <c r="N165" s="20">
        <f t="shared" ca="1" si="45"/>
        <v>0</v>
      </c>
      <c r="O165" s="23">
        <f t="shared" ca="1" si="46"/>
        <v>0</v>
      </c>
      <c r="P165" s="20">
        <f t="shared" ca="1" si="47"/>
        <v>0</v>
      </c>
      <c r="Q165" s="20">
        <f t="shared" ca="1" si="48"/>
        <v>0</v>
      </c>
      <c r="R165">
        <f t="shared" ca="1" si="49"/>
        <v>-4.8883762308955985E-3</v>
      </c>
    </row>
    <row r="166" spans="1:18" x14ac:dyDescent="0.2">
      <c r="A166" s="87"/>
      <c r="B166" s="87"/>
      <c r="C166" s="87"/>
      <c r="D166" s="89">
        <f t="shared" si="35"/>
        <v>0</v>
      </c>
      <c r="E166" s="89">
        <f t="shared" si="36"/>
        <v>0</v>
      </c>
      <c r="F166" s="20">
        <f t="shared" si="37"/>
        <v>0</v>
      </c>
      <c r="G166" s="20">
        <f t="shared" si="38"/>
        <v>0</v>
      </c>
      <c r="H166" s="20">
        <f t="shared" si="39"/>
        <v>0</v>
      </c>
      <c r="I166" s="20">
        <f t="shared" si="40"/>
        <v>0</v>
      </c>
      <c r="J166" s="20">
        <f t="shared" si="41"/>
        <v>0</v>
      </c>
      <c r="K166" s="20">
        <f t="shared" si="42"/>
        <v>0</v>
      </c>
      <c r="L166" s="20">
        <f t="shared" si="43"/>
        <v>0</v>
      </c>
      <c r="M166" s="20">
        <f t="shared" ca="1" si="44"/>
        <v>4.8883762308955985E-3</v>
      </c>
      <c r="N166" s="20">
        <f t="shared" ca="1" si="45"/>
        <v>0</v>
      </c>
      <c r="O166" s="23">
        <f t="shared" ca="1" si="46"/>
        <v>0</v>
      </c>
      <c r="P166" s="20">
        <f t="shared" ca="1" si="47"/>
        <v>0</v>
      </c>
      <c r="Q166" s="20">
        <f t="shared" ca="1" si="48"/>
        <v>0</v>
      </c>
      <c r="R166">
        <f t="shared" ca="1" si="49"/>
        <v>-4.8883762308955985E-3</v>
      </c>
    </row>
    <row r="167" spans="1:18" x14ac:dyDescent="0.2">
      <c r="A167" s="87"/>
      <c r="B167" s="87"/>
      <c r="C167" s="87"/>
      <c r="D167" s="89">
        <f t="shared" si="35"/>
        <v>0</v>
      </c>
      <c r="E167" s="89">
        <f t="shared" si="36"/>
        <v>0</v>
      </c>
      <c r="F167" s="20">
        <f t="shared" si="37"/>
        <v>0</v>
      </c>
      <c r="G167" s="20">
        <f t="shared" si="38"/>
        <v>0</v>
      </c>
      <c r="H167" s="20">
        <f t="shared" si="39"/>
        <v>0</v>
      </c>
      <c r="I167" s="20">
        <f t="shared" si="40"/>
        <v>0</v>
      </c>
      <c r="J167" s="20">
        <f t="shared" si="41"/>
        <v>0</v>
      </c>
      <c r="K167" s="20">
        <f t="shared" si="42"/>
        <v>0</v>
      </c>
      <c r="L167" s="20">
        <f t="shared" si="43"/>
        <v>0</v>
      </c>
      <c r="M167" s="20">
        <f t="shared" ca="1" si="44"/>
        <v>4.8883762308955985E-3</v>
      </c>
      <c r="N167" s="20">
        <f t="shared" ca="1" si="45"/>
        <v>0</v>
      </c>
      <c r="O167" s="23">
        <f t="shared" ca="1" si="46"/>
        <v>0</v>
      </c>
      <c r="P167" s="20">
        <f t="shared" ca="1" si="47"/>
        <v>0</v>
      </c>
      <c r="Q167" s="20">
        <f t="shared" ca="1" si="48"/>
        <v>0</v>
      </c>
      <c r="R167">
        <f t="shared" ca="1" si="49"/>
        <v>-4.8883762308955985E-3</v>
      </c>
    </row>
    <row r="168" spans="1:18" x14ac:dyDescent="0.2">
      <c r="A168" s="87"/>
      <c r="B168" s="87"/>
      <c r="C168" s="87"/>
      <c r="D168" s="89">
        <f t="shared" si="35"/>
        <v>0</v>
      </c>
      <c r="E168" s="89">
        <f t="shared" si="36"/>
        <v>0</v>
      </c>
      <c r="F168" s="20">
        <f t="shared" si="37"/>
        <v>0</v>
      </c>
      <c r="G168" s="20">
        <f t="shared" si="38"/>
        <v>0</v>
      </c>
      <c r="H168" s="20">
        <f t="shared" si="39"/>
        <v>0</v>
      </c>
      <c r="I168" s="20">
        <f t="shared" si="40"/>
        <v>0</v>
      </c>
      <c r="J168" s="20">
        <f t="shared" si="41"/>
        <v>0</v>
      </c>
      <c r="K168" s="20">
        <f t="shared" si="42"/>
        <v>0</v>
      </c>
      <c r="L168" s="20">
        <f t="shared" si="43"/>
        <v>0</v>
      </c>
      <c r="M168" s="20">
        <f t="shared" ca="1" si="44"/>
        <v>4.8883762308955985E-3</v>
      </c>
      <c r="N168" s="20">
        <f t="shared" ca="1" si="45"/>
        <v>0</v>
      </c>
      <c r="O168" s="23">
        <f t="shared" ca="1" si="46"/>
        <v>0</v>
      </c>
      <c r="P168" s="20">
        <f t="shared" ca="1" si="47"/>
        <v>0</v>
      </c>
      <c r="Q168" s="20">
        <f t="shared" ca="1" si="48"/>
        <v>0</v>
      </c>
      <c r="R168">
        <f t="shared" ca="1" si="49"/>
        <v>-4.8883762308955985E-3</v>
      </c>
    </row>
    <row r="169" spans="1:18" x14ac:dyDescent="0.2">
      <c r="A169" s="87"/>
      <c r="B169" s="87"/>
      <c r="C169" s="87"/>
      <c r="D169" s="89">
        <f t="shared" si="35"/>
        <v>0</v>
      </c>
      <c r="E169" s="89">
        <f t="shared" si="36"/>
        <v>0</v>
      </c>
      <c r="F169" s="20">
        <f t="shared" si="37"/>
        <v>0</v>
      </c>
      <c r="G169" s="20">
        <f t="shared" si="38"/>
        <v>0</v>
      </c>
      <c r="H169" s="20">
        <f t="shared" si="39"/>
        <v>0</v>
      </c>
      <c r="I169" s="20">
        <f t="shared" si="40"/>
        <v>0</v>
      </c>
      <c r="J169" s="20">
        <f t="shared" si="41"/>
        <v>0</v>
      </c>
      <c r="K169" s="20">
        <f t="shared" si="42"/>
        <v>0</v>
      </c>
      <c r="L169" s="20">
        <f t="shared" si="43"/>
        <v>0</v>
      </c>
      <c r="M169" s="20">
        <f t="shared" ca="1" si="44"/>
        <v>4.8883762308955985E-3</v>
      </c>
      <c r="N169" s="20">
        <f t="shared" ca="1" si="45"/>
        <v>0</v>
      </c>
      <c r="O169" s="23">
        <f t="shared" ca="1" si="46"/>
        <v>0</v>
      </c>
      <c r="P169" s="20">
        <f t="shared" ca="1" si="47"/>
        <v>0</v>
      </c>
      <c r="Q169" s="20">
        <f t="shared" ca="1" si="48"/>
        <v>0</v>
      </c>
      <c r="R169">
        <f t="shared" ca="1" si="49"/>
        <v>-4.8883762308955985E-3</v>
      </c>
    </row>
    <row r="170" spans="1:18" x14ac:dyDescent="0.2">
      <c r="A170" s="87"/>
      <c r="B170" s="87"/>
      <c r="C170" s="87"/>
      <c r="D170" s="89">
        <f t="shared" si="35"/>
        <v>0</v>
      </c>
      <c r="E170" s="89">
        <f t="shared" si="36"/>
        <v>0</v>
      </c>
      <c r="F170" s="20">
        <f t="shared" si="37"/>
        <v>0</v>
      </c>
      <c r="G170" s="20">
        <f t="shared" si="38"/>
        <v>0</v>
      </c>
      <c r="H170" s="20">
        <f t="shared" si="39"/>
        <v>0</v>
      </c>
      <c r="I170" s="20">
        <f t="shared" si="40"/>
        <v>0</v>
      </c>
      <c r="J170" s="20">
        <f t="shared" si="41"/>
        <v>0</v>
      </c>
      <c r="K170" s="20">
        <f t="shared" si="42"/>
        <v>0</v>
      </c>
      <c r="L170" s="20">
        <f t="shared" si="43"/>
        <v>0</v>
      </c>
      <c r="M170" s="20">
        <f t="shared" ca="1" si="44"/>
        <v>4.8883762308955985E-3</v>
      </c>
      <c r="N170" s="20">
        <f t="shared" ca="1" si="45"/>
        <v>0</v>
      </c>
      <c r="O170" s="23">
        <f t="shared" ca="1" si="46"/>
        <v>0</v>
      </c>
      <c r="P170" s="20">
        <f t="shared" ca="1" si="47"/>
        <v>0</v>
      </c>
      <c r="Q170" s="20">
        <f t="shared" ca="1" si="48"/>
        <v>0</v>
      </c>
      <c r="R170">
        <f t="shared" ca="1" si="49"/>
        <v>-4.8883762308955985E-3</v>
      </c>
    </row>
    <row r="171" spans="1:18" x14ac:dyDescent="0.2">
      <c r="A171" s="87"/>
      <c r="B171" s="87"/>
      <c r="C171" s="87"/>
      <c r="D171" s="89">
        <f t="shared" si="35"/>
        <v>0</v>
      </c>
      <c r="E171" s="89">
        <f t="shared" si="36"/>
        <v>0</v>
      </c>
      <c r="F171" s="20">
        <f t="shared" si="37"/>
        <v>0</v>
      </c>
      <c r="G171" s="20">
        <f t="shared" si="38"/>
        <v>0</v>
      </c>
      <c r="H171" s="20">
        <f t="shared" si="39"/>
        <v>0</v>
      </c>
      <c r="I171" s="20">
        <f t="shared" si="40"/>
        <v>0</v>
      </c>
      <c r="J171" s="20">
        <f t="shared" si="41"/>
        <v>0</v>
      </c>
      <c r="K171" s="20">
        <f t="shared" si="42"/>
        <v>0</v>
      </c>
      <c r="L171" s="20">
        <f t="shared" si="43"/>
        <v>0</v>
      </c>
      <c r="M171" s="20">
        <f t="shared" ca="1" si="44"/>
        <v>4.8883762308955985E-3</v>
      </c>
      <c r="N171" s="20">
        <f t="shared" ca="1" si="45"/>
        <v>0</v>
      </c>
      <c r="O171" s="23">
        <f t="shared" ca="1" si="46"/>
        <v>0</v>
      </c>
      <c r="P171" s="20">
        <f t="shared" ca="1" si="47"/>
        <v>0</v>
      </c>
      <c r="Q171" s="20">
        <f t="shared" ca="1" si="48"/>
        <v>0</v>
      </c>
      <c r="R171">
        <f t="shared" ca="1" si="49"/>
        <v>-4.8883762308955985E-3</v>
      </c>
    </row>
    <row r="172" spans="1:18" x14ac:dyDescent="0.2">
      <c r="A172" s="87"/>
      <c r="B172" s="87"/>
      <c r="C172" s="87"/>
      <c r="D172" s="89">
        <f t="shared" si="35"/>
        <v>0</v>
      </c>
      <c r="E172" s="89">
        <f t="shared" si="36"/>
        <v>0</v>
      </c>
      <c r="F172" s="20">
        <f t="shared" si="37"/>
        <v>0</v>
      </c>
      <c r="G172" s="20">
        <f t="shared" si="38"/>
        <v>0</v>
      </c>
      <c r="H172" s="20">
        <f t="shared" si="39"/>
        <v>0</v>
      </c>
      <c r="I172" s="20">
        <f t="shared" si="40"/>
        <v>0</v>
      </c>
      <c r="J172" s="20">
        <f t="shared" si="41"/>
        <v>0</v>
      </c>
      <c r="K172" s="20">
        <f t="shared" si="42"/>
        <v>0</v>
      </c>
      <c r="L172" s="20">
        <f t="shared" si="43"/>
        <v>0</v>
      </c>
      <c r="M172" s="20">
        <f t="shared" ca="1" si="44"/>
        <v>4.8883762308955985E-3</v>
      </c>
      <c r="N172" s="20">
        <f t="shared" ca="1" si="45"/>
        <v>0</v>
      </c>
      <c r="O172" s="23">
        <f t="shared" ca="1" si="46"/>
        <v>0</v>
      </c>
      <c r="P172" s="20">
        <f t="shared" ca="1" si="47"/>
        <v>0</v>
      </c>
      <c r="Q172" s="20">
        <f t="shared" ca="1" si="48"/>
        <v>0</v>
      </c>
      <c r="R172">
        <f t="shared" ca="1" si="49"/>
        <v>-4.8883762308955985E-3</v>
      </c>
    </row>
    <row r="173" spans="1:18" x14ac:dyDescent="0.2">
      <c r="A173" s="87"/>
      <c r="B173" s="87"/>
      <c r="C173" s="87"/>
      <c r="D173" s="89">
        <f t="shared" si="35"/>
        <v>0</v>
      </c>
      <c r="E173" s="89">
        <f t="shared" si="36"/>
        <v>0</v>
      </c>
      <c r="F173" s="20">
        <f t="shared" si="37"/>
        <v>0</v>
      </c>
      <c r="G173" s="20">
        <f t="shared" si="38"/>
        <v>0</v>
      </c>
      <c r="H173" s="20">
        <f t="shared" si="39"/>
        <v>0</v>
      </c>
      <c r="I173" s="20">
        <f t="shared" si="40"/>
        <v>0</v>
      </c>
      <c r="J173" s="20">
        <f t="shared" si="41"/>
        <v>0</v>
      </c>
      <c r="K173" s="20">
        <f t="shared" si="42"/>
        <v>0</v>
      </c>
      <c r="L173" s="20">
        <f t="shared" si="43"/>
        <v>0</v>
      </c>
      <c r="M173" s="20">
        <f t="shared" ca="1" si="44"/>
        <v>4.8883762308955985E-3</v>
      </c>
      <c r="N173" s="20">
        <f t="shared" ca="1" si="45"/>
        <v>0</v>
      </c>
      <c r="O173" s="23">
        <f t="shared" ca="1" si="46"/>
        <v>0</v>
      </c>
      <c r="P173" s="20">
        <f t="shared" ca="1" si="47"/>
        <v>0</v>
      </c>
      <c r="Q173" s="20">
        <f t="shared" ca="1" si="48"/>
        <v>0</v>
      </c>
      <c r="R173">
        <f t="shared" ca="1" si="49"/>
        <v>-4.8883762308955985E-3</v>
      </c>
    </row>
    <row r="174" spans="1:18" x14ac:dyDescent="0.2">
      <c r="A174" s="87"/>
      <c r="B174" s="87"/>
      <c r="C174" s="87"/>
      <c r="D174" s="89">
        <f t="shared" si="35"/>
        <v>0</v>
      </c>
      <c r="E174" s="89">
        <f t="shared" si="36"/>
        <v>0</v>
      </c>
      <c r="F174" s="20">
        <f t="shared" si="37"/>
        <v>0</v>
      </c>
      <c r="G174" s="20">
        <f t="shared" si="38"/>
        <v>0</v>
      </c>
      <c r="H174" s="20">
        <f t="shared" si="39"/>
        <v>0</v>
      </c>
      <c r="I174" s="20">
        <f t="shared" si="40"/>
        <v>0</v>
      </c>
      <c r="J174" s="20">
        <f t="shared" si="41"/>
        <v>0</v>
      </c>
      <c r="K174" s="20">
        <f t="shared" si="42"/>
        <v>0</v>
      </c>
      <c r="L174" s="20">
        <f t="shared" si="43"/>
        <v>0</v>
      </c>
      <c r="M174" s="20">
        <f t="shared" ca="1" si="44"/>
        <v>4.8883762308955985E-3</v>
      </c>
      <c r="N174" s="20">
        <f t="shared" ca="1" si="45"/>
        <v>0</v>
      </c>
      <c r="O174" s="23">
        <f t="shared" ca="1" si="46"/>
        <v>0</v>
      </c>
      <c r="P174" s="20">
        <f t="shared" ca="1" si="47"/>
        <v>0</v>
      </c>
      <c r="Q174" s="20">
        <f t="shared" ca="1" si="48"/>
        <v>0</v>
      </c>
      <c r="R174">
        <f t="shared" ca="1" si="49"/>
        <v>-4.8883762308955985E-3</v>
      </c>
    </row>
    <row r="175" spans="1:18" x14ac:dyDescent="0.2">
      <c r="A175" s="87"/>
      <c r="B175" s="87"/>
      <c r="C175" s="87"/>
      <c r="D175" s="89">
        <f t="shared" si="35"/>
        <v>0</v>
      </c>
      <c r="E175" s="89">
        <f t="shared" si="36"/>
        <v>0</v>
      </c>
      <c r="F175" s="20">
        <f t="shared" si="37"/>
        <v>0</v>
      </c>
      <c r="G175" s="20">
        <f t="shared" si="38"/>
        <v>0</v>
      </c>
      <c r="H175" s="20">
        <f t="shared" si="39"/>
        <v>0</v>
      </c>
      <c r="I175" s="20">
        <f t="shared" si="40"/>
        <v>0</v>
      </c>
      <c r="J175" s="20">
        <f t="shared" si="41"/>
        <v>0</v>
      </c>
      <c r="K175" s="20">
        <f t="shared" si="42"/>
        <v>0</v>
      </c>
      <c r="L175" s="20">
        <f t="shared" si="43"/>
        <v>0</v>
      </c>
      <c r="M175" s="20">
        <f t="shared" ca="1" si="44"/>
        <v>4.8883762308955985E-3</v>
      </c>
      <c r="N175" s="20">
        <f t="shared" ca="1" si="45"/>
        <v>0</v>
      </c>
      <c r="O175" s="23">
        <f t="shared" ca="1" si="46"/>
        <v>0</v>
      </c>
      <c r="P175" s="20">
        <f t="shared" ca="1" si="47"/>
        <v>0</v>
      </c>
      <c r="Q175" s="20">
        <f t="shared" ca="1" si="48"/>
        <v>0</v>
      </c>
      <c r="R175">
        <f t="shared" ca="1" si="49"/>
        <v>-4.8883762308955985E-3</v>
      </c>
    </row>
    <row r="176" spans="1:18" x14ac:dyDescent="0.2">
      <c r="A176" s="87"/>
      <c r="B176" s="87"/>
      <c r="C176" s="87"/>
      <c r="D176" s="89">
        <f t="shared" si="35"/>
        <v>0</v>
      </c>
      <c r="E176" s="89">
        <f t="shared" si="36"/>
        <v>0</v>
      </c>
      <c r="F176" s="20">
        <f t="shared" si="37"/>
        <v>0</v>
      </c>
      <c r="G176" s="20">
        <f t="shared" si="38"/>
        <v>0</v>
      </c>
      <c r="H176" s="20">
        <f t="shared" si="39"/>
        <v>0</v>
      </c>
      <c r="I176" s="20">
        <f t="shared" si="40"/>
        <v>0</v>
      </c>
      <c r="J176" s="20">
        <f t="shared" si="41"/>
        <v>0</v>
      </c>
      <c r="K176" s="20">
        <f t="shared" si="42"/>
        <v>0</v>
      </c>
      <c r="L176" s="20">
        <f t="shared" si="43"/>
        <v>0</v>
      </c>
      <c r="M176" s="20">
        <f t="shared" ca="1" si="44"/>
        <v>4.8883762308955985E-3</v>
      </c>
      <c r="N176" s="20">
        <f t="shared" ca="1" si="45"/>
        <v>0</v>
      </c>
      <c r="O176" s="23">
        <f t="shared" ca="1" si="46"/>
        <v>0</v>
      </c>
      <c r="P176" s="20">
        <f t="shared" ca="1" si="47"/>
        <v>0</v>
      </c>
      <c r="Q176" s="20">
        <f t="shared" ca="1" si="48"/>
        <v>0</v>
      </c>
      <c r="R176">
        <f t="shared" ca="1" si="49"/>
        <v>-4.8883762308955985E-3</v>
      </c>
    </row>
    <row r="177" spans="1:18" x14ac:dyDescent="0.2">
      <c r="A177" s="87"/>
      <c r="B177" s="87"/>
      <c r="C177" s="87"/>
      <c r="D177" s="89">
        <f t="shared" si="35"/>
        <v>0</v>
      </c>
      <c r="E177" s="89">
        <f t="shared" si="36"/>
        <v>0</v>
      </c>
      <c r="F177" s="20">
        <f t="shared" si="37"/>
        <v>0</v>
      </c>
      <c r="G177" s="20">
        <f t="shared" si="38"/>
        <v>0</v>
      </c>
      <c r="H177" s="20">
        <f t="shared" si="39"/>
        <v>0</v>
      </c>
      <c r="I177" s="20">
        <f t="shared" si="40"/>
        <v>0</v>
      </c>
      <c r="J177" s="20">
        <f t="shared" si="41"/>
        <v>0</v>
      </c>
      <c r="K177" s="20">
        <f t="shared" si="42"/>
        <v>0</v>
      </c>
      <c r="L177" s="20">
        <f t="shared" si="43"/>
        <v>0</v>
      </c>
      <c r="M177" s="20">
        <f t="shared" ca="1" si="44"/>
        <v>4.8883762308955985E-3</v>
      </c>
      <c r="N177" s="20">
        <f t="shared" ca="1" si="45"/>
        <v>0</v>
      </c>
      <c r="O177" s="23">
        <f t="shared" ca="1" si="46"/>
        <v>0</v>
      </c>
      <c r="P177" s="20">
        <f t="shared" ca="1" si="47"/>
        <v>0</v>
      </c>
      <c r="Q177" s="20">
        <f t="shared" ca="1" si="48"/>
        <v>0</v>
      </c>
      <c r="R177">
        <f t="shared" ca="1" si="49"/>
        <v>-4.8883762308955985E-3</v>
      </c>
    </row>
    <row r="178" spans="1:18" x14ac:dyDescent="0.2">
      <c r="A178" s="87"/>
      <c r="B178" s="87"/>
      <c r="C178" s="87"/>
      <c r="D178" s="89">
        <f t="shared" si="35"/>
        <v>0</v>
      </c>
      <c r="E178" s="89">
        <f t="shared" si="36"/>
        <v>0</v>
      </c>
      <c r="F178" s="20">
        <f t="shared" si="37"/>
        <v>0</v>
      </c>
      <c r="G178" s="20">
        <f t="shared" si="38"/>
        <v>0</v>
      </c>
      <c r="H178" s="20">
        <f t="shared" si="39"/>
        <v>0</v>
      </c>
      <c r="I178" s="20">
        <f t="shared" si="40"/>
        <v>0</v>
      </c>
      <c r="J178" s="20">
        <f t="shared" si="41"/>
        <v>0</v>
      </c>
      <c r="K178" s="20">
        <f t="shared" si="42"/>
        <v>0</v>
      </c>
      <c r="L178" s="20">
        <f t="shared" si="43"/>
        <v>0</v>
      </c>
      <c r="M178" s="20">
        <f t="shared" ca="1" si="44"/>
        <v>4.8883762308955985E-3</v>
      </c>
      <c r="N178" s="20">
        <f t="shared" ca="1" si="45"/>
        <v>0</v>
      </c>
      <c r="O178" s="23">
        <f t="shared" ca="1" si="46"/>
        <v>0</v>
      </c>
      <c r="P178" s="20">
        <f t="shared" ca="1" si="47"/>
        <v>0</v>
      </c>
      <c r="Q178" s="20">
        <f t="shared" ca="1" si="48"/>
        <v>0</v>
      </c>
      <c r="R178">
        <f t="shared" ca="1" si="49"/>
        <v>-4.8883762308955985E-3</v>
      </c>
    </row>
    <row r="179" spans="1:18" x14ac:dyDescent="0.2">
      <c r="A179" s="87"/>
      <c r="B179" s="87"/>
      <c r="C179" s="87"/>
      <c r="D179" s="89">
        <f t="shared" si="35"/>
        <v>0</v>
      </c>
      <c r="E179" s="89">
        <f t="shared" si="36"/>
        <v>0</v>
      </c>
      <c r="F179" s="20">
        <f t="shared" si="37"/>
        <v>0</v>
      </c>
      <c r="G179" s="20">
        <f t="shared" si="38"/>
        <v>0</v>
      </c>
      <c r="H179" s="20">
        <f t="shared" si="39"/>
        <v>0</v>
      </c>
      <c r="I179" s="20">
        <f t="shared" si="40"/>
        <v>0</v>
      </c>
      <c r="J179" s="20">
        <f t="shared" si="41"/>
        <v>0</v>
      </c>
      <c r="K179" s="20">
        <f t="shared" si="42"/>
        <v>0</v>
      </c>
      <c r="L179" s="20">
        <f t="shared" si="43"/>
        <v>0</v>
      </c>
      <c r="M179" s="20">
        <f t="shared" ca="1" si="44"/>
        <v>4.8883762308955985E-3</v>
      </c>
      <c r="N179" s="20">
        <f t="shared" ca="1" si="45"/>
        <v>0</v>
      </c>
      <c r="O179" s="23">
        <f t="shared" ca="1" si="46"/>
        <v>0</v>
      </c>
      <c r="P179" s="20">
        <f t="shared" ca="1" si="47"/>
        <v>0</v>
      </c>
      <c r="Q179" s="20">
        <f t="shared" ca="1" si="48"/>
        <v>0</v>
      </c>
      <c r="R179">
        <f t="shared" ca="1" si="49"/>
        <v>-4.8883762308955985E-3</v>
      </c>
    </row>
    <row r="180" spans="1:18" x14ac:dyDescent="0.2">
      <c r="A180" s="87"/>
      <c r="B180" s="87"/>
      <c r="C180" s="87"/>
      <c r="D180" s="89">
        <f t="shared" si="35"/>
        <v>0</v>
      </c>
      <c r="E180" s="89">
        <f t="shared" si="36"/>
        <v>0</v>
      </c>
      <c r="F180" s="20">
        <f t="shared" si="37"/>
        <v>0</v>
      </c>
      <c r="G180" s="20">
        <f t="shared" si="38"/>
        <v>0</v>
      </c>
      <c r="H180" s="20">
        <f t="shared" si="39"/>
        <v>0</v>
      </c>
      <c r="I180" s="20">
        <f t="shared" si="40"/>
        <v>0</v>
      </c>
      <c r="J180" s="20">
        <f t="shared" si="41"/>
        <v>0</v>
      </c>
      <c r="K180" s="20">
        <f t="shared" si="42"/>
        <v>0</v>
      </c>
      <c r="L180" s="20">
        <f t="shared" si="43"/>
        <v>0</v>
      </c>
      <c r="M180" s="20">
        <f t="shared" ca="1" si="44"/>
        <v>4.8883762308955985E-3</v>
      </c>
      <c r="N180" s="20">
        <f t="shared" ca="1" si="45"/>
        <v>0</v>
      </c>
      <c r="O180" s="23">
        <f t="shared" ca="1" si="46"/>
        <v>0</v>
      </c>
      <c r="P180" s="20">
        <f t="shared" ca="1" si="47"/>
        <v>0</v>
      </c>
      <c r="Q180" s="20">
        <f t="shared" ca="1" si="48"/>
        <v>0</v>
      </c>
      <c r="R180">
        <f t="shared" ca="1" si="49"/>
        <v>-4.8883762308955985E-3</v>
      </c>
    </row>
    <row r="181" spans="1:18" x14ac:dyDescent="0.2">
      <c r="A181" s="87"/>
      <c r="B181" s="87"/>
      <c r="C181" s="87"/>
      <c r="D181" s="89">
        <f t="shared" si="35"/>
        <v>0</v>
      </c>
      <c r="E181" s="89">
        <f t="shared" si="36"/>
        <v>0</v>
      </c>
      <c r="F181" s="20">
        <f t="shared" si="37"/>
        <v>0</v>
      </c>
      <c r="G181" s="20">
        <f t="shared" si="38"/>
        <v>0</v>
      </c>
      <c r="H181" s="20">
        <f t="shared" si="39"/>
        <v>0</v>
      </c>
      <c r="I181" s="20">
        <f t="shared" si="40"/>
        <v>0</v>
      </c>
      <c r="J181" s="20">
        <f t="shared" si="41"/>
        <v>0</v>
      </c>
      <c r="K181" s="20">
        <f t="shared" si="42"/>
        <v>0</v>
      </c>
      <c r="L181" s="20">
        <f t="shared" si="43"/>
        <v>0</v>
      </c>
      <c r="M181" s="20">
        <f t="shared" ca="1" si="44"/>
        <v>4.8883762308955985E-3</v>
      </c>
      <c r="N181" s="20">
        <f t="shared" ca="1" si="45"/>
        <v>0</v>
      </c>
      <c r="O181" s="23">
        <f t="shared" ca="1" si="46"/>
        <v>0</v>
      </c>
      <c r="P181" s="20">
        <f t="shared" ca="1" si="47"/>
        <v>0</v>
      </c>
      <c r="Q181" s="20">
        <f t="shared" ca="1" si="48"/>
        <v>0</v>
      </c>
      <c r="R181">
        <f t="shared" ca="1" si="49"/>
        <v>-4.8883762308955985E-3</v>
      </c>
    </row>
    <row r="182" spans="1:18" x14ac:dyDescent="0.2">
      <c r="A182" s="87"/>
      <c r="B182" s="87"/>
      <c r="C182" s="87"/>
      <c r="D182" s="89">
        <f t="shared" si="35"/>
        <v>0</v>
      </c>
      <c r="E182" s="89">
        <f t="shared" si="36"/>
        <v>0</v>
      </c>
      <c r="F182" s="20">
        <f t="shared" si="37"/>
        <v>0</v>
      </c>
      <c r="G182" s="20">
        <f t="shared" si="38"/>
        <v>0</v>
      </c>
      <c r="H182" s="20">
        <f t="shared" si="39"/>
        <v>0</v>
      </c>
      <c r="I182" s="20">
        <f t="shared" si="40"/>
        <v>0</v>
      </c>
      <c r="J182" s="20">
        <f t="shared" si="41"/>
        <v>0</v>
      </c>
      <c r="K182" s="20">
        <f t="shared" si="42"/>
        <v>0</v>
      </c>
      <c r="L182" s="20">
        <f t="shared" si="43"/>
        <v>0</v>
      </c>
      <c r="M182" s="20">
        <f t="shared" ca="1" si="44"/>
        <v>4.8883762308955985E-3</v>
      </c>
      <c r="N182" s="20">
        <f t="shared" ca="1" si="45"/>
        <v>0</v>
      </c>
      <c r="O182" s="23">
        <f t="shared" ca="1" si="46"/>
        <v>0</v>
      </c>
      <c r="P182" s="20">
        <f t="shared" ca="1" si="47"/>
        <v>0</v>
      </c>
      <c r="Q182" s="20">
        <f t="shared" ca="1" si="48"/>
        <v>0</v>
      </c>
      <c r="R182">
        <f t="shared" ca="1" si="49"/>
        <v>-4.8883762308955985E-3</v>
      </c>
    </row>
    <row r="183" spans="1:18" x14ac:dyDescent="0.2">
      <c r="A183" s="87"/>
      <c r="B183" s="87"/>
      <c r="C183" s="87"/>
      <c r="D183" s="89">
        <f t="shared" si="35"/>
        <v>0</v>
      </c>
      <c r="E183" s="89">
        <f t="shared" si="36"/>
        <v>0</v>
      </c>
      <c r="F183" s="20">
        <f t="shared" si="37"/>
        <v>0</v>
      </c>
      <c r="G183" s="20">
        <f t="shared" si="38"/>
        <v>0</v>
      </c>
      <c r="H183" s="20">
        <f t="shared" si="39"/>
        <v>0</v>
      </c>
      <c r="I183" s="20">
        <f t="shared" si="40"/>
        <v>0</v>
      </c>
      <c r="J183" s="20">
        <f t="shared" si="41"/>
        <v>0</v>
      </c>
      <c r="K183" s="20">
        <f t="shared" si="42"/>
        <v>0</v>
      </c>
      <c r="L183" s="20">
        <f t="shared" si="43"/>
        <v>0</v>
      </c>
      <c r="M183" s="20">
        <f t="shared" ca="1" si="44"/>
        <v>4.8883762308955985E-3</v>
      </c>
      <c r="N183" s="20">
        <f t="shared" ca="1" si="45"/>
        <v>0</v>
      </c>
      <c r="O183" s="23">
        <f t="shared" ca="1" si="46"/>
        <v>0</v>
      </c>
      <c r="P183" s="20">
        <f t="shared" ca="1" si="47"/>
        <v>0</v>
      </c>
      <c r="Q183" s="20">
        <f t="shared" ca="1" si="48"/>
        <v>0</v>
      </c>
      <c r="R183">
        <f t="shared" ca="1" si="49"/>
        <v>-4.8883762308955985E-3</v>
      </c>
    </row>
    <row r="184" spans="1:18" x14ac:dyDescent="0.2">
      <c r="A184" s="87"/>
      <c r="B184" s="87"/>
      <c r="C184" s="87"/>
      <c r="D184" s="89">
        <f t="shared" si="35"/>
        <v>0</v>
      </c>
      <c r="E184" s="89">
        <f t="shared" si="36"/>
        <v>0</v>
      </c>
      <c r="F184" s="20">
        <f t="shared" si="37"/>
        <v>0</v>
      </c>
      <c r="G184" s="20">
        <f t="shared" si="38"/>
        <v>0</v>
      </c>
      <c r="H184" s="20">
        <f t="shared" si="39"/>
        <v>0</v>
      </c>
      <c r="I184" s="20">
        <f t="shared" si="40"/>
        <v>0</v>
      </c>
      <c r="J184" s="20">
        <f t="shared" si="41"/>
        <v>0</v>
      </c>
      <c r="K184" s="20">
        <f t="shared" si="42"/>
        <v>0</v>
      </c>
      <c r="L184" s="20">
        <f t="shared" si="43"/>
        <v>0</v>
      </c>
      <c r="M184" s="20">
        <f t="shared" ca="1" si="44"/>
        <v>4.8883762308955985E-3</v>
      </c>
      <c r="N184" s="20">
        <f t="shared" ca="1" si="45"/>
        <v>0</v>
      </c>
      <c r="O184" s="23">
        <f t="shared" ca="1" si="46"/>
        <v>0</v>
      </c>
      <c r="P184" s="20">
        <f t="shared" ca="1" si="47"/>
        <v>0</v>
      </c>
      <c r="Q184" s="20">
        <f t="shared" ca="1" si="48"/>
        <v>0</v>
      </c>
      <c r="R184">
        <f t="shared" ca="1" si="49"/>
        <v>-4.8883762308955985E-3</v>
      </c>
    </row>
    <row r="185" spans="1:18" x14ac:dyDescent="0.2">
      <c r="A185" s="87"/>
      <c r="B185" s="87"/>
      <c r="C185" s="87"/>
      <c r="D185" s="89">
        <f t="shared" si="35"/>
        <v>0</v>
      </c>
      <c r="E185" s="89">
        <f t="shared" si="36"/>
        <v>0</v>
      </c>
      <c r="F185" s="20">
        <f t="shared" si="37"/>
        <v>0</v>
      </c>
      <c r="G185" s="20">
        <f t="shared" si="38"/>
        <v>0</v>
      </c>
      <c r="H185" s="20">
        <f t="shared" si="39"/>
        <v>0</v>
      </c>
      <c r="I185" s="20">
        <f t="shared" si="40"/>
        <v>0</v>
      </c>
      <c r="J185" s="20">
        <f t="shared" si="41"/>
        <v>0</v>
      </c>
      <c r="K185" s="20">
        <f t="shared" si="42"/>
        <v>0</v>
      </c>
      <c r="L185" s="20">
        <f t="shared" si="43"/>
        <v>0</v>
      </c>
      <c r="M185" s="20">
        <f t="shared" ca="1" si="44"/>
        <v>4.8883762308955985E-3</v>
      </c>
      <c r="N185" s="20">
        <f t="shared" ca="1" si="45"/>
        <v>0</v>
      </c>
      <c r="O185" s="23">
        <f t="shared" ca="1" si="46"/>
        <v>0</v>
      </c>
      <c r="P185" s="20">
        <f t="shared" ca="1" si="47"/>
        <v>0</v>
      </c>
      <c r="Q185" s="20">
        <f t="shared" ca="1" si="48"/>
        <v>0</v>
      </c>
      <c r="R185">
        <f t="shared" ca="1" si="49"/>
        <v>-4.8883762308955985E-3</v>
      </c>
    </row>
    <row r="186" spans="1:18" x14ac:dyDescent="0.2">
      <c r="A186" s="87"/>
      <c r="B186" s="87"/>
      <c r="C186" s="87"/>
      <c r="D186" s="89">
        <f t="shared" si="35"/>
        <v>0</v>
      </c>
      <c r="E186" s="89">
        <f t="shared" si="36"/>
        <v>0</v>
      </c>
      <c r="F186" s="20">
        <f t="shared" si="37"/>
        <v>0</v>
      </c>
      <c r="G186" s="20">
        <f t="shared" si="38"/>
        <v>0</v>
      </c>
      <c r="H186" s="20">
        <f t="shared" si="39"/>
        <v>0</v>
      </c>
      <c r="I186" s="20">
        <f t="shared" si="40"/>
        <v>0</v>
      </c>
      <c r="J186" s="20">
        <f t="shared" si="41"/>
        <v>0</v>
      </c>
      <c r="K186" s="20">
        <f t="shared" si="42"/>
        <v>0</v>
      </c>
      <c r="L186" s="20">
        <f t="shared" si="43"/>
        <v>0</v>
      </c>
      <c r="M186" s="20">
        <f t="shared" ca="1" si="44"/>
        <v>4.8883762308955985E-3</v>
      </c>
      <c r="N186" s="20">
        <f t="shared" ca="1" si="45"/>
        <v>0</v>
      </c>
      <c r="O186" s="23">
        <f t="shared" ca="1" si="46"/>
        <v>0</v>
      </c>
      <c r="P186" s="20">
        <f t="shared" ca="1" si="47"/>
        <v>0</v>
      </c>
      <c r="Q186" s="20">
        <f t="shared" ca="1" si="48"/>
        <v>0</v>
      </c>
      <c r="R186">
        <f t="shared" ca="1" si="49"/>
        <v>-4.8883762308955985E-3</v>
      </c>
    </row>
    <row r="187" spans="1:18" x14ac:dyDescent="0.2">
      <c r="A187" s="87"/>
      <c r="B187" s="87"/>
      <c r="C187" s="87"/>
      <c r="D187" s="89">
        <f t="shared" si="35"/>
        <v>0</v>
      </c>
      <c r="E187" s="89">
        <f t="shared" si="36"/>
        <v>0</v>
      </c>
      <c r="F187" s="20">
        <f t="shared" si="37"/>
        <v>0</v>
      </c>
      <c r="G187" s="20">
        <f t="shared" si="38"/>
        <v>0</v>
      </c>
      <c r="H187" s="20">
        <f t="shared" si="39"/>
        <v>0</v>
      </c>
      <c r="I187" s="20">
        <f t="shared" si="40"/>
        <v>0</v>
      </c>
      <c r="J187" s="20">
        <f t="shared" si="41"/>
        <v>0</v>
      </c>
      <c r="K187" s="20">
        <f t="shared" si="42"/>
        <v>0</v>
      </c>
      <c r="L187" s="20">
        <f t="shared" si="43"/>
        <v>0</v>
      </c>
      <c r="M187" s="20">
        <f t="shared" ca="1" si="44"/>
        <v>4.8883762308955985E-3</v>
      </c>
      <c r="N187" s="20">
        <f t="shared" ca="1" si="45"/>
        <v>0</v>
      </c>
      <c r="O187" s="23">
        <f t="shared" ca="1" si="46"/>
        <v>0</v>
      </c>
      <c r="P187" s="20">
        <f t="shared" ca="1" si="47"/>
        <v>0</v>
      </c>
      <c r="Q187" s="20">
        <f t="shared" ca="1" si="48"/>
        <v>0</v>
      </c>
      <c r="R187">
        <f t="shared" ca="1" si="49"/>
        <v>-4.8883762308955985E-3</v>
      </c>
    </row>
    <row r="188" spans="1:18" x14ac:dyDescent="0.2">
      <c r="A188" s="87"/>
      <c r="B188" s="87"/>
      <c r="C188" s="87"/>
      <c r="D188" s="89">
        <f t="shared" si="35"/>
        <v>0</v>
      </c>
      <c r="E188" s="89">
        <f t="shared" si="36"/>
        <v>0</v>
      </c>
      <c r="F188" s="20">
        <f t="shared" si="37"/>
        <v>0</v>
      </c>
      <c r="G188" s="20">
        <f t="shared" si="38"/>
        <v>0</v>
      </c>
      <c r="H188" s="20">
        <f t="shared" si="39"/>
        <v>0</v>
      </c>
      <c r="I188" s="20">
        <f t="shared" si="40"/>
        <v>0</v>
      </c>
      <c r="J188" s="20">
        <f t="shared" si="41"/>
        <v>0</v>
      </c>
      <c r="K188" s="20">
        <f t="shared" si="42"/>
        <v>0</v>
      </c>
      <c r="L188" s="20">
        <f t="shared" si="43"/>
        <v>0</v>
      </c>
      <c r="M188" s="20">
        <f t="shared" ca="1" si="44"/>
        <v>4.8883762308955985E-3</v>
      </c>
      <c r="N188" s="20">
        <f t="shared" ca="1" si="45"/>
        <v>0</v>
      </c>
      <c r="O188" s="23">
        <f t="shared" ca="1" si="46"/>
        <v>0</v>
      </c>
      <c r="P188" s="20">
        <f t="shared" ca="1" si="47"/>
        <v>0</v>
      </c>
      <c r="Q188" s="20">
        <f t="shared" ca="1" si="48"/>
        <v>0</v>
      </c>
      <c r="R188">
        <f t="shared" ca="1" si="49"/>
        <v>-4.8883762308955985E-3</v>
      </c>
    </row>
    <row r="189" spans="1:18" x14ac:dyDescent="0.2">
      <c r="A189" s="87"/>
      <c r="B189" s="87"/>
      <c r="C189" s="87"/>
      <c r="D189" s="89">
        <f t="shared" si="35"/>
        <v>0</v>
      </c>
      <c r="E189" s="89">
        <f t="shared" si="36"/>
        <v>0</v>
      </c>
      <c r="F189" s="20">
        <f t="shared" si="37"/>
        <v>0</v>
      </c>
      <c r="G189" s="20">
        <f t="shared" si="38"/>
        <v>0</v>
      </c>
      <c r="H189" s="20">
        <f t="shared" si="39"/>
        <v>0</v>
      </c>
      <c r="I189" s="20">
        <f t="shared" si="40"/>
        <v>0</v>
      </c>
      <c r="J189" s="20">
        <f t="shared" si="41"/>
        <v>0</v>
      </c>
      <c r="K189" s="20">
        <f t="shared" si="42"/>
        <v>0</v>
      </c>
      <c r="L189" s="20">
        <f t="shared" si="43"/>
        <v>0</v>
      </c>
      <c r="M189" s="20">
        <f t="shared" ca="1" si="44"/>
        <v>4.8883762308955985E-3</v>
      </c>
      <c r="N189" s="20">
        <f t="shared" ca="1" si="45"/>
        <v>0</v>
      </c>
      <c r="O189" s="23">
        <f t="shared" ca="1" si="46"/>
        <v>0</v>
      </c>
      <c r="P189" s="20">
        <f t="shared" ca="1" si="47"/>
        <v>0</v>
      </c>
      <c r="Q189" s="20">
        <f t="shared" ca="1" si="48"/>
        <v>0</v>
      </c>
      <c r="R189">
        <f t="shared" ca="1" si="49"/>
        <v>-4.8883762308955985E-3</v>
      </c>
    </row>
    <row r="190" spans="1:18" x14ac:dyDescent="0.2">
      <c r="A190" s="87"/>
      <c r="B190" s="87"/>
      <c r="C190" s="87"/>
      <c r="D190" s="89">
        <f t="shared" si="35"/>
        <v>0</v>
      </c>
      <c r="E190" s="89">
        <f t="shared" si="36"/>
        <v>0</v>
      </c>
      <c r="F190" s="20">
        <f t="shared" si="37"/>
        <v>0</v>
      </c>
      <c r="G190" s="20">
        <f t="shared" si="38"/>
        <v>0</v>
      </c>
      <c r="H190" s="20">
        <f t="shared" si="39"/>
        <v>0</v>
      </c>
      <c r="I190" s="20">
        <f t="shared" si="40"/>
        <v>0</v>
      </c>
      <c r="J190" s="20">
        <f t="shared" si="41"/>
        <v>0</v>
      </c>
      <c r="K190" s="20">
        <f t="shared" si="42"/>
        <v>0</v>
      </c>
      <c r="L190" s="20">
        <f t="shared" si="43"/>
        <v>0</v>
      </c>
      <c r="M190" s="20">
        <f t="shared" ca="1" si="44"/>
        <v>4.8883762308955985E-3</v>
      </c>
      <c r="N190" s="20">
        <f t="shared" ca="1" si="45"/>
        <v>0</v>
      </c>
      <c r="O190" s="23">
        <f t="shared" ca="1" si="46"/>
        <v>0</v>
      </c>
      <c r="P190" s="20">
        <f t="shared" ca="1" si="47"/>
        <v>0</v>
      </c>
      <c r="Q190" s="20">
        <f t="shared" ca="1" si="48"/>
        <v>0</v>
      </c>
      <c r="R190">
        <f t="shared" ca="1" si="49"/>
        <v>-4.8883762308955985E-3</v>
      </c>
    </row>
    <row r="191" spans="1:18" x14ac:dyDescent="0.2">
      <c r="A191" s="87"/>
      <c r="B191" s="87"/>
      <c r="C191" s="87"/>
      <c r="D191" s="89">
        <f t="shared" si="35"/>
        <v>0</v>
      </c>
      <c r="E191" s="89">
        <f t="shared" si="36"/>
        <v>0</v>
      </c>
      <c r="F191" s="20">
        <f t="shared" si="37"/>
        <v>0</v>
      </c>
      <c r="G191" s="20">
        <f t="shared" si="38"/>
        <v>0</v>
      </c>
      <c r="H191" s="20">
        <f t="shared" si="39"/>
        <v>0</v>
      </c>
      <c r="I191" s="20">
        <f t="shared" si="40"/>
        <v>0</v>
      </c>
      <c r="J191" s="20">
        <f t="shared" si="41"/>
        <v>0</v>
      </c>
      <c r="K191" s="20">
        <f t="shared" si="42"/>
        <v>0</v>
      </c>
      <c r="L191" s="20">
        <f t="shared" si="43"/>
        <v>0</v>
      </c>
      <c r="M191" s="20">
        <f t="shared" ca="1" si="44"/>
        <v>4.8883762308955985E-3</v>
      </c>
      <c r="N191" s="20">
        <f t="shared" ca="1" si="45"/>
        <v>0</v>
      </c>
      <c r="O191" s="23">
        <f t="shared" ca="1" si="46"/>
        <v>0</v>
      </c>
      <c r="P191" s="20">
        <f t="shared" ca="1" si="47"/>
        <v>0</v>
      </c>
      <c r="Q191" s="20">
        <f t="shared" ca="1" si="48"/>
        <v>0</v>
      </c>
      <c r="R191">
        <f t="shared" ca="1" si="49"/>
        <v>-4.8883762308955985E-3</v>
      </c>
    </row>
    <row r="192" spans="1:18" x14ac:dyDescent="0.2">
      <c r="A192" s="87"/>
      <c r="B192" s="87"/>
      <c r="C192" s="87"/>
      <c r="D192" s="89">
        <f t="shared" si="35"/>
        <v>0</v>
      </c>
      <c r="E192" s="89">
        <f t="shared" si="36"/>
        <v>0</v>
      </c>
      <c r="F192" s="20">
        <f t="shared" si="37"/>
        <v>0</v>
      </c>
      <c r="G192" s="20">
        <f t="shared" si="38"/>
        <v>0</v>
      </c>
      <c r="H192" s="20">
        <f t="shared" si="39"/>
        <v>0</v>
      </c>
      <c r="I192" s="20">
        <f t="shared" si="40"/>
        <v>0</v>
      </c>
      <c r="J192" s="20">
        <f t="shared" si="41"/>
        <v>0</v>
      </c>
      <c r="K192" s="20">
        <f t="shared" si="42"/>
        <v>0</v>
      </c>
      <c r="L192" s="20">
        <f t="shared" si="43"/>
        <v>0</v>
      </c>
      <c r="M192" s="20">
        <f t="shared" ca="1" si="44"/>
        <v>4.8883762308955985E-3</v>
      </c>
      <c r="N192" s="20">
        <f t="shared" ca="1" si="45"/>
        <v>0</v>
      </c>
      <c r="O192" s="23">
        <f t="shared" ca="1" si="46"/>
        <v>0</v>
      </c>
      <c r="P192" s="20">
        <f t="shared" ca="1" si="47"/>
        <v>0</v>
      </c>
      <c r="Q192" s="20">
        <f t="shared" ca="1" si="48"/>
        <v>0</v>
      </c>
      <c r="R192">
        <f t="shared" ca="1" si="49"/>
        <v>-4.8883762308955985E-3</v>
      </c>
    </row>
    <row r="193" spans="1:18" x14ac:dyDescent="0.2">
      <c r="A193" s="87"/>
      <c r="B193" s="87"/>
      <c r="C193" s="87"/>
      <c r="D193" s="89">
        <f t="shared" si="35"/>
        <v>0</v>
      </c>
      <c r="E193" s="89">
        <f t="shared" si="36"/>
        <v>0</v>
      </c>
      <c r="F193" s="20">
        <f t="shared" si="37"/>
        <v>0</v>
      </c>
      <c r="G193" s="20">
        <f t="shared" si="38"/>
        <v>0</v>
      </c>
      <c r="H193" s="20">
        <f t="shared" si="39"/>
        <v>0</v>
      </c>
      <c r="I193" s="20">
        <f t="shared" si="40"/>
        <v>0</v>
      </c>
      <c r="J193" s="20">
        <f t="shared" si="41"/>
        <v>0</v>
      </c>
      <c r="K193" s="20">
        <f t="shared" si="42"/>
        <v>0</v>
      </c>
      <c r="L193" s="20">
        <f t="shared" si="43"/>
        <v>0</v>
      </c>
      <c r="M193" s="20">
        <f t="shared" ca="1" si="44"/>
        <v>4.8883762308955985E-3</v>
      </c>
      <c r="N193" s="20">
        <f t="shared" ca="1" si="45"/>
        <v>0</v>
      </c>
      <c r="O193" s="23">
        <f t="shared" ca="1" si="46"/>
        <v>0</v>
      </c>
      <c r="P193" s="20">
        <f t="shared" ca="1" si="47"/>
        <v>0</v>
      </c>
      <c r="Q193" s="20">
        <f t="shared" ca="1" si="48"/>
        <v>0</v>
      </c>
      <c r="R193">
        <f t="shared" ca="1" si="49"/>
        <v>-4.8883762308955985E-3</v>
      </c>
    </row>
    <row r="194" spans="1:18" x14ac:dyDescent="0.2">
      <c r="A194" s="87"/>
      <c r="B194" s="87"/>
      <c r="C194" s="87"/>
      <c r="D194" s="89">
        <f t="shared" si="35"/>
        <v>0</v>
      </c>
      <c r="E194" s="89">
        <f t="shared" si="36"/>
        <v>0</v>
      </c>
      <c r="F194" s="20">
        <f t="shared" si="37"/>
        <v>0</v>
      </c>
      <c r="G194" s="20">
        <f t="shared" si="38"/>
        <v>0</v>
      </c>
      <c r="H194" s="20">
        <f t="shared" si="39"/>
        <v>0</v>
      </c>
      <c r="I194" s="20">
        <f t="shared" si="40"/>
        <v>0</v>
      </c>
      <c r="J194" s="20">
        <f t="shared" si="41"/>
        <v>0</v>
      </c>
      <c r="K194" s="20">
        <f t="shared" si="42"/>
        <v>0</v>
      </c>
      <c r="L194" s="20">
        <f t="shared" si="43"/>
        <v>0</v>
      </c>
      <c r="M194" s="20">
        <f t="shared" ca="1" si="44"/>
        <v>4.8883762308955985E-3</v>
      </c>
      <c r="N194" s="20">
        <f t="shared" ca="1" si="45"/>
        <v>0</v>
      </c>
      <c r="O194" s="23">
        <f t="shared" ca="1" si="46"/>
        <v>0</v>
      </c>
      <c r="P194" s="20">
        <f t="shared" ca="1" si="47"/>
        <v>0</v>
      </c>
      <c r="Q194" s="20">
        <f t="shared" ca="1" si="48"/>
        <v>0</v>
      </c>
      <c r="R194">
        <f t="shared" ca="1" si="49"/>
        <v>-4.8883762308955985E-3</v>
      </c>
    </row>
    <row r="195" spans="1:18" x14ac:dyDescent="0.2">
      <c r="A195" s="87"/>
      <c r="B195" s="87"/>
      <c r="C195" s="87"/>
      <c r="D195" s="89">
        <f t="shared" si="35"/>
        <v>0</v>
      </c>
      <c r="E195" s="89">
        <f t="shared" si="36"/>
        <v>0</v>
      </c>
      <c r="F195" s="20">
        <f t="shared" si="37"/>
        <v>0</v>
      </c>
      <c r="G195" s="20">
        <f t="shared" si="38"/>
        <v>0</v>
      </c>
      <c r="H195" s="20">
        <f t="shared" si="39"/>
        <v>0</v>
      </c>
      <c r="I195" s="20">
        <f t="shared" si="40"/>
        <v>0</v>
      </c>
      <c r="J195" s="20">
        <f t="shared" si="41"/>
        <v>0</v>
      </c>
      <c r="K195" s="20">
        <f t="shared" si="42"/>
        <v>0</v>
      </c>
      <c r="L195" s="20">
        <f t="shared" si="43"/>
        <v>0</v>
      </c>
      <c r="M195" s="20">
        <f t="shared" ca="1" si="44"/>
        <v>4.8883762308955985E-3</v>
      </c>
      <c r="N195" s="20">
        <f t="shared" ca="1" si="45"/>
        <v>0</v>
      </c>
      <c r="O195" s="23">
        <f t="shared" ca="1" si="46"/>
        <v>0</v>
      </c>
      <c r="P195" s="20">
        <f t="shared" ca="1" si="47"/>
        <v>0</v>
      </c>
      <c r="Q195" s="20">
        <f t="shared" ca="1" si="48"/>
        <v>0</v>
      </c>
      <c r="R195">
        <f t="shared" ca="1" si="49"/>
        <v>-4.8883762308955985E-3</v>
      </c>
    </row>
    <row r="196" spans="1:18" x14ac:dyDescent="0.2">
      <c r="A196" s="87"/>
      <c r="B196" s="87"/>
      <c r="C196" s="87"/>
      <c r="D196" s="89">
        <f t="shared" si="35"/>
        <v>0</v>
      </c>
      <c r="E196" s="89">
        <f t="shared" si="36"/>
        <v>0</v>
      </c>
      <c r="F196" s="20">
        <f t="shared" si="37"/>
        <v>0</v>
      </c>
      <c r="G196" s="20">
        <f t="shared" si="38"/>
        <v>0</v>
      </c>
      <c r="H196" s="20">
        <f t="shared" si="39"/>
        <v>0</v>
      </c>
      <c r="I196" s="20">
        <f t="shared" si="40"/>
        <v>0</v>
      </c>
      <c r="J196" s="20">
        <f t="shared" si="41"/>
        <v>0</v>
      </c>
      <c r="K196" s="20">
        <f t="shared" si="42"/>
        <v>0</v>
      </c>
      <c r="L196" s="20">
        <f t="shared" si="43"/>
        <v>0</v>
      </c>
      <c r="M196" s="20">
        <f t="shared" ca="1" si="44"/>
        <v>4.8883762308955985E-3</v>
      </c>
      <c r="N196" s="20">
        <f t="shared" ca="1" si="45"/>
        <v>0</v>
      </c>
      <c r="O196" s="23">
        <f t="shared" ca="1" si="46"/>
        <v>0</v>
      </c>
      <c r="P196" s="20">
        <f t="shared" ca="1" si="47"/>
        <v>0</v>
      </c>
      <c r="Q196" s="20">
        <f t="shared" ca="1" si="48"/>
        <v>0</v>
      </c>
      <c r="R196">
        <f t="shared" ca="1" si="49"/>
        <v>-4.8883762308955985E-3</v>
      </c>
    </row>
    <row r="197" spans="1:18" x14ac:dyDescent="0.2">
      <c r="A197" s="87"/>
      <c r="B197" s="87"/>
      <c r="C197" s="87"/>
      <c r="D197" s="89">
        <f t="shared" si="35"/>
        <v>0</v>
      </c>
      <c r="E197" s="89">
        <f t="shared" si="36"/>
        <v>0</v>
      </c>
      <c r="F197" s="20">
        <f t="shared" si="37"/>
        <v>0</v>
      </c>
      <c r="G197" s="20">
        <f t="shared" si="38"/>
        <v>0</v>
      </c>
      <c r="H197" s="20">
        <f t="shared" si="39"/>
        <v>0</v>
      </c>
      <c r="I197" s="20">
        <f t="shared" si="40"/>
        <v>0</v>
      </c>
      <c r="J197" s="20">
        <f t="shared" si="41"/>
        <v>0</v>
      </c>
      <c r="K197" s="20">
        <f t="shared" si="42"/>
        <v>0</v>
      </c>
      <c r="L197" s="20">
        <f t="shared" si="43"/>
        <v>0</v>
      </c>
      <c r="M197" s="20">
        <f t="shared" ca="1" si="44"/>
        <v>4.8883762308955985E-3</v>
      </c>
      <c r="N197" s="20">
        <f t="shared" ca="1" si="45"/>
        <v>0</v>
      </c>
      <c r="O197" s="23">
        <f t="shared" ca="1" si="46"/>
        <v>0</v>
      </c>
      <c r="P197" s="20">
        <f t="shared" ca="1" si="47"/>
        <v>0</v>
      </c>
      <c r="Q197" s="20">
        <f t="shared" ca="1" si="48"/>
        <v>0</v>
      </c>
      <c r="R197">
        <f t="shared" ca="1" si="49"/>
        <v>-4.8883762308955985E-3</v>
      </c>
    </row>
    <row r="198" spans="1:18" x14ac:dyDescent="0.2">
      <c r="A198" s="87"/>
      <c r="B198" s="87"/>
      <c r="C198" s="87"/>
      <c r="D198" s="89">
        <f t="shared" si="35"/>
        <v>0</v>
      </c>
      <c r="E198" s="89">
        <f t="shared" si="36"/>
        <v>0</v>
      </c>
      <c r="F198" s="20">
        <f t="shared" si="37"/>
        <v>0</v>
      </c>
      <c r="G198" s="20">
        <f t="shared" si="38"/>
        <v>0</v>
      </c>
      <c r="H198" s="20">
        <f t="shared" si="39"/>
        <v>0</v>
      </c>
      <c r="I198" s="20">
        <f t="shared" si="40"/>
        <v>0</v>
      </c>
      <c r="J198" s="20">
        <f t="shared" si="41"/>
        <v>0</v>
      </c>
      <c r="K198" s="20">
        <f t="shared" si="42"/>
        <v>0</v>
      </c>
      <c r="L198" s="20">
        <f t="shared" si="43"/>
        <v>0</v>
      </c>
      <c r="M198" s="20">
        <f t="shared" ca="1" si="44"/>
        <v>4.8883762308955985E-3</v>
      </c>
      <c r="N198" s="20">
        <f t="shared" ca="1" si="45"/>
        <v>0</v>
      </c>
      <c r="O198" s="23">
        <f t="shared" ca="1" si="46"/>
        <v>0</v>
      </c>
      <c r="P198" s="20">
        <f t="shared" ca="1" si="47"/>
        <v>0</v>
      </c>
      <c r="Q198" s="20">
        <f t="shared" ca="1" si="48"/>
        <v>0</v>
      </c>
      <c r="R198">
        <f t="shared" ca="1" si="49"/>
        <v>-4.8883762308955985E-3</v>
      </c>
    </row>
    <row r="199" spans="1:18" x14ac:dyDescent="0.2">
      <c r="A199" s="87"/>
      <c r="B199" s="87"/>
      <c r="C199" s="87"/>
      <c r="D199" s="89">
        <f t="shared" si="35"/>
        <v>0</v>
      </c>
      <c r="E199" s="89">
        <f t="shared" si="36"/>
        <v>0</v>
      </c>
      <c r="F199" s="20">
        <f t="shared" si="37"/>
        <v>0</v>
      </c>
      <c r="G199" s="20">
        <f t="shared" si="38"/>
        <v>0</v>
      </c>
      <c r="H199" s="20">
        <f t="shared" si="39"/>
        <v>0</v>
      </c>
      <c r="I199" s="20">
        <f t="shared" si="40"/>
        <v>0</v>
      </c>
      <c r="J199" s="20">
        <f t="shared" si="41"/>
        <v>0</v>
      </c>
      <c r="K199" s="20">
        <f t="shared" si="42"/>
        <v>0</v>
      </c>
      <c r="L199" s="20">
        <f t="shared" si="43"/>
        <v>0</v>
      </c>
      <c r="M199" s="20">
        <f t="shared" ca="1" si="44"/>
        <v>4.8883762308955985E-3</v>
      </c>
      <c r="N199" s="20">
        <f t="shared" ca="1" si="45"/>
        <v>0</v>
      </c>
      <c r="O199" s="23">
        <f t="shared" ca="1" si="46"/>
        <v>0</v>
      </c>
      <c r="P199" s="20">
        <f t="shared" ca="1" si="47"/>
        <v>0</v>
      </c>
      <c r="Q199" s="20">
        <f t="shared" ca="1" si="48"/>
        <v>0</v>
      </c>
      <c r="R199">
        <f t="shared" ca="1" si="49"/>
        <v>-4.8883762308955985E-3</v>
      </c>
    </row>
    <row r="200" spans="1:18" x14ac:dyDescent="0.2">
      <c r="A200" s="87"/>
      <c r="B200" s="87"/>
      <c r="C200" s="87"/>
      <c r="D200" s="89">
        <f t="shared" si="35"/>
        <v>0</v>
      </c>
      <c r="E200" s="89">
        <f t="shared" si="36"/>
        <v>0</v>
      </c>
      <c r="F200" s="20">
        <f t="shared" si="37"/>
        <v>0</v>
      </c>
      <c r="G200" s="20">
        <f t="shared" si="38"/>
        <v>0</v>
      </c>
      <c r="H200" s="20">
        <f t="shared" si="39"/>
        <v>0</v>
      </c>
      <c r="I200" s="20">
        <f t="shared" si="40"/>
        <v>0</v>
      </c>
      <c r="J200" s="20">
        <f t="shared" si="41"/>
        <v>0</v>
      </c>
      <c r="K200" s="20">
        <f t="shared" si="42"/>
        <v>0</v>
      </c>
      <c r="L200" s="20">
        <f t="shared" si="43"/>
        <v>0</v>
      </c>
      <c r="M200" s="20">
        <f t="shared" ca="1" si="44"/>
        <v>4.8883762308955985E-3</v>
      </c>
      <c r="N200" s="20">
        <f t="shared" ca="1" si="45"/>
        <v>0</v>
      </c>
      <c r="O200" s="23">
        <f t="shared" ca="1" si="46"/>
        <v>0</v>
      </c>
      <c r="P200" s="20">
        <f t="shared" ca="1" si="47"/>
        <v>0</v>
      </c>
      <c r="Q200" s="20">
        <f t="shared" ca="1" si="48"/>
        <v>0</v>
      </c>
      <c r="R200">
        <f t="shared" ca="1" si="49"/>
        <v>-4.8883762308955985E-3</v>
      </c>
    </row>
    <row r="201" spans="1:18" x14ac:dyDescent="0.2">
      <c r="A201" s="87"/>
      <c r="B201" s="87"/>
      <c r="C201" s="87"/>
      <c r="D201" s="89">
        <f t="shared" si="35"/>
        <v>0</v>
      </c>
      <c r="E201" s="89">
        <f t="shared" si="36"/>
        <v>0</v>
      </c>
      <c r="F201" s="20">
        <f t="shared" si="37"/>
        <v>0</v>
      </c>
      <c r="G201" s="20">
        <f t="shared" si="38"/>
        <v>0</v>
      </c>
      <c r="H201" s="20">
        <f t="shared" si="39"/>
        <v>0</v>
      </c>
      <c r="I201" s="20">
        <f t="shared" si="40"/>
        <v>0</v>
      </c>
      <c r="J201" s="20">
        <f t="shared" si="41"/>
        <v>0</v>
      </c>
      <c r="K201" s="20">
        <f t="shared" si="42"/>
        <v>0</v>
      </c>
      <c r="L201" s="20">
        <f t="shared" si="43"/>
        <v>0</v>
      </c>
      <c r="M201" s="20">
        <f t="shared" ca="1" si="44"/>
        <v>4.8883762308955985E-3</v>
      </c>
      <c r="N201" s="20">
        <f t="shared" ca="1" si="45"/>
        <v>0</v>
      </c>
      <c r="O201" s="23">
        <f t="shared" ca="1" si="46"/>
        <v>0</v>
      </c>
      <c r="P201" s="20">
        <f t="shared" ca="1" si="47"/>
        <v>0</v>
      </c>
      <c r="Q201" s="20">
        <f t="shared" ca="1" si="48"/>
        <v>0</v>
      </c>
      <c r="R201">
        <f t="shared" ca="1" si="49"/>
        <v>-4.8883762308955985E-3</v>
      </c>
    </row>
    <row r="202" spans="1:18" x14ac:dyDescent="0.2">
      <c r="A202" s="87"/>
      <c r="B202" s="87"/>
      <c r="C202" s="87"/>
      <c r="D202" s="89">
        <f t="shared" si="35"/>
        <v>0</v>
      </c>
      <c r="E202" s="89">
        <f t="shared" si="36"/>
        <v>0</v>
      </c>
      <c r="F202" s="20">
        <f t="shared" si="37"/>
        <v>0</v>
      </c>
      <c r="G202" s="20">
        <f t="shared" si="38"/>
        <v>0</v>
      </c>
      <c r="H202" s="20">
        <f t="shared" si="39"/>
        <v>0</v>
      </c>
      <c r="I202" s="20">
        <f t="shared" si="40"/>
        <v>0</v>
      </c>
      <c r="J202" s="20">
        <f t="shared" si="41"/>
        <v>0</v>
      </c>
      <c r="K202" s="20">
        <f t="shared" si="42"/>
        <v>0</v>
      </c>
      <c r="L202" s="20">
        <f t="shared" si="43"/>
        <v>0</v>
      </c>
      <c r="M202" s="20">
        <f t="shared" ca="1" si="44"/>
        <v>4.8883762308955985E-3</v>
      </c>
      <c r="N202" s="20">
        <f t="shared" ca="1" si="45"/>
        <v>0</v>
      </c>
      <c r="O202" s="23">
        <f t="shared" ca="1" si="46"/>
        <v>0</v>
      </c>
      <c r="P202" s="20">
        <f t="shared" ca="1" si="47"/>
        <v>0</v>
      </c>
      <c r="Q202" s="20">
        <f t="shared" ca="1" si="48"/>
        <v>0</v>
      </c>
      <c r="R202">
        <f t="shared" ca="1" si="49"/>
        <v>-4.8883762308955985E-3</v>
      </c>
    </row>
    <row r="203" spans="1:18" x14ac:dyDescent="0.2">
      <c r="A203" s="87"/>
      <c r="B203" s="87"/>
      <c r="C203" s="87"/>
      <c r="D203" s="89">
        <f t="shared" si="35"/>
        <v>0</v>
      </c>
      <c r="E203" s="89">
        <f t="shared" si="36"/>
        <v>0</v>
      </c>
      <c r="F203" s="20">
        <f t="shared" si="37"/>
        <v>0</v>
      </c>
      <c r="G203" s="20">
        <f t="shared" si="38"/>
        <v>0</v>
      </c>
      <c r="H203" s="20">
        <f t="shared" si="39"/>
        <v>0</v>
      </c>
      <c r="I203" s="20">
        <f t="shared" si="40"/>
        <v>0</v>
      </c>
      <c r="J203" s="20">
        <f t="shared" si="41"/>
        <v>0</v>
      </c>
      <c r="K203" s="20">
        <f t="shared" si="42"/>
        <v>0</v>
      </c>
      <c r="L203" s="20">
        <f t="shared" si="43"/>
        <v>0</v>
      </c>
      <c r="M203" s="20">
        <f t="shared" ca="1" si="44"/>
        <v>4.8883762308955985E-3</v>
      </c>
      <c r="N203" s="20">
        <f t="shared" ca="1" si="45"/>
        <v>0</v>
      </c>
      <c r="O203" s="23">
        <f t="shared" ca="1" si="46"/>
        <v>0</v>
      </c>
      <c r="P203" s="20">
        <f t="shared" ca="1" si="47"/>
        <v>0</v>
      </c>
      <c r="Q203" s="20">
        <f t="shared" ca="1" si="48"/>
        <v>0</v>
      </c>
      <c r="R203">
        <f t="shared" ca="1" si="49"/>
        <v>-4.8883762308955985E-3</v>
      </c>
    </row>
    <row r="204" spans="1:18" x14ac:dyDescent="0.2">
      <c r="A204" s="87"/>
      <c r="B204" s="87"/>
      <c r="C204" s="87"/>
      <c r="D204" s="89">
        <f t="shared" si="35"/>
        <v>0</v>
      </c>
      <c r="E204" s="89">
        <f t="shared" si="36"/>
        <v>0</v>
      </c>
      <c r="F204" s="20">
        <f t="shared" si="37"/>
        <v>0</v>
      </c>
      <c r="G204" s="20">
        <f t="shared" si="38"/>
        <v>0</v>
      </c>
      <c r="H204" s="20">
        <f t="shared" si="39"/>
        <v>0</v>
      </c>
      <c r="I204" s="20">
        <f t="shared" si="40"/>
        <v>0</v>
      </c>
      <c r="J204" s="20">
        <f t="shared" si="41"/>
        <v>0</v>
      </c>
      <c r="K204" s="20">
        <f t="shared" si="42"/>
        <v>0</v>
      </c>
      <c r="L204" s="20">
        <f t="shared" si="43"/>
        <v>0</v>
      </c>
      <c r="M204" s="20">
        <f t="shared" ca="1" si="44"/>
        <v>4.8883762308955985E-3</v>
      </c>
      <c r="N204" s="20">
        <f t="shared" ca="1" si="45"/>
        <v>0</v>
      </c>
      <c r="O204" s="23">
        <f t="shared" ca="1" si="46"/>
        <v>0</v>
      </c>
      <c r="P204" s="20">
        <f t="shared" ca="1" si="47"/>
        <v>0</v>
      </c>
      <c r="Q204" s="20">
        <f t="shared" ca="1" si="48"/>
        <v>0</v>
      </c>
      <c r="R204">
        <f t="shared" ca="1" si="49"/>
        <v>-4.8883762308955985E-3</v>
      </c>
    </row>
    <row r="205" spans="1:18" x14ac:dyDescent="0.2">
      <c r="A205" s="87"/>
      <c r="B205" s="87"/>
      <c r="C205" s="87"/>
      <c r="D205" s="89">
        <f t="shared" si="35"/>
        <v>0</v>
      </c>
      <c r="E205" s="89">
        <f t="shared" si="36"/>
        <v>0</v>
      </c>
      <c r="F205" s="20">
        <f t="shared" si="37"/>
        <v>0</v>
      </c>
      <c r="G205" s="20">
        <f t="shared" si="38"/>
        <v>0</v>
      </c>
      <c r="H205" s="20">
        <f t="shared" si="39"/>
        <v>0</v>
      </c>
      <c r="I205" s="20">
        <f t="shared" si="40"/>
        <v>0</v>
      </c>
      <c r="J205" s="20">
        <f t="shared" si="41"/>
        <v>0</v>
      </c>
      <c r="K205" s="20">
        <f t="shared" si="42"/>
        <v>0</v>
      </c>
      <c r="L205" s="20">
        <f t="shared" si="43"/>
        <v>0</v>
      </c>
      <c r="M205" s="20">
        <f t="shared" ca="1" si="44"/>
        <v>4.8883762308955985E-3</v>
      </c>
      <c r="N205" s="20">
        <f t="shared" ca="1" si="45"/>
        <v>0</v>
      </c>
      <c r="O205" s="23">
        <f t="shared" ca="1" si="46"/>
        <v>0</v>
      </c>
      <c r="P205" s="20">
        <f t="shared" ca="1" si="47"/>
        <v>0</v>
      </c>
      <c r="Q205" s="20">
        <f t="shared" ca="1" si="48"/>
        <v>0</v>
      </c>
      <c r="R205">
        <f t="shared" ca="1" si="49"/>
        <v>-4.8883762308955985E-3</v>
      </c>
    </row>
    <row r="206" spans="1:18" x14ac:dyDescent="0.2">
      <c r="A206" s="87"/>
      <c r="B206" s="87"/>
      <c r="C206" s="87"/>
      <c r="D206" s="89">
        <f t="shared" si="35"/>
        <v>0</v>
      </c>
      <c r="E206" s="89">
        <f t="shared" si="36"/>
        <v>0</v>
      </c>
      <c r="F206" s="20">
        <f t="shared" si="37"/>
        <v>0</v>
      </c>
      <c r="G206" s="20">
        <f t="shared" si="38"/>
        <v>0</v>
      </c>
      <c r="H206" s="20">
        <f t="shared" si="39"/>
        <v>0</v>
      </c>
      <c r="I206" s="20">
        <f t="shared" si="40"/>
        <v>0</v>
      </c>
      <c r="J206" s="20">
        <f t="shared" si="41"/>
        <v>0</v>
      </c>
      <c r="K206" s="20">
        <f t="shared" si="42"/>
        <v>0</v>
      </c>
      <c r="L206" s="20">
        <f t="shared" si="43"/>
        <v>0</v>
      </c>
      <c r="M206" s="20">
        <f t="shared" ca="1" si="44"/>
        <v>4.8883762308955985E-3</v>
      </c>
      <c r="N206" s="20">
        <f t="shared" ca="1" si="45"/>
        <v>0</v>
      </c>
      <c r="O206" s="23">
        <f t="shared" ca="1" si="46"/>
        <v>0</v>
      </c>
      <c r="P206" s="20">
        <f t="shared" ca="1" si="47"/>
        <v>0</v>
      </c>
      <c r="Q206" s="20">
        <f t="shared" ca="1" si="48"/>
        <v>0</v>
      </c>
      <c r="R206">
        <f t="shared" ca="1" si="49"/>
        <v>-4.8883762308955985E-3</v>
      </c>
    </row>
    <row r="207" spans="1:18" x14ac:dyDescent="0.2">
      <c r="A207" s="87"/>
      <c r="B207" s="87"/>
      <c r="C207" s="87"/>
      <c r="D207" s="89">
        <f t="shared" si="35"/>
        <v>0</v>
      </c>
      <c r="E207" s="89">
        <f t="shared" si="36"/>
        <v>0</v>
      </c>
      <c r="F207" s="20">
        <f t="shared" si="37"/>
        <v>0</v>
      </c>
      <c r="G207" s="20">
        <f t="shared" si="38"/>
        <v>0</v>
      </c>
      <c r="H207" s="20">
        <f t="shared" si="39"/>
        <v>0</v>
      </c>
      <c r="I207" s="20">
        <f t="shared" si="40"/>
        <v>0</v>
      </c>
      <c r="J207" s="20">
        <f t="shared" si="41"/>
        <v>0</v>
      </c>
      <c r="K207" s="20">
        <f t="shared" si="42"/>
        <v>0</v>
      </c>
      <c r="L207" s="20">
        <f t="shared" si="43"/>
        <v>0</v>
      </c>
      <c r="M207" s="20">
        <f t="shared" ca="1" si="44"/>
        <v>4.8883762308955985E-3</v>
      </c>
      <c r="N207" s="20">
        <f t="shared" ca="1" si="45"/>
        <v>0</v>
      </c>
      <c r="O207" s="23">
        <f t="shared" ca="1" si="46"/>
        <v>0</v>
      </c>
      <c r="P207" s="20">
        <f t="shared" ca="1" si="47"/>
        <v>0</v>
      </c>
      <c r="Q207" s="20">
        <f t="shared" ca="1" si="48"/>
        <v>0</v>
      </c>
      <c r="R207">
        <f t="shared" ca="1" si="49"/>
        <v>-4.8883762308955985E-3</v>
      </c>
    </row>
    <row r="208" spans="1:18" x14ac:dyDescent="0.2">
      <c r="A208" s="87"/>
      <c r="B208" s="87"/>
      <c r="C208" s="87"/>
      <c r="D208" s="89">
        <f t="shared" si="35"/>
        <v>0</v>
      </c>
      <c r="E208" s="89">
        <f t="shared" si="36"/>
        <v>0</v>
      </c>
      <c r="F208" s="20">
        <f t="shared" si="37"/>
        <v>0</v>
      </c>
      <c r="G208" s="20">
        <f t="shared" si="38"/>
        <v>0</v>
      </c>
      <c r="H208" s="20">
        <f t="shared" si="39"/>
        <v>0</v>
      </c>
      <c r="I208" s="20">
        <f t="shared" si="40"/>
        <v>0</v>
      </c>
      <c r="J208" s="20">
        <f t="shared" si="41"/>
        <v>0</v>
      </c>
      <c r="K208" s="20">
        <f t="shared" si="42"/>
        <v>0</v>
      </c>
      <c r="L208" s="20">
        <f t="shared" si="43"/>
        <v>0</v>
      </c>
      <c r="M208" s="20">
        <f t="shared" ca="1" si="44"/>
        <v>4.8883762308955985E-3</v>
      </c>
      <c r="N208" s="20">
        <f t="shared" ca="1" si="45"/>
        <v>0</v>
      </c>
      <c r="O208" s="23">
        <f t="shared" ca="1" si="46"/>
        <v>0</v>
      </c>
      <c r="P208" s="20">
        <f t="shared" ca="1" si="47"/>
        <v>0</v>
      </c>
      <c r="Q208" s="20">
        <f t="shared" ca="1" si="48"/>
        <v>0</v>
      </c>
      <c r="R208">
        <f t="shared" ca="1" si="49"/>
        <v>-4.8883762308955985E-3</v>
      </c>
    </row>
    <row r="209" spans="1:18" x14ac:dyDescent="0.2">
      <c r="A209" s="87"/>
      <c r="B209" s="87"/>
      <c r="C209" s="87"/>
      <c r="D209" s="89">
        <f t="shared" si="35"/>
        <v>0</v>
      </c>
      <c r="E209" s="89">
        <f t="shared" si="36"/>
        <v>0</v>
      </c>
      <c r="F209" s="20">
        <f t="shared" si="37"/>
        <v>0</v>
      </c>
      <c r="G209" s="20">
        <f t="shared" si="38"/>
        <v>0</v>
      </c>
      <c r="H209" s="20">
        <f t="shared" si="39"/>
        <v>0</v>
      </c>
      <c r="I209" s="20">
        <f t="shared" si="40"/>
        <v>0</v>
      </c>
      <c r="J209" s="20">
        <f t="shared" si="41"/>
        <v>0</v>
      </c>
      <c r="K209" s="20">
        <f t="shared" si="42"/>
        <v>0</v>
      </c>
      <c r="L209" s="20">
        <f t="shared" si="43"/>
        <v>0</v>
      </c>
      <c r="M209" s="20">
        <f t="shared" ca="1" si="44"/>
        <v>4.8883762308955985E-3</v>
      </c>
      <c r="N209" s="20">
        <f t="shared" ca="1" si="45"/>
        <v>0</v>
      </c>
      <c r="O209" s="23">
        <f t="shared" ca="1" si="46"/>
        <v>0</v>
      </c>
      <c r="P209" s="20">
        <f t="shared" ca="1" si="47"/>
        <v>0</v>
      </c>
      <c r="Q209" s="20">
        <f t="shared" ca="1" si="48"/>
        <v>0</v>
      </c>
      <c r="R209">
        <f t="shared" ca="1" si="49"/>
        <v>-4.8883762308955985E-3</v>
      </c>
    </row>
    <row r="210" spans="1:18" x14ac:dyDescent="0.2">
      <c r="A210" s="87"/>
      <c r="B210" s="87"/>
      <c r="C210" s="87"/>
      <c r="D210" s="89">
        <f t="shared" si="35"/>
        <v>0</v>
      </c>
      <c r="E210" s="89">
        <f t="shared" si="36"/>
        <v>0</v>
      </c>
      <c r="F210" s="20">
        <f t="shared" si="37"/>
        <v>0</v>
      </c>
      <c r="G210" s="20">
        <f t="shared" si="38"/>
        <v>0</v>
      </c>
      <c r="H210" s="20">
        <f t="shared" si="39"/>
        <v>0</v>
      </c>
      <c r="I210" s="20">
        <f t="shared" si="40"/>
        <v>0</v>
      </c>
      <c r="J210" s="20">
        <f t="shared" si="41"/>
        <v>0</v>
      </c>
      <c r="K210" s="20">
        <f t="shared" si="42"/>
        <v>0</v>
      </c>
      <c r="L210" s="20">
        <f t="shared" si="43"/>
        <v>0</v>
      </c>
      <c r="M210" s="20">
        <f t="shared" ca="1" si="44"/>
        <v>4.8883762308955985E-3</v>
      </c>
      <c r="N210" s="20">
        <f t="shared" ca="1" si="45"/>
        <v>0</v>
      </c>
      <c r="O210" s="23">
        <f t="shared" ca="1" si="46"/>
        <v>0</v>
      </c>
      <c r="P210" s="20">
        <f t="shared" ca="1" si="47"/>
        <v>0</v>
      </c>
      <c r="Q210" s="20">
        <f t="shared" ca="1" si="48"/>
        <v>0</v>
      </c>
      <c r="R210">
        <f t="shared" ca="1" si="49"/>
        <v>-4.8883762308955985E-3</v>
      </c>
    </row>
    <row r="211" spans="1:18" x14ac:dyDescent="0.2">
      <c r="A211" s="87"/>
      <c r="B211" s="87"/>
      <c r="C211" s="87"/>
      <c r="D211" s="89">
        <f t="shared" si="35"/>
        <v>0</v>
      </c>
      <c r="E211" s="89">
        <f t="shared" si="36"/>
        <v>0</v>
      </c>
      <c r="F211" s="20">
        <f t="shared" si="37"/>
        <v>0</v>
      </c>
      <c r="G211" s="20">
        <f t="shared" si="38"/>
        <v>0</v>
      </c>
      <c r="H211" s="20">
        <f t="shared" si="39"/>
        <v>0</v>
      </c>
      <c r="I211" s="20">
        <f t="shared" si="40"/>
        <v>0</v>
      </c>
      <c r="J211" s="20">
        <f t="shared" si="41"/>
        <v>0</v>
      </c>
      <c r="K211" s="20">
        <f t="shared" si="42"/>
        <v>0</v>
      </c>
      <c r="L211" s="20">
        <f t="shared" si="43"/>
        <v>0</v>
      </c>
      <c r="M211" s="20">
        <f t="shared" ca="1" si="44"/>
        <v>4.8883762308955985E-3</v>
      </c>
      <c r="N211" s="20">
        <f t="shared" ca="1" si="45"/>
        <v>0</v>
      </c>
      <c r="O211" s="23">
        <f t="shared" ca="1" si="46"/>
        <v>0</v>
      </c>
      <c r="P211" s="20">
        <f t="shared" ca="1" si="47"/>
        <v>0</v>
      </c>
      <c r="Q211" s="20">
        <f t="shared" ca="1" si="48"/>
        <v>0</v>
      </c>
      <c r="R211">
        <f t="shared" ca="1" si="49"/>
        <v>-4.8883762308955985E-3</v>
      </c>
    </row>
    <row r="212" spans="1:18" x14ac:dyDescent="0.2">
      <c r="A212" s="87"/>
      <c r="B212" s="87"/>
      <c r="C212" s="87"/>
      <c r="D212" s="89">
        <f t="shared" si="35"/>
        <v>0</v>
      </c>
      <c r="E212" s="89">
        <f t="shared" si="36"/>
        <v>0</v>
      </c>
      <c r="F212" s="20">
        <f t="shared" si="37"/>
        <v>0</v>
      </c>
      <c r="G212" s="20">
        <f t="shared" si="38"/>
        <v>0</v>
      </c>
      <c r="H212" s="20">
        <f t="shared" si="39"/>
        <v>0</v>
      </c>
      <c r="I212" s="20">
        <f t="shared" si="40"/>
        <v>0</v>
      </c>
      <c r="J212" s="20">
        <f t="shared" si="41"/>
        <v>0</v>
      </c>
      <c r="K212" s="20">
        <f t="shared" si="42"/>
        <v>0</v>
      </c>
      <c r="L212" s="20">
        <f t="shared" si="43"/>
        <v>0</v>
      </c>
      <c r="M212" s="20">
        <f t="shared" ca="1" si="44"/>
        <v>4.8883762308955985E-3</v>
      </c>
      <c r="N212" s="20">
        <f t="shared" ca="1" si="45"/>
        <v>0</v>
      </c>
      <c r="O212" s="23">
        <f t="shared" ca="1" si="46"/>
        <v>0</v>
      </c>
      <c r="P212" s="20">
        <f t="shared" ca="1" si="47"/>
        <v>0</v>
      </c>
      <c r="Q212" s="20">
        <f t="shared" ca="1" si="48"/>
        <v>0</v>
      </c>
      <c r="R212">
        <f t="shared" ca="1" si="49"/>
        <v>-4.8883762308955985E-3</v>
      </c>
    </row>
    <row r="213" spans="1:18" x14ac:dyDescent="0.2">
      <c r="A213" s="87"/>
      <c r="B213" s="87"/>
      <c r="C213" s="87"/>
      <c r="D213" s="89">
        <f t="shared" ref="D213:D276" si="50">A213/A$18</f>
        <v>0</v>
      </c>
      <c r="E213" s="89">
        <f t="shared" ref="E213:E276" si="51">B213/B$18</f>
        <v>0</v>
      </c>
      <c r="F213" s="20">
        <f t="shared" ref="F213:F276" si="52">$C213*D213</f>
        <v>0</v>
      </c>
      <c r="G213" s="20">
        <f t="shared" ref="G213:G276" si="53">$C213*E213</f>
        <v>0</v>
      </c>
      <c r="H213" s="20">
        <f t="shared" ref="H213:H276" si="54">C213*D213*D213</f>
        <v>0</v>
      </c>
      <c r="I213" s="20">
        <f t="shared" ref="I213:I276" si="55">C213*D213*D213*D213</f>
        <v>0</v>
      </c>
      <c r="J213" s="20">
        <f t="shared" ref="J213:J276" si="56">C213*D213*D213*D213*D213</f>
        <v>0</v>
      </c>
      <c r="K213" s="20">
        <f t="shared" ref="K213:K276" si="57">C213*E213*D213</f>
        <v>0</v>
      </c>
      <c r="L213" s="20">
        <f t="shared" ref="L213:L276" si="58">C213*E213*D213*D213</f>
        <v>0</v>
      </c>
      <c r="M213" s="20">
        <f t="shared" ref="M213:M276" ca="1" si="59">+E$4+E$5*D213+E$6*D213^2</f>
        <v>4.8883762308955985E-3</v>
      </c>
      <c r="N213" s="20">
        <f t="shared" ref="N213:N276" ca="1" si="60">C213*(M213-E213)^2</f>
        <v>0</v>
      </c>
      <c r="O213" s="23">
        <f t="shared" ref="O213:O276" ca="1" si="61">(C213*O$1-O$2*F213+O$3*H213)^2</f>
        <v>0</v>
      </c>
      <c r="P213" s="20">
        <f t="shared" ref="P213:P276" ca="1" si="62">(-C213*O$2+O$4*F213-O$5*H213)^2</f>
        <v>0</v>
      </c>
      <c r="Q213" s="20">
        <f t="shared" ref="Q213:Q276" ca="1" si="63">+(C213*O$3-F213*O$5+H213*O$6)^2</f>
        <v>0</v>
      </c>
      <c r="R213">
        <f t="shared" ref="R213:R276" ca="1" si="64">+E213-M213</f>
        <v>-4.8883762308955985E-3</v>
      </c>
    </row>
    <row r="214" spans="1:18" x14ac:dyDescent="0.2">
      <c r="A214" s="87"/>
      <c r="B214" s="87"/>
      <c r="C214" s="87"/>
      <c r="D214" s="89">
        <f t="shared" si="50"/>
        <v>0</v>
      </c>
      <c r="E214" s="89">
        <f t="shared" si="51"/>
        <v>0</v>
      </c>
      <c r="F214" s="20">
        <f t="shared" si="52"/>
        <v>0</v>
      </c>
      <c r="G214" s="20">
        <f t="shared" si="53"/>
        <v>0</v>
      </c>
      <c r="H214" s="20">
        <f t="shared" si="54"/>
        <v>0</v>
      </c>
      <c r="I214" s="20">
        <f t="shared" si="55"/>
        <v>0</v>
      </c>
      <c r="J214" s="20">
        <f t="shared" si="56"/>
        <v>0</v>
      </c>
      <c r="K214" s="20">
        <f t="shared" si="57"/>
        <v>0</v>
      </c>
      <c r="L214" s="20">
        <f t="shared" si="58"/>
        <v>0</v>
      </c>
      <c r="M214" s="20">
        <f t="shared" ca="1" si="59"/>
        <v>4.8883762308955985E-3</v>
      </c>
      <c r="N214" s="20">
        <f t="shared" ca="1" si="60"/>
        <v>0</v>
      </c>
      <c r="O214" s="23">
        <f t="shared" ca="1" si="61"/>
        <v>0</v>
      </c>
      <c r="P214" s="20">
        <f t="shared" ca="1" si="62"/>
        <v>0</v>
      </c>
      <c r="Q214" s="20">
        <f t="shared" ca="1" si="63"/>
        <v>0</v>
      </c>
      <c r="R214">
        <f t="shared" ca="1" si="64"/>
        <v>-4.8883762308955985E-3</v>
      </c>
    </row>
    <row r="215" spans="1:18" x14ac:dyDescent="0.2">
      <c r="A215" s="87"/>
      <c r="B215" s="87"/>
      <c r="C215" s="87"/>
      <c r="D215" s="89">
        <f t="shared" si="50"/>
        <v>0</v>
      </c>
      <c r="E215" s="89">
        <f t="shared" si="51"/>
        <v>0</v>
      </c>
      <c r="F215" s="20">
        <f t="shared" si="52"/>
        <v>0</v>
      </c>
      <c r="G215" s="20">
        <f t="shared" si="53"/>
        <v>0</v>
      </c>
      <c r="H215" s="20">
        <f t="shared" si="54"/>
        <v>0</v>
      </c>
      <c r="I215" s="20">
        <f t="shared" si="55"/>
        <v>0</v>
      </c>
      <c r="J215" s="20">
        <f t="shared" si="56"/>
        <v>0</v>
      </c>
      <c r="K215" s="20">
        <f t="shared" si="57"/>
        <v>0</v>
      </c>
      <c r="L215" s="20">
        <f t="shared" si="58"/>
        <v>0</v>
      </c>
      <c r="M215" s="20">
        <f t="shared" ca="1" si="59"/>
        <v>4.8883762308955985E-3</v>
      </c>
      <c r="N215" s="20">
        <f t="shared" ca="1" si="60"/>
        <v>0</v>
      </c>
      <c r="O215" s="23">
        <f t="shared" ca="1" si="61"/>
        <v>0</v>
      </c>
      <c r="P215" s="20">
        <f t="shared" ca="1" si="62"/>
        <v>0</v>
      </c>
      <c r="Q215" s="20">
        <f t="shared" ca="1" si="63"/>
        <v>0</v>
      </c>
      <c r="R215">
        <f t="shared" ca="1" si="64"/>
        <v>-4.8883762308955985E-3</v>
      </c>
    </row>
    <row r="216" spans="1:18" x14ac:dyDescent="0.2">
      <c r="A216" s="87"/>
      <c r="B216" s="87"/>
      <c r="C216" s="87"/>
      <c r="D216" s="89">
        <f t="shared" si="50"/>
        <v>0</v>
      </c>
      <c r="E216" s="89">
        <f t="shared" si="51"/>
        <v>0</v>
      </c>
      <c r="F216" s="20">
        <f t="shared" si="52"/>
        <v>0</v>
      </c>
      <c r="G216" s="20">
        <f t="shared" si="53"/>
        <v>0</v>
      </c>
      <c r="H216" s="20">
        <f t="shared" si="54"/>
        <v>0</v>
      </c>
      <c r="I216" s="20">
        <f t="shared" si="55"/>
        <v>0</v>
      </c>
      <c r="J216" s="20">
        <f t="shared" si="56"/>
        <v>0</v>
      </c>
      <c r="K216" s="20">
        <f t="shared" si="57"/>
        <v>0</v>
      </c>
      <c r="L216" s="20">
        <f t="shared" si="58"/>
        <v>0</v>
      </c>
      <c r="M216" s="20">
        <f t="shared" ca="1" si="59"/>
        <v>4.8883762308955985E-3</v>
      </c>
      <c r="N216" s="20">
        <f t="shared" ca="1" si="60"/>
        <v>0</v>
      </c>
      <c r="O216" s="23">
        <f t="shared" ca="1" si="61"/>
        <v>0</v>
      </c>
      <c r="P216" s="20">
        <f t="shared" ca="1" si="62"/>
        <v>0</v>
      </c>
      <c r="Q216" s="20">
        <f t="shared" ca="1" si="63"/>
        <v>0</v>
      </c>
      <c r="R216">
        <f t="shared" ca="1" si="64"/>
        <v>-4.8883762308955985E-3</v>
      </c>
    </row>
    <row r="217" spans="1:18" x14ac:dyDescent="0.2">
      <c r="A217" s="87"/>
      <c r="B217" s="87"/>
      <c r="C217" s="87"/>
      <c r="D217" s="89">
        <f t="shared" si="50"/>
        <v>0</v>
      </c>
      <c r="E217" s="89">
        <f t="shared" si="51"/>
        <v>0</v>
      </c>
      <c r="F217" s="20">
        <f t="shared" si="52"/>
        <v>0</v>
      </c>
      <c r="G217" s="20">
        <f t="shared" si="53"/>
        <v>0</v>
      </c>
      <c r="H217" s="20">
        <f t="shared" si="54"/>
        <v>0</v>
      </c>
      <c r="I217" s="20">
        <f t="shared" si="55"/>
        <v>0</v>
      </c>
      <c r="J217" s="20">
        <f t="shared" si="56"/>
        <v>0</v>
      </c>
      <c r="K217" s="20">
        <f t="shared" si="57"/>
        <v>0</v>
      </c>
      <c r="L217" s="20">
        <f t="shared" si="58"/>
        <v>0</v>
      </c>
      <c r="M217" s="20">
        <f t="shared" ca="1" si="59"/>
        <v>4.8883762308955985E-3</v>
      </c>
      <c r="N217" s="20">
        <f t="shared" ca="1" si="60"/>
        <v>0</v>
      </c>
      <c r="O217" s="23">
        <f t="shared" ca="1" si="61"/>
        <v>0</v>
      </c>
      <c r="P217" s="20">
        <f t="shared" ca="1" si="62"/>
        <v>0</v>
      </c>
      <c r="Q217" s="20">
        <f t="shared" ca="1" si="63"/>
        <v>0</v>
      </c>
      <c r="R217">
        <f t="shared" ca="1" si="64"/>
        <v>-4.8883762308955985E-3</v>
      </c>
    </row>
    <row r="218" spans="1:18" x14ac:dyDescent="0.2">
      <c r="A218" s="87"/>
      <c r="B218" s="87"/>
      <c r="C218" s="87"/>
      <c r="D218" s="89">
        <f t="shared" si="50"/>
        <v>0</v>
      </c>
      <c r="E218" s="89">
        <f t="shared" si="51"/>
        <v>0</v>
      </c>
      <c r="F218" s="20">
        <f t="shared" si="52"/>
        <v>0</v>
      </c>
      <c r="G218" s="20">
        <f t="shared" si="53"/>
        <v>0</v>
      </c>
      <c r="H218" s="20">
        <f t="shared" si="54"/>
        <v>0</v>
      </c>
      <c r="I218" s="20">
        <f t="shared" si="55"/>
        <v>0</v>
      </c>
      <c r="J218" s="20">
        <f t="shared" si="56"/>
        <v>0</v>
      </c>
      <c r="K218" s="20">
        <f t="shared" si="57"/>
        <v>0</v>
      </c>
      <c r="L218" s="20">
        <f t="shared" si="58"/>
        <v>0</v>
      </c>
      <c r="M218" s="20">
        <f t="shared" ca="1" si="59"/>
        <v>4.8883762308955985E-3</v>
      </c>
      <c r="N218" s="20">
        <f t="shared" ca="1" si="60"/>
        <v>0</v>
      </c>
      <c r="O218" s="23">
        <f t="shared" ca="1" si="61"/>
        <v>0</v>
      </c>
      <c r="P218" s="20">
        <f t="shared" ca="1" si="62"/>
        <v>0</v>
      </c>
      <c r="Q218" s="20">
        <f t="shared" ca="1" si="63"/>
        <v>0</v>
      </c>
      <c r="R218">
        <f t="shared" ca="1" si="64"/>
        <v>-4.8883762308955985E-3</v>
      </c>
    </row>
    <row r="219" spans="1:18" x14ac:dyDescent="0.2">
      <c r="A219" s="87"/>
      <c r="B219" s="87"/>
      <c r="C219" s="87"/>
      <c r="D219" s="89">
        <f t="shared" si="50"/>
        <v>0</v>
      </c>
      <c r="E219" s="89">
        <f t="shared" si="51"/>
        <v>0</v>
      </c>
      <c r="F219" s="20">
        <f t="shared" si="52"/>
        <v>0</v>
      </c>
      <c r="G219" s="20">
        <f t="shared" si="53"/>
        <v>0</v>
      </c>
      <c r="H219" s="20">
        <f t="shared" si="54"/>
        <v>0</v>
      </c>
      <c r="I219" s="20">
        <f t="shared" si="55"/>
        <v>0</v>
      </c>
      <c r="J219" s="20">
        <f t="shared" si="56"/>
        <v>0</v>
      </c>
      <c r="K219" s="20">
        <f t="shared" si="57"/>
        <v>0</v>
      </c>
      <c r="L219" s="20">
        <f t="shared" si="58"/>
        <v>0</v>
      </c>
      <c r="M219" s="20">
        <f t="shared" ca="1" si="59"/>
        <v>4.8883762308955985E-3</v>
      </c>
      <c r="N219" s="20">
        <f t="shared" ca="1" si="60"/>
        <v>0</v>
      </c>
      <c r="O219" s="23">
        <f t="shared" ca="1" si="61"/>
        <v>0</v>
      </c>
      <c r="P219" s="20">
        <f t="shared" ca="1" si="62"/>
        <v>0</v>
      </c>
      <c r="Q219" s="20">
        <f t="shared" ca="1" si="63"/>
        <v>0</v>
      </c>
      <c r="R219">
        <f t="shared" ca="1" si="64"/>
        <v>-4.8883762308955985E-3</v>
      </c>
    </row>
    <row r="220" spans="1:18" x14ac:dyDescent="0.2">
      <c r="A220" s="87"/>
      <c r="B220" s="87"/>
      <c r="C220" s="87"/>
      <c r="D220" s="89">
        <f t="shared" si="50"/>
        <v>0</v>
      </c>
      <c r="E220" s="89">
        <f t="shared" si="51"/>
        <v>0</v>
      </c>
      <c r="F220" s="20">
        <f t="shared" si="52"/>
        <v>0</v>
      </c>
      <c r="G220" s="20">
        <f t="shared" si="53"/>
        <v>0</v>
      </c>
      <c r="H220" s="20">
        <f t="shared" si="54"/>
        <v>0</v>
      </c>
      <c r="I220" s="20">
        <f t="shared" si="55"/>
        <v>0</v>
      </c>
      <c r="J220" s="20">
        <f t="shared" si="56"/>
        <v>0</v>
      </c>
      <c r="K220" s="20">
        <f t="shared" si="57"/>
        <v>0</v>
      </c>
      <c r="L220" s="20">
        <f t="shared" si="58"/>
        <v>0</v>
      </c>
      <c r="M220" s="20">
        <f t="shared" ca="1" si="59"/>
        <v>4.8883762308955985E-3</v>
      </c>
      <c r="N220" s="20">
        <f t="shared" ca="1" si="60"/>
        <v>0</v>
      </c>
      <c r="O220" s="23">
        <f t="shared" ca="1" si="61"/>
        <v>0</v>
      </c>
      <c r="P220" s="20">
        <f t="shared" ca="1" si="62"/>
        <v>0</v>
      </c>
      <c r="Q220" s="20">
        <f t="shared" ca="1" si="63"/>
        <v>0</v>
      </c>
      <c r="R220">
        <f t="shared" ca="1" si="64"/>
        <v>-4.8883762308955985E-3</v>
      </c>
    </row>
    <row r="221" spans="1:18" x14ac:dyDescent="0.2">
      <c r="A221" s="87"/>
      <c r="B221" s="87"/>
      <c r="C221" s="87"/>
      <c r="D221" s="89">
        <f t="shared" si="50"/>
        <v>0</v>
      </c>
      <c r="E221" s="89">
        <f t="shared" si="51"/>
        <v>0</v>
      </c>
      <c r="F221" s="20">
        <f t="shared" si="52"/>
        <v>0</v>
      </c>
      <c r="G221" s="20">
        <f t="shared" si="53"/>
        <v>0</v>
      </c>
      <c r="H221" s="20">
        <f t="shared" si="54"/>
        <v>0</v>
      </c>
      <c r="I221" s="20">
        <f t="shared" si="55"/>
        <v>0</v>
      </c>
      <c r="J221" s="20">
        <f t="shared" si="56"/>
        <v>0</v>
      </c>
      <c r="K221" s="20">
        <f t="shared" si="57"/>
        <v>0</v>
      </c>
      <c r="L221" s="20">
        <f t="shared" si="58"/>
        <v>0</v>
      </c>
      <c r="M221" s="20">
        <f t="shared" ca="1" si="59"/>
        <v>4.8883762308955985E-3</v>
      </c>
      <c r="N221" s="20">
        <f t="shared" ca="1" si="60"/>
        <v>0</v>
      </c>
      <c r="O221" s="23">
        <f t="shared" ca="1" si="61"/>
        <v>0</v>
      </c>
      <c r="P221" s="20">
        <f t="shared" ca="1" si="62"/>
        <v>0</v>
      </c>
      <c r="Q221" s="20">
        <f t="shared" ca="1" si="63"/>
        <v>0</v>
      </c>
      <c r="R221">
        <f t="shared" ca="1" si="64"/>
        <v>-4.8883762308955985E-3</v>
      </c>
    </row>
    <row r="222" spans="1:18" x14ac:dyDescent="0.2">
      <c r="A222" s="87"/>
      <c r="B222" s="87"/>
      <c r="C222" s="87"/>
      <c r="D222" s="89">
        <f t="shared" si="50"/>
        <v>0</v>
      </c>
      <c r="E222" s="89">
        <f t="shared" si="51"/>
        <v>0</v>
      </c>
      <c r="F222" s="20">
        <f t="shared" si="52"/>
        <v>0</v>
      </c>
      <c r="G222" s="20">
        <f t="shared" si="53"/>
        <v>0</v>
      </c>
      <c r="H222" s="20">
        <f t="shared" si="54"/>
        <v>0</v>
      </c>
      <c r="I222" s="20">
        <f t="shared" si="55"/>
        <v>0</v>
      </c>
      <c r="J222" s="20">
        <f t="shared" si="56"/>
        <v>0</v>
      </c>
      <c r="K222" s="20">
        <f t="shared" si="57"/>
        <v>0</v>
      </c>
      <c r="L222" s="20">
        <f t="shared" si="58"/>
        <v>0</v>
      </c>
      <c r="M222" s="20">
        <f t="shared" ca="1" si="59"/>
        <v>4.8883762308955985E-3</v>
      </c>
      <c r="N222" s="20">
        <f t="shared" ca="1" si="60"/>
        <v>0</v>
      </c>
      <c r="O222" s="23">
        <f t="shared" ca="1" si="61"/>
        <v>0</v>
      </c>
      <c r="P222" s="20">
        <f t="shared" ca="1" si="62"/>
        <v>0</v>
      </c>
      <c r="Q222" s="20">
        <f t="shared" ca="1" si="63"/>
        <v>0</v>
      </c>
      <c r="R222">
        <f t="shared" ca="1" si="64"/>
        <v>-4.8883762308955985E-3</v>
      </c>
    </row>
    <row r="223" spans="1:18" x14ac:dyDescent="0.2">
      <c r="A223" s="87"/>
      <c r="B223" s="87"/>
      <c r="C223" s="87"/>
      <c r="D223" s="89">
        <f t="shared" si="50"/>
        <v>0</v>
      </c>
      <c r="E223" s="89">
        <f t="shared" si="51"/>
        <v>0</v>
      </c>
      <c r="F223" s="20">
        <f t="shared" si="52"/>
        <v>0</v>
      </c>
      <c r="G223" s="20">
        <f t="shared" si="53"/>
        <v>0</v>
      </c>
      <c r="H223" s="20">
        <f t="shared" si="54"/>
        <v>0</v>
      </c>
      <c r="I223" s="20">
        <f t="shared" si="55"/>
        <v>0</v>
      </c>
      <c r="J223" s="20">
        <f t="shared" si="56"/>
        <v>0</v>
      </c>
      <c r="K223" s="20">
        <f t="shared" si="57"/>
        <v>0</v>
      </c>
      <c r="L223" s="20">
        <f t="shared" si="58"/>
        <v>0</v>
      </c>
      <c r="M223" s="20">
        <f t="shared" ca="1" si="59"/>
        <v>4.8883762308955985E-3</v>
      </c>
      <c r="N223" s="20">
        <f t="shared" ca="1" si="60"/>
        <v>0</v>
      </c>
      <c r="O223" s="23">
        <f t="shared" ca="1" si="61"/>
        <v>0</v>
      </c>
      <c r="P223" s="20">
        <f t="shared" ca="1" si="62"/>
        <v>0</v>
      </c>
      <c r="Q223" s="20">
        <f t="shared" ca="1" si="63"/>
        <v>0</v>
      </c>
      <c r="R223">
        <f t="shared" ca="1" si="64"/>
        <v>-4.8883762308955985E-3</v>
      </c>
    </row>
    <row r="224" spans="1:18" x14ac:dyDescent="0.2">
      <c r="A224" s="87"/>
      <c r="B224" s="87"/>
      <c r="C224" s="87"/>
      <c r="D224" s="89">
        <f t="shared" si="50"/>
        <v>0</v>
      </c>
      <c r="E224" s="89">
        <f t="shared" si="51"/>
        <v>0</v>
      </c>
      <c r="F224" s="20">
        <f t="shared" si="52"/>
        <v>0</v>
      </c>
      <c r="G224" s="20">
        <f t="shared" si="53"/>
        <v>0</v>
      </c>
      <c r="H224" s="20">
        <f t="shared" si="54"/>
        <v>0</v>
      </c>
      <c r="I224" s="20">
        <f t="shared" si="55"/>
        <v>0</v>
      </c>
      <c r="J224" s="20">
        <f t="shared" si="56"/>
        <v>0</v>
      </c>
      <c r="K224" s="20">
        <f t="shared" si="57"/>
        <v>0</v>
      </c>
      <c r="L224" s="20">
        <f t="shared" si="58"/>
        <v>0</v>
      </c>
      <c r="M224" s="20">
        <f t="shared" ca="1" si="59"/>
        <v>4.8883762308955985E-3</v>
      </c>
      <c r="N224" s="20">
        <f t="shared" ca="1" si="60"/>
        <v>0</v>
      </c>
      <c r="O224" s="23">
        <f t="shared" ca="1" si="61"/>
        <v>0</v>
      </c>
      <c r="P224" s="20">
        <f t="shared" ca="1" si="62"/>
        <v>0</v>
      </c>
      <c r="Q224" s="20">
        <f t="shared" ca="1" si="63"/>
        <v>0</v>
      </c>
      <c r="R224">
        <f t="shared" ca="1" si="64"/>
        <v>-4.8883762308955985E-3</v>
      </c>
    </row>
    <row r="225" spans="1:18" x14ac:dyDescent="0.2">
      <c r="A225" s="87"/>
      <c r="B225" s="87"/>
      <c r="C225" s="87"/>
      <c r="D225" s="89">
        <f t="shared" si="50"/>
        <v>0</v>
      </c>
      <c r="E225" s="89">
        <f t="shared" si="51"/>
        <v>0</v>
      </c>
      <c r="F225" s="20">
        <f t="shared" si="52"/>
        <v>0</v>
      </c>
      <c r="G225" s="20">
        <f t="shared" si="53"/>
        <v>0</v>
      </c>
      <c r="H225" s="20">
        <f t="shared" si="54"/>
        <v>0</v>
      </c>
      <c r="I225" s="20">
        <f t="shared" si="55"/>
        <v>0</v>
      </c>
      <c r="J225" s="20">
        <f t="shared" si="56"/>
        <v>0</v>
      </c>
      <c r="K225" s="20">
        <f t="shared" si="57"/>
        <v>0</v>
      </c>
      <c r="L225" s="20">
        <f t="shared" si="58"/>
        <v>0</v>
      </c>
      <c r="M225" s="20">
        <f t="shared" ca="1" si="59"/>
        <v>4.8883762308955985E-3</v>
      </c>
      <c r="N225" s="20">
        <f t="shared" ca="1" si="60"/>
        <v>0</v>
      </c>
      <c r="O225" s="23">
        <f t="shared" ca="1" si="61"/>
        <v>0</v>
      </c>
      <c r="P225" s="20">
        <f t="shared" ca="1" si="62"/>
        <v>0</v>
      </c>
      <c r="Q225" s="20">
        <f t="shared" ca="1" si="63"/>
        <v>0</v>
      </c>
      <c r="R225">
        <f t="shared" ca="1" si="64"/>
        <v>-4.8883762308955985E-3</v>
      </c>
    </row>
    <row r="226" spans="1:18" x14ac:dyDescent="0.2">
      <c r="A226" s="87"/>
      <c r="B226" s="87"/>
      <c r="C226" s="87"/>
      <c r="D226" s="89">
        <f t="shared" si="50"/>
        <v>0</v>
      </c>
      <c r="E226" s="89">
        <f t="shared" si="51"/>
        <v>0</v>
      </c>
      <c r="F226" s="20">
        <f t="shared" si="52"/>
        <v>0</v>
      </c>
      <c r="G226" s="20">
        <f t="shared" si="53"/>
        <v>0</v>
      </c>
      <c r="H226" s="20">
        <f t="shared" si="54"/>
        <v>0</v>
      </c>
      <c r="I226" s="20">
        <f t="shared" si="55"/>
        <v>0</v>
      </c>
      <c r="J226" s="20">
        <f t="shared" si="56"/>
        <v>0</v>
      </c>
      <c r="K226" s="20">
        <f t="shared" si="57"/>
        <v>0</v>
      </c>
      <c r="L226" s="20">
        <f t="shared" si="58"/>
        <v>0</v>
      </c>
      <c r="M226" s="20">
        <f t="shared" ca="1" si="59"/>
        <v>4.8883762308955985E-3</v>
      </c>
      <c r="N226" s="20">
        <f t="shared" ca="1" si="60"/>
        <v>0</v>
      </c>
      <c r="O226" s="23">
        <f t="shared" ca="1" si="61"/>
        <v>0</v>
      </c>
      <c r="P226" s="20">
        <f t="shared" ca="1" si="62"/>
        <v>0</v>
      </c>
      <c r="Q226" s="20">
        <f t="shared" ca="1" si="63"/>
        <v>0</v>
      </c>
      <c r="R226">
        <f t="shared" ca="1" si="64"/>
        <v>-4.8883762308955985E-3</v>
      </c>
    </row>
    <row r="227" spans="1:18" x14ac:dyDescent="0.2">
      <c r="A227" s="87"/>
      <c r="B227" s="87"/>
      <c r="C227" s="87"/>
      <c r="D227" s="89">
        <f t="shared" si="50"/>
        <v>0</v>
      </c>
      <c r="E227" s="89">
        <f t="shared" si="51"/>
        <v>0</v>
      </c>
      <c r="F227" s="20">
        <f t="shared" si="52"/>
        <v>0</v>
      </c>
      <c r="G227" s="20">
        <f t="shared" si="53"/>
        <v>0</v>
      </c>
      <c r="H227" s="20">
        <f t="shared" si="54"/>
        <v>0</v>
      </c>
      <c r="I227" s="20">
        <f t="shared" si="55"/>
        <v>0</v>
      </c>
      <c r="J227" s="20">
        <f t="shared" si="56"/>
        <v>0</v>
      </c>
      <c r="K227" s="20">
        <f t="shared" si="57"/>
        <v>0</v>
      </c>
      <c r="L227" s="20">
        <f t="shared" si="58"/>
        <v>0</v>
      </c>
      <c r="M227" s="20">
        <f t="shared" ca="1" si="59"/>
        <v>4.8883762308955985E-3</v>
      </c>
      <c r="N227" s="20">
        <f t="shared" ca="1" si="60"/>
        <v>0</v>
      </c>
      <c r="O227" s="23">
        <f t="shared" ca="1" si="61"/>
        <v>0</v>
      </c>
      <c r="P227" s="20">
        <f t="shared" ca="1" si="62"/>
        <v>0</v>
      </c>
      <c r="Q227" s="20">
        <f t="shared" ca="1" si="63"/>
        <v>0</v>
      </c>
      <c r="R227">
        <f t="shared" ca="1" si="64"/>
        <v>-4.8883762308955985E-3</v>
      </c>
    </row>
    <row r="228" spans="1:18" x14ac:dyDescent="0.2">
      <c r="A228" s="87"/>
      <c r="B228" s="87"/>
      <c r="C228" s="87"/>
      <c r="D228" s="89">
        <f t="shared" si="50"/>
        <v>0</v>
      </c>
      <c r="E228" s="89">
        <f t="shared" si="51"/>
        <v>0</v>
      </c>
      <c r="F228" s="20">
        <f t="shared" si="52"/>
        <v>0</v>
      </c>
      <c r="G228" s="20">
        <f t="shared" si="53"/>
        <v>0</v>
      </c>
      <c r="H228" s="20">
        <f t="shared" si="54"/>
        <v>0</v>
      </c>
      <c r="I228" s="20">
        <f t="shared" si="55"/>
        <v>0</v>
      </c>
      <c r="J228" s="20">
        <f t="shared" si="56"/>
        <v>0</v>
      </c>
      <c r="K228" s="20">
        <f t="shared" si="57"/>
        <v>0</v>
      </c>
      <c r="L228" s="20">
        <f t="shared" si="58"/>
        <v>0</v>
      </c>
      <c r="M228" s="20">
        <f t="shared" ca="1" si="59"/>
        <v>4.8883762308955985E-3</v>
      </c>
      <c r="N228" s="20">
        <f t="shared" ca="1" si="60"/>
        <v>0</v>
      </c>
      <c r="O228" s="23">
        <f t="shared" ca="1" si="61"/>
        <v>0</v>
      </c>
      <c r="P228" s="20">
        <f t="shared" ca="1" si="62"/>
        <v>0</v>
      </c>
      <c r="Q228" s="20">
        <f t="shared" ca="1" si="63"/>
        <v>0</v>
      </c>
      <c r="R228">
        <f t="shared" ca="1" si="64"/>
        <v>-4.8883762308955985E-3</v>
      </c>
    </row>
    <row r="229" spans="1:18" x14ac:dyDescent="0.2">
      <c r="A229" s="87"/>
      <c r="B229" s="87"/>
      <c r="C229" s="87"/>
      <c r="D229" s="89">
        <f t="shared" si="50"/>
        <v>0</v>
      </c>
      <c r="E229" s="89">
        <f t="shared" si="51"/>
        <v>0</v>
      </c>
      <c r="F229" s="20">
        <f t="shared" si="52"/>
        <v>0</v>
      </c>
      <c r="G229" s="20">
        <f t="shared" si="53"/>
        <v>0</v>
      </c>
      <c r="H229" s="20">
        <f t="shared" si="54"/>
        <v>0</v>
      </c>
      <c r="I229" s="20">
        <f t="shared" si="55"/>
        <v>0</v>
      </c>
      <c r="J229" s="20">
        <f t="shared" si="56"/>
        <v>0</v>
      </c>
      <c r="K229" s="20">
        <f t="shared" si="57"/>
        <v>0</v>
      </c>
      <c r="L229" s="20">
        <f t="shared" si="58"/>
        <v>0</v>
      </c>
      <c r="M229" s="20">
        <f t="shared" ca="1" si="59"/>
        <v>4.8883762308955985E-3</v>
      </c>
      <c r="N229" s="20">
        <f t="shared" ca="1" si="60"/>
        <v>0</v>
      </c>
      <c r="O229" s="23">
        <f t="shared" ca="1" si="61"/>
        <v>0</v>
      </c>
      <c r="P229" s="20">
        <f t="shared" ca="1" si="62"/>
        <v>0</v>
      </c>
      <c r="Q229" s="20">
        <f t="shared" ca="1" si="63"/>
        <v>0</v>
      </c>
      <c r="R229">
        <f t="shared" ca="1" si="64"/>
        <v>-4.8883762308955985E-3</v>
      </c>
    </row>
    <row r="230" spans="1:18" x14ac:dyDescent="0.2">
      <c r="A230" s="87"/>
      <c r="B230" s="87"/>
      <c r="C230" s="87"/>
      <c r="D230" s="89">
        <f t="shared" si="50"/>
        <v>0</v>
      </c>
      <c r="E230" s="89">
        <f t="shared" si="51"/>
        <v>0</v>
      </c>
      <c r="F230" s="20">
        <f t="shared" si="52"/>
        <v>0</v>
      </c>
      <c r="G230" s="20">
        <f t="shared" si="53"/>
        <v>0</v>
      </c>
      <c r="H230" s="20">
        <f t="shared" si="54"/>
        <v>0</v>
      </c>
      <c r="I230" s="20">
        <f t="shared" si="55"/>
        <v>0</v>
      </c>
      <c r="J230" s="20">
        <f t="shared" si="56"/>
        <v>0</v>
      </c>
      <c r="K230" s="20">
        <f t="shared" si="57"/>
        <v>0</v>
      </c>
      <c r="L230" s="20">
        <f t="shared" si="58"/>
        <v>0</v>
      </c>
      <c r="M230" s="20">
        <f t="shared" ca="1" si="59"/>
        <v>4.8883762308955985E-3</v>
      </c>
      <c r="N230" s="20">
        <f t="shared" ca="1" si="60"/>
        <v>0</v>
      </c>
      <c r="O230" s="23">
        <f t="shared" ca="1" si="61"/>
        <v>0</v>
      </c>
      <c r="P230" s="20">
        <f t="shared" ca="1" si="62"/>
        <v>0</v>
      </c>
      <c r="Q230" s="20">
        <f t="shared" ca="1" si="63"/>
        <v>0</v>
      </c>
      <c r="R230">
        <f t="shared" ca="1" si="64"/>
        <v>-4.8883762308955985E-3</v>
      </c>
    </row>
    <row r="231" spans="1:18" x14ac:dyDescent="0.2">
      <c r="A231" s="87"/>
      <c r="B231" s="87"/>
      <c r="C231" s="87"/>
      <c r="D231" s="89">
        <f t="shared" si="50"/>
        <v>0</v>
      </c>
      <c r="E231" s="89">
        <f t="shared" si="51"/>
        <v>0</v>
      </c>
      <c r="F231" s="20">
        <f t="shared" si="52"/>
        <v>0</v>
      </c>
      <c r="G231" s="20">
        <f t="shared" si="53"/>
        <v>0</v>
      </c>
      <c r="H231" s="20">
        <f t="shared" si="54"/>
        <v>0</v>
      </c>
      <c r="I231" s="20">
        <f t="shared" si="55"/>
        <v>0</v>
      </c>
      <c r="J231" s="20">
        <f t="shared" si="56"/>
        <v>0</v>
      </c>
      <c r="K231" s="20">
        <f t="shared" si="57"/>
        <v>0</v>
      </c>
      <c r="L231" s="20">
        <f t="shared" si="58"/>
        <v>0</v>
      </c>
      <c r="M231" s="20">
        <f t="shared" ca="1" si="59"/>
        <v>4.8883762308955985E-3</v>
      </c>
      <c r="N231" s="20">
        <f t="shared" ca="1" si="60"/>
        <v>0</v>
      </c>
      <c r="O231" s="23">
        <f t="shared" ca="1" si="61"/>
        <v>0</v>
      </c>
      <c r="P231" s="20">
        <f t="shared" ca="1" si="62"/>
        <v>0</v>
      </c>
      <c r="Q231" s="20">
        <f t="shared" ca="1" si="63"/>
        <v>0</v>
      </c>
      <c r="R231">
        <f t="shared" ca="1" si="64"/>
        <v>-4.8883762308955985E-3</v>
      </c>
    </row>
    <row r="232" spans="1:18" x14ac:dyDescent="0.2">
      <c r="A232" s="87"/>
      <c r="B232" s="87"/>
      <c r="C232" s="87"/>
      <c r="D232" s="89">
        <f t="shared" si="50"/>
        <v>0</v>
      </c>
      <c r="E232" s="89">
        <f t="shared" si="51"/>
        <v>0</v>
      </c>
      <c r="F232" s="20">
        <f t="shared" si="52"/>
        <v>0</v>
      </c>
      <c r="G232" s="20">
        <f t="shared" si="53"/>
        <v>0</v>
      </c>
      <c r="H232" s="20">
        <f t="shared" si="54"/>
        <v>0</v>
      </c>
      <c r="I232" s="20">
        <f t="shared" si="55"/>
        <v>0</v>
      </c>
      <c r="J232" s="20">
        <f t="shared" si="56"/>
        <v>0</v>
      </c>
      <c r="K232" s="20">
        <f t="shared" si="57"/>
        <v>0</v>
      </c>
      <c r="L232" s="20">
        <f t="shared" si="58"/>
        <v>0</v>
      </c>
      <c r="M232" s="20">
        <f t="shared" ca="1" si="59"/>
        <v>4.8883762308955985E-3</v>
      </c>
      <c r="N232" s="20">
        <f t="shared" ca="1" si="60"/>
        <v>0</v>
      </c>
      <c r="O232" s="23">
        <f t="shared" ca="1" si="61"/>
        <v>0</v>
      </c>
      <c r="P232" s="20">
        <f t="shared" ca="1" si="62"/>
        <v>0</v>
      </c>
      <c r="Q232" s="20">
        <f t="shared" ca="1" si="63"/>
        <v>0</v>
      </c>
      <c r="R232">
        <f t="shared" ca="1" si="64"/>
        <v>-4.8883762308955985E-3</v>
      </c>
    </row>
    <row r="233" spans="1:18" x14ac:dyDescent="0.2">
      <c r="A233" s="87"/>
      <c r="B233" s="87"/>
      <c r="C233" s="87"/>
      <c r="D233" s="89">
        <f t="shared" si="50"/>
        <v>0</v>
      </c>
      <c r="E233" s="89">
        <f t="shared" si="51"/>
        <v>0</v>
      </c>
      <c r="F233" s="20">
        <f t="shared" si="52"/>
        <v>0</v>
      </c>
      <c r="G233" s="20">
        <f t="shared" si="53"/>
        <v>0</v>
      </c>
      <c r="H233" s="20">
        <f t="shared" si="54"/>
        <v>0</v>
      </c>
      <c r="I233" s="20">
        <f t="shared" si="55"/>
        <v>0</v>
      </c>
      <c r="J233" s="20">
        <f t="shared" si="56"/>
        <v>0</v>
      </c>
      <c r="K233" s="20">
        <f t="shared" si="57"/>
        <v>0</v>
      </c>
      <c r="L233" s="20">
        <f t="shared" si="58"/>
        <v>0</v>
      </c>
      <c r="M233" s="20">
        <f t="shared" ca="1" si="59"/>
        <v>4.8883762308955985E-3</v>
      </c>
      <c r="N233" s="20">
        <f t="shared" ca="1" si="60"/>
        <v>0</v>
      </c>
      <c r="O233" s="23">
        <f t="shared" ca="1" si="61"/>
        <v>0</v>
      </c>
      <c r="P233" s="20">
        <f t="shared" ca="1" si="62"/>
        <v>0</v>
      </c>
      <c r="Q233" s="20">
        <f t="shared" ca="1" si="63"/>
        <v>0</v>
      </c>
      <c r="R233">
        <f t="shared" ca="1" si="64"/>
        <v>-4.8883762308955985E-3</v>
      </c>
    </row>
    <row r="234" spans="1:18" x14ac:dyDescent="0.2">
      <c r="A234" s="87"/>
      <c r="B234" s="87"/>
      <c r="C234" s="87"/>
      <c r="D234" s="89">
        <f t="shared" si="50"/>
        <v>0</v>
      </c>
      <c r="E234" s="89">
        <f t="shared" si="51"/>
        <v>0</v>
      </c>
      <c r="F234" s="20">
        <f t="shared" si="52"/>
        <v>0</v>
      </c>
      <c r="G234" s="20">
        <f t="shared" si="53"/>
        <v>0</v>
      </c>
      <c r="H234" s="20">
        <f t="shared" si="54"/>
        <v>0</v>
      </c>
      <c r="I234" s="20">
        <f t="shared" si="55"/>
        <v>0</v>
      </c>
      <c r="J234" s="20">
        <f t="shared" si="56"/>
        <v>0</v>
      </c>
      <c r="K234" s="20">
        <f t="shared" si="57"/>
        <v>0</v>
      </c>
      <c r="L234" s="20">
        <f t="shared" si="58"/>
        <v>0</v>
      </c>
      <c r="M234" s="20">
        <f t="shared" ca="1" si="59"/>
        <v>4.8883762308955985E-3</v>
      </c>
      <c r="N234" s="20">
        <f t="shared" ca="1" si="60"/>
        <v>0</v>
      </c>
      <c r="O234" s="23">
        <f t="shared" ca="1" si="61"/>
        <v>0</v>
      </c>
      <c r="P234" s="20">
        <f t="shared" ca="1" si="62"/>
        <v>0</v>
      </c>
      <c r="Q234" s="20">
        <f t="shared" ca="1" si="63"/>
        <v>0</v>
      </c>
      <c r="R234">
        <f t="shared" ca="1" si="64"/>
        <v>-4.8883762308955985E-3</v>
      </c>
    </row>
    <row r="235" spans="1:18" x14ac:dyDescent="0.2">
      <c r="A235" s="87"/>
      <c r="B235" s="87"/>
      <c r="C235" s="87"/>
      <c r="D235" s="89">
        <f t="shared" si="50"/>
        <v>0</v>
      </c>
      <c r="E235" s="89">
        <f t="shared" si="51"/>
        <v>0</v>
      </c>
      <c r="F235" s="20">
        <f t="shared" si="52"/>
        <v>0</v>
      </c>
      <c r="G235" s="20">
        <f t="shared" si="53"/>
        <v>0</v>
      </c>
      <c r="H235" s="20">
        <f t="shared" si="54"/>
        <v>0</v>
      </c>
      <c r="I235" s="20">
        <f t="shared" si="55"/>
        <v>0</v>
      </c>
      <c r="J235" s="20">
        <f t="shared" si="56"/>
        <v>0</v>
      </c>
      <c r="K235" s="20">
        <f t="shared" si="57"/>
        <v>0</v>
      </c>
      <c r="L235" s="20">
        <f t="shared" si="58"/>
        <v>0</v>
      </c>
      <c r="M235" s="20">
        <f t="shared" ca="1" si="59"/>
        <v>4.8883762308955985E-3</v>
      </c>
      <c r="N235" s="20">
        <f t="shared" ca="1" si="60"/>
        <v>0</v>
      </c>
      <c r="O235" s="23">
        <f t="shared" ca="1" si="61"/>
        <v>0</v>
      </c>
      <c r="P235" s="20">
        <f t="shared" ca="1" si="62"/>
        <v>0</v>
      </c>
      <c r="Q235" s="20">
        <f t="shared" ca="1" si="63"/>
        <v>0</v>
      </c>
      <c r="R235">
        <f t="shared" ca="1" si="64"/>
        <v>-4.8883762308955985E-3</v>
      </c>
    </row>
    <row r="236" spans="1:18" x14ac:dyDescent="0.2">
      <c r="A236" s="87"/>
      <c r="B236" s="87"/>
      <c r="C236" s="87"/>
      <c r="D236" s="89">
        <f t="shared" si="50"/>
        <v>0</v>
      </c>
      <c r="E236" s="89">
        <f t="shared" si="51"/>
        <v>0</v>
      </c>
      <c r="F236" s="20">
        <f t="shared" si="52"/>
        <v>0</v>
      </c>
      <c r="G236" s="20">
        <f t="shared" si="53"/>
        <v>0</v>
      </c>
      <c r="H236" s="20">
        <f t="shared" si="54"/>
        <v>0</v>
      </c>
      <c r="I236" s="20">
        <f t="shared" si="55"/>
        <v>0</v>
      </c>
      <c r="J236" s="20">
        <f t="shared" si="56"/>
        <v>0</v>
      </c>
      <c r="K236" s="20">
        <f t="shared" si="57"/>
        <v>0</v>
      </c>
      <c r="L236" s="20">
        <f t="shared" si="58"/>
        <v>0</v>
      </c>
      <c r="M236" s="20">
        <f t="shared" ca="1" si="59"/>
        <v>4.8883762308955985E-3</v>
      </c>
      <c r="N236" s="20">
        <f t="shared" ca="1" si="60"/>
        <v>0</v>
      </c>
      <c r="O236" s="23">
        <f t="shared" ca="1" si="61"/>
        <v>0</v>
      </c>
      <c r="P236" s="20">
        <f t="shared" ca="1" si="62"/>
        <v>0</v>
      </c>
      <c r="Q236" s="20">
        <f t="shared" ca="1" si="63"/>
        <v>0</v>
      </c>
      <c r="R236">
        <f t="shared" ca="1" si="64"/>
        <v>-4.8883762308955985E-3</v>
      </c>
    </row>
    <row r="237" spans="1:18" x14ac:dyDescent="0.2">
      <c r="A237" s="87"/>
      <c r="B237" s="87"/>
      <c r="C237" s="87"/>
      <c r="D237" s="89">
        <f t="shared" si="50"/>
        <v>0</v>
      </c>
      <c r="E237" s="89">
        <f t="shared" si="51"/>
        <v>0</v>
      </c>
      <c r="F237" s="20">
        <f t="shared" si="52"/>
        <v>0</v>
      </c>
      <c r="G237" s="20">
        <f t="shared" si="53"/>
        <v>0</v>
      </c>
      <c r="H237" s="20">
        <f t="shared" si="54"/>
        <v>0</v>
      </c>
      <c r="I237" s="20">
        <f t="shared" si="55"/>
        <v>0</v>
      </c>
      <c r="J237" s="20">
        <f t="shared" si="56"/>
        <v>0</v>
      </c>
      <c r="K237" s="20">
        <f t="shared" si="57"/>
        <v>0</v>
      </c>
      <c r="L237" s="20">
        <f t="shared" si="58"/>
        <v>0</v>
      </c>
      <c r="M237" s="20">
        <f t="shared" ca="1" si="59"/>
        <v>4.8883762308955985E-3</v>
      </c>
      <c r="N237" s="20">
        <f t="shared" ca="1" si="60"/>
        <v>0</v>
      </c>
      <c r="O237" s="23">
        <f t="shared" ca="1" si="61"/>
        <v>0</v>
      </c>
      <c r="P237" s="20">
        <f t="shared" ca="1" si="62"/>
        <v>0</v>
      </c>
      <c r="Q237" s="20">
        <f t="shared" ca="1" si="63"/>
        <v>0</v>
      </c>
      <c r="R237">
        <f t="shared" ca="1" si="64"/>
        <v>-4.8883762308955985E-3</v>
      </c>
    </row>
    <row r="238" spans="1:18" x14ac:dyDescent="0.2">
      <c r="A238" s="87"/>
      <c r="B238" s="87"/>
      <c r="C238" s="87"/>
      <c r="D238" s="89">
        <f t="shared" si="50"/>
        <v>0</v>
      </c>
      <c r="E238" s="89">
        <f t="shared" si="51"/>
        <v>0</v>
      </c>
      <c r="F238" s="20">
        <f t="shared" si="52"/>
        <v>0</v>
      </c>
      <c r="G238" s="20">
        <f t="shared" si="53"/>
        <v>0</v>
      </c>
      <c r="H238" s="20">
        <f t="shared" si="54"/>
        <v>0</v>
      </c>
      <c r="I238" s="20">
        <f t="shared" si="55"/>
        <v>0</v>
      </c>
      <c r="J238" s="20">
        <f t="shared" si="56"/>
        <v>0</v>
      </c>
      <c r="K238" s="20">
        <f t="shared" si="57"/>
        <v>0</v>
      </c>
      <c r="L238" s="20">
        <f t="shared" si="58"/>
        <v>0</v>
      </c>
      <c r="M238" s="20">
        <f t="shared" ca="1" si="59"/>
        <v>4.8883762308955985E-3</v>
      </c>
      <c r="N238" s="20">
        <f t="shared" ca="1" si="60"/>
        <v>0</v>
      </c>
      <c r="O238" s="23">
        <f t="shared" ca="1" si="61"/>
        <v>0</v>
      </c>
      <c r="P238" s="20">
        <f t="shared" ca="1" si="62"/>
        <v>0</v>
      </c>
      <c r="Q238" s="20">
        <f t="shared" ca="1" si="63"/>
        <v>0</v>
      </c>
      <c r="R238">
        <f t="shared" ca="1" si="64"/>
        <v>-4.8883762308955985E-3</v>
      </c>
    </row>
    <row r="239" spans="1:18" x14ac:dyDescent="0.2">
      <c r="A239" s="87"/>
      <c r="B239" s="87"/>
      <c r="C239" s="87"/>
      <c r="D239" s="89">
        <f t="shared" si="50"/>
        <v>0</v>
      </c>
      <c r="E239" s="89">
        <f t="shared" si="51"/>
        <v>0</v>
      </c>
      <c r="F239" s="20">
        <f t="shared" si="52"/>
        <v>0</v>
      </c>
      <c r="G239" s="20">
        <f t="shared" si="53"/>
        <v>0</v>
      </c>
      <c r="H239" s="20">
        <f t="shared" si="54"/>
        <v>0</v>
      </c>
      <c r="I239" s="20">
        <f t="shared" si="55"/>
        <v>0</v>
      </c>
      <c r="J239" s="20">
        <f t="shared" si="56"/>
        <v>0</v>
      </c>
      <c r="K239" s="20">
        <f t="shared" si="57"/>
        <v>0</v>
      </c>
      <c r="L239" s="20">
        <f t="shared" si="58"/>
        <v>0</v>
      </c>
      <c r="M239" s="20">
        <f t="shared" ca="1" si="59"/>
        <v>4.8883762308955985E-3</v>
      </c>
      <c r="N239" s="20">
        <f t="shared" ca="1" si="60"/>
        <v>0</v>
      </c>
      <c r="O239" s="23">
        <f t="shared" ca="1" si="61"/>
        <v>0</v>
      </c>
      <c r="P239" s="20">
        <f t="shared" ca="1" si="62"/>
        <v>0</v>
      </c>
      <c r="Q239" s="20">
        <f t="shared" ca="1" si="63"/>
        <v>0</v>
      </c>
      <c r="R239">
        <f t="shared" ca="1" si="64"/>
        <v>-4.8883762308955985E-3</v>
      </c>
    </row>
    <row r="240" spans="1:18" x14ac:dyDescent="0.2">
      <c r="A240" s="87"/>
      <c r="B240" s="87"/>
      <c r="C240" s="87"/>
      <c r="D240" s="89">
        <f t="shared" si="50"/>
        <v>0</v>
      </c>
      <c r="E240" s="89">
        <f t="shared" si="51"/>
        <v>0</v>
      </c>
      <c r="F240" s="20">
        <f t="shared" si="52"/>
        <v>0</v>
      </c>
      <c r="G240" s="20">
        <f t="shared" si="53"/>
        <v>0</v>
      </c>
      <c r="H240" s="20">
        <f t="shared" si="54"/>
        <v>0</v>
      </c>
      <c r="I240" s="20">
        <f t="shared" si="55"/>
        <v>0</v>
      </c>
      <c r="J240" s="20">
        <f t="shared" si="56"/>
        <v>0</v>
      </c>
      <c r="K240" s="20">
        <f t="shared" si="57"/>
        <v>0</v>
      </c>
      <c r="L240" s="20">
        <f t="shared" si="58"/>
        <v>0</v>
      </c>
      <c r="M240" s="20">
        <f t="shared" ca="1" si="59"/>
        <v>4.8883762308955985E-3</v>
      </c>
      <c r="N240" s="20">
        <f t="shared" ca="1" si="60"/>
        <v>0</v>
      </c>
      <c r="O240" s="23">
        <f t="shared" ca="1" si="61"/>
        <v>0</v>
      </c>
      <c r="P240" s="20">
        <f t="shared" ca="1" si="62"/>
        <v>0</v>
      </c>
      <c r="Q240" s="20">
        <f t="shared" ca="1" si="63"/>
        <v>0</v>
      </c>
      <c r="R240">
        <f t="shared" ca="1" si="64"/>
        <v>-4.8883762308955985E-3</v>
      </c>
    </row>
    <row r="241" spans="1:18" x14ac:dyDescent="0.2">
      <c r="A241" s="87"/>
      <c r="B241" s="87"/>
      <c r="C241" s="87"/>
      <c r="D241" s="89">
        <f t="shared" si="50"/>
        <v>0</v>
      </c>
      <c r="E241" s="89">
        <f t="shared" si="51"/>
        <v>0</v>
      </c>
      <c r="F241" s="20">
        <f t="shared" si="52"/>
        <v>0</v>
      </c>
      <c r="G241" s="20">
        <f t="shared" si="53"/>
        <v>0</v>
      </c>
      <c r="H241" s="20">
        <f t="shared" si="54"/>
        <v>0</v>
      </c>
      <c r="I241" s="20">
        <f t="shared" si="55"/>
        <v>0</v>
      </c>
      <c r="J241" s="20">
        <f t="shared" si="56"/>
        <v>0</v>
      </c>
      <c r="K241" s="20">
        <f t="shared" si="57"/>
        <v>0</v>
      </c>
      <c r="L241" s="20">
        <f t="shared" si="58"/>
        <v>0</v>
      </c>
      <c r="M241" s="20">
        <f t="shared" ca="1" si="59"/>
        <v>4.8883762308955985E-3</v>
      </c>
      <c r="N241" s="20">
        <f t="shared" ca="1" si="60"/>
        <v>0</v>
      </c>
      <c r="O241" s="23">
        <f t="shared" ca="1" si="61"/>
        <v>0</v>
      </c>
      <c r="P241" s="20">
        <f t="shared" ca="1" si="62"/>
        <v>0</v>
      </c>
      <c r="Q241" s="20">
        <f t="shared" ca="1" si="63"/>
        <v>0</v>
      </c>
      <c r="R241">
        <f t="shared" ca="1" si="64"/>
        <v>-4.8883762308955985E-3</v>
      </c>
    </row>
    <row r="242" spans="1:18" x14ac:dyDescent="0.2">
      <c r="A242" s="87"/>
      <c r="B242" s="87"/>
      <c r="C242" s="87"/>
      <c r="D242" s="89">
        <f t="shared" si="50"/>
        <v>0</v>
      </c>
      <c r="E242" s="89">
        <f t="shared" si="51"/>
        <v>0</v>
      </c>
      <c r="F242" s="20">
        <f t="shared" si="52"/>
        <v>0</v>
      </c>
      <c r="G242" s="20">
        <f t="shared" si="53"/>
        <v>0</v>
      </c>
      <c r="H242" s="20">
        <f t="shared" si="54"/>
        <v>0</v>
      </c>
      <c r="I242" s="20">
        <f t="shared" si="55"/>
        <v>0</v>
      </c>
      <c r="J242" s="20">
        <f t="shared" si="56"/>
        <v>0</v>
      </c>
      <c r="K242" s="20">
        <f t="shared" si="57"/>
        <v>0</v>
      </c>
      <c r="L242" s="20">
        <f t="shared" si="58"/>
        <v>0</v>
      </c>
      <c r="M242" s="20">
        <f t="shared" ca="1" si="59"/>
        <v>4.8883762308955985E-3</v>
      </c>
      <c r="N242" s="20">
        <f t="shared" ca="1" si="60"/>
        <v>0</v>
      </c>
      <c r="O242" s="23">
        <f t="shared" ca="1" si="61"/>
        <v>0</v>
      </c>
      <c r="P242" s="20">
        <f t="shared" ca="1" si="62"/>
        <v>0</v>
      </c>
      <c r="Q242" s="20">
        <f t="shared" ca="1" si="63"/>
        <v>0</v>
      </c>
      <c r="R242">
        <f t="shared" ca="1" si="64"/>
        <v>-4.8883762308955985E-3</v>
      </c>
    </row>
    <row r="243" spans="1:18" x14ac:dyDescent="0.2">
      <c r="A243" s="87"/>
      <c r="B243" s="87"/>
      <c r="C243" s="87"/>
      <c r="D243" s="89">
        <f t="shared" si="50"/>
        <v>0</v>
      </c>
      <c r="E243" s="89">
        <f t="shared" si="51"/>
        <v>0</v>
      </c>
      <c r="F243" s="20">
        <f t="shared" si="52"/>
        <v>0</v>
      </c>
      <c r="G243" s="20">
        <f t="shared" si="53"/>
        <v>0</v>
      </c>
      <c r="H243" s="20">
        <f t="shared" si="54"/>
        <v>0</v>
      </c>
      <c r="I243" s="20">
        <f t="shared" si="55"/>
        <v>0</v>
      </c>
      <c r="J243" s="20">
        <f t="shared" si="56"/>
        <v>0</v>
      </c>
      <c r="K243" s="20">
        <f t="shared" si="57"/>
        <v>0</v>
      </c>
      <c r="L243" s="20">
        <f t="shared" si="58"/>
        <v>0</v>
      </c>
      <c r="M243" s="20">
        <f t="shared" ca="1" si="59"/>
        <v>4.8883762308955985E-3</v>
      </c>
      <c r="N243" s="20">
        <f t="shared" ca="1" si="60"/>
        <v>0</v>
      </c>
      <c r="O243" s="23">
        <f t="shared" ca="1" si="61"/>
        <v>0</v>
      </c>
      <c r="P243" s="20">
        <f t="shared" ca="1" si="62"/>
        <v>0</v>
      </c>
      <c r="Q243" s="20">
        <f t="shared" ca="1" si="63"/>
        <v>0</v>
      </c>
      <c r="R243">
        <f t="shared" ca="1" si="64"/>
        <v>-4.8883762308955985E-3</v>
      </c>
    </row>
    <row r="244" spans="1:18" x14ac:dyDescent="0.2">
      <c r="A244" s="87"/>
      <c r="B244" s="87"/>
      <c r="C244" s="87"/>
      <c r="D244" s="89">
        <f t="shared" si="50"/>
        <v>0</v>
      </c>
      <c r="E244" s="89">
        <f t="shared" si="51"/>
        <v>0</v>
      </c>
      <c r="F244" s="20">
        <f t="shared" si="52"/>
        <v>0</v>
      </c>
      <c r="G244" s="20">
        <f t="shared" si="53"/>
        <v>0</v>
      </c>
      <c r="H244" s="20">
        <f t="shared" si="54"/>
        <v>0</v>
      </c>
      <c r="I244" s="20">
        <f t="shared" si="55"/>
        <v>0</v>
      </c>
      <c r="J244" s="20">
        <f t="shared" si="56"/>
        <v>0</v>
      </c>
      <c r="K244" s="20">
        <f t="shared" si="57"/>
        <v>0</v>
      </c>
      <c r="L244" s="20">
        <f t="shared" si="58"/>
        <v>0</v>
      </c>
      <c r="M244" s="20">
        <f t="shared" ca="1" si="59"/>
        <v>4.8883762308955985E-3</v>
      </c>
      <c r="N244" s="20">
        <f t="shared" ca="1" si="60"/>
        <v>0</v>
      </c>
      <c r="O244" s="23">
        <f t="shared" ca="1" si="61"/>
        <v>0</v>
      </c>
      <c r="P244" s="20">
        <f t="shared" ca="1" si="62"/>
        <v>0</v>
      </c>
      <c r="Q244" s="20">
        <f t="shared" ca="1" si="63"/>
        <v>0</v>
      </c>
      <c r="R244">
        <f t="shared" ca="1" si="64"/>
        <v>-4.8883762308955985E-3</v>
      </c>
    </row>
    <row r="245" spans="1:18" x14ac:dyDescent="0.2">
      <c r="A245" s="87"/>
      <c r="B245" s="87"/>
      <c r="C245" s="87"/>
      <c r="D245" s="89">
        <f t="shared" si="50"/>
        <v>0</v>
      </c>
      <c r="E245" s="89">
        <f t="shared" si="51"/>
        <v>0</v>
      </c>
      <c r="F245" s="20">
        <f t="shared" si="52"/>
        <v>0</v>
      </c>
      <c r="G245" s="20">
        <f t="shared" si="53"/>
        <v>0</v>
      </c>
      <c r="H245" s="20">
        <f t="shared" si="54"/>
        <v>0</v>
      </c>
      <c r="I245" s="20">
        <f t="shared" si="55"/>
        <v>0</v>
      </c>
      <c r="J245" s="20">
        <f t="shared" si="56"/>
        <v>0</v>
      </c>
      <c r="K245" s="20">
        <f t="shared" si="57"/>
        <v>0</v>
      </c>
      <c r="L245" s="20">
        <f t="shared" si="58"/>
        <v>0</v>
      </c>
      <c r="M245" s="20">
        <f t="shared" ca="1" si="59"/>
        <v>4.8883762308955985E-3</v>
      </c>
      <c r="N245" s="20">
        <f t="shared" ca="1" si="60"/>
        <v>0</v>
      </c>
      <c r="O245" s="23">
        <f t="shared" ca="1" si="61"/>
        <v>0</v>
      </c>
      <c r="P245" s="20">
        <f t="shared" ca="1" si="62"/>
        <v>0</v>
      </c>
      <c r="Q245" s="20">
        <f t="shared" ca="1" si="63"/>
        <v>0</v>
      </c>
      <c r="R245">
        <f t="shared" ca="1" si="64"/>
        <v>-4.8883762308955985E-3</v>
      </c>
    </row>
    <row r="246" spans="1:18" x14ac:dyDescent="0.2">
      <c r="A246" s="87"/>
      <c r="B246" s="87"/>
      <c r="C246" s="87"/>
      <c r="D246" s="89">
        <f t="shared" si="50"/>
        <v>0</v>
      </c>
      <c r="E246" s="89">
        <f t="shared" si="51"/>
        <v>0</v>
      </c>
      <c r="F246" s="20">
        <f t="shared" si="52"/>
        <v>0</v>
      </c>
      <c r="G246" s="20">
        <f t="shared" si="53"/>
        <v>0</v>
      </c>
      <c r="H246" s="20">
        <f t="shared" si="54"/>
        <v>0</v>
      </c>
      <c r="I246" s="20">
        <f t="shared" si="55"/>
        <v>0</v>
      </c>
      <c r="J246" s="20">
        <f t="shared" si="56"/>
        <v>0</v>
      </c>
      <c r="K246" s="20">
        <f t="shared" si="57"/>
        <v>0</v>
      </c>
      <c r="L246" s="20">
        <f t="shared" si="58"/>
        <v>0</v>
      </c>
      <c r="M246" s="20">
        <f t="shared" ca="1" si="59"/>
        <v>4.8883762308955985E-3</v>
      </c>
      <c r="N246" s="20">
        <f t="shared" ca="1" si="60"/>
        <v>0</v>
      </c>
      <c r="O246" s="23">
        <f t="shared" ca="1" si="61"/>
        <v>0</v>
      </c>
      <c r="P246" s="20">
        <f t="shared" ca="1" si="62"/>
        <v>0</v>
      </c>
      <c r="Q246" s="20">
        <f t="shared" ca="1" si="63"/>
        <v>0</v>
      </c>
      <c r="R246">
        <f t="shared" ca="1" si="64"/>
        <v>-4.8883762308955985E-3</v>
      </c>
    </row>
    <row r="247" spans="1:18" x14ac:dyDescent="0.2">
      <c r="A247" s="87"/>
      <c r="B247" s="87"/>
      <c r="C247" s="87"/>
      <c r="D247" s="89">
        <f t="shared" si="50"/>
        <v>0</v>
      </c>
      <c r="E247" s="89">
        <f t="shared" si="51"/>
        <v>0</v>
      </c>
      <c r="F247" s="20">
        <f t="shared" si="52"/>
        <v>0</v>
      </c>
      <c r="G247" s="20">
        <f t="shared" si="53"/>
        <v>0</v>
      </c>
      <c r="H247" s="20">
        <f t="shared" si="54"/>
        <v>0</v>
      </c>
      <c r="I247" s="20">
        <f t="shared" si="55"/>
        <v>0</v>
      </c>
      <c r="J247" s="20">
        <f t="shared" si="56"/>
        <v>0</v>
      </c>
      <c r="K247" s="20">
        <f t="shared" si="57"/>
        <v>0</v>
      </c>
      <c r="L247" s="20">
        <f t="shared" si="58"/>
        <v>0</v>
      </c>
      <c r="M247" s="20">
        <f t="shared" ca="1" si="59"/>
        <v>4.8883762308955985E-3</v>
      </c>
      <c r="N247" s="20">
        <f t="shared" ca="1" si="60"/>
        <v>0</v>
      </c>
      <c r="O247" s="23">
        <f t="shared" ca="1" si="61"/>
        <v>0</v>
      </c>
      <c r="P247" s="20">
        <f t="shared" ca="1" si="62"/>
        <v>0</v>
      </c>
      <c r="Q247" s="20">
        <f t="shared" ca="1" si="63"/>
        <v>0</v>
      </c>
      <c r="R247">
        <f t="shared" ca="1" si="64"/>
        <v>-4.8883762308955985E-3</v>
      </c>
    </row>
    <row r="248" spans="1:18" x14ac:dyDescent="0.2">
      <c r="A248" s="87"/>
      <c r="B248" s="87"/>
      <c r="C248" s="87"/>
      <c r="D248" s="89">
        <f t="shared" si="50"/>
        <v>0</v>
      </c>
      <c r="E248" s="89">
        <f t="shared" si="51"/>
        <v>0</v>
      </c>
      <c r="F248" s="20">
        <f t="shared" si="52"/>
        <v>0</v>
      </c>
      <c r="G248" s="20">
        <f t="shared" si="53"/>
        <v>0</v>
      </c>
      <c r="H248" s="20">
        <f t="shared" si="54"/>
        <v>0</v>
      </c>
      <c r="I248" s="20">
        <f t="shared" si="55"/>
        <v>0</v>
      </c>
      <c r="J248" s="20">
        <f t="shared" si="56"/>
        <v>0</v>
      </c>
      <c r="K248" s="20">
        <f t="shared" si="57"/>
        <v>0</v>
      </c>
      <c r="L248" s="20">
        <f t="shared" si="58"/>
        <v>0</v>
      </c>
      <c r="M248" s="20">
        <f t="shared" ca="1" si="59"/>
        <v>4.8883762308955985E-3</v>
      </c>
      <c r="N248" s="20">
        <f t="shared" ca="1" si="60"/>
        <v>0</v>
      </c>
      <c r="O248" s="23">
        <f t="shared" ca="1" si="61"/>
        <v>0</v>
      </c>
      <c r="P248" s="20">
        <f t="shared" ca="1" si="62"/>
        <v>0</v>
      </c>
      <c r="Q248" s="20">
        <f t="shared" ca="1" si="63"/>
        <v>0</v>
      </c>
      <c r="R248">
        <f t="shared" ca="1" si="64"/>
        <v>-4.8883762308955985E-3</v>
      </c>
    </row>
    <row r="249" spans="1:18" x14ac:dyDescent="0.2">
      <c r="A249" s="87"/>
      <c r="B249" s="87"/>
      <c r="C249" s="87"/>
      <c r="D249" s="89">
        <f t="shared" si="50"/>
        <v>0</v>
      </c>
      <c r="E249" s="89">
        <f t="shared" si="51"/>
        <v>0</v>
      </c>
      <c r="F249" s="20">
        <f t="shared" si="52"/>
        <v>0</v>
      </c>
      <c r="G249" s="20">
        <f t="shared" si="53"/>
        <v>0</v>
      </c>
      <c r="H249" s="20">
        <f t="shared" si="54"/>
        <v>0</v>
      </c>
      <c r="I249" s="20">
        <f t="shared" si="55"/>
        <v>0</v>
      </c>
      <c r="J249" s="20">
        <f t="shared" si="56"/>
        <v>0</v>
      </c>
      <c r="K249" s="20">
        <f t="shared" si="57"/>
        <v>0</v>
      </c>
      <c r="L249" s="20">
        <f t="shared" si="58"/>
        <v>0</v>
      </c>
      <c r="M249" s="20">
        <f t="shared" ca="1" si="59"/>
        <v>4.8883762308955985E-3</v>
      </c>
      <c r="N249" s="20">
        <f t="shared" ca="1" si="60"/>
        <v>0</v>
      </c>
      <c r="O249" s="23">
        <f t="shared" ca="1" si="61"/>
        <v>0</v>
      </c>
      <c r="P249" s="20">
        <f t="shared" ca="1" si="62"/>
        <v>0</v>
      </c>
      <c r="Q249" s="20">
        <f t="shared" ca="1" si="63"/>
        <v>0</v>
      </c>
      <c r="R249">
        <f t="shared" ca="1" si="64"/>
        <v>-4.8883762308955985E-3</v>
      </c>
    </row>
    <row r="250" spans="1:18" x14ac:dyDescent="0.2">
      <c r="A250" s="87"/>
      <c r="B250" s="87"/>
      <c r="C250" s="87"/>
      <c r="D250" s="89">
        <f t="shared" si="50"/>
        <v>0</v>
      </c>
      <c r="E250" s="89">
        <f t="shared" si="51"/>
        <v>0</v>
      </c>
      <c r="F250" s="20">
        <f t="shared" si="52"/>
        <v>0</v>
      </c>
      <c r="G250" s="20">
        <f t="shared" si="53"/>
        <v>0</v>
      </c>
      <c r="H250" s="20">
        <f t="shared" si="54"/>
        <v>0</v>
      </c>
      <c r="I250" s="20">
        <f t="shared" si="55"/>
        <v>0</v>
      </c>
      <c r="J250" s="20">
        <f t="shared" si="56"/>
        <v>0</v>
      </c>
      <c r="K250" s="20">
        <f t="shared" si="57"/>
        <v>0</v>
      </c>
      <c r="L250" s="20">
        <f t="shared" si="58"/>
        <v>0</v>
      </c>
      <c r="M250" s="20">
        <f t="shared" ca="1" si="59"/>
        <v>4.8883762308955985E-3</v>
      </c>
      <c r="N250" s="20">
        <f t="shared" ca="1" si="60"/>
        <v>0</v>
      </c>
      <c r="O250" s="23">
        <f t="shared" ca="1" si="61"/>
        <v>0</v>
      </c>
      <c r="P250" s="20">
        <f t="shared" ca="1" si="62"/>
        <v>0</v>
      </c>
      <c r="Q250" s="20">
        <f t="shared" ca="1" si="63"/>
        <v>0</v>
      </c>
      <c r="R250">
        <f t="shared" ca="1" si="64"/>
        <v>-4.8883762308955985E-3</v>
      </c>
    </row>
    <row r="251" spans="1:18" x14ac:dyDescent="0.2">
      <c r="A251" s="87"/>
      <c r="B251" s="87"/>
      <c r="C251" s="87"/>
      <c r="D251" s="89">
        <f t="shared" si="50"/>
        <v>0</v>
      </c>
      <c r="E251" s="89">
        <f t="shared" si="51"/>
        <v>0</v>
      </c>
      <c r="F251" s="20">
        <f t="shared" si="52"/>
        <v>0</v>
      </c>
      <c r="G251" s="20">
        <f t="shared" si="53"/>
        <v>0</v>
      </c>
      <c r="H251" s="20">
        <f t="shared" si="54"/>
        <v>0</v>
      </c>
      <c r="I251" s="20">
        <f t="shared" si="55"/>
        <v>0</v>
      </c>
      <c r="J251" s="20">
        <f t="shared" si="56"/>
        <v>0</v>
      </c>
      <c r="K251" s="20">
        <f t="shared" si="57"/>
        <v>0</v>
      </c>
      <c r="L251" s="20">
        <f t="shared" si="58"/>
        <v>0</v>
      </c>
      <c r="M251" s="20">
        <f t="shared" ca="1" si="59"/>
        <v>4.8883762308955985E-3</v>
      </c>
      <c r="N251" s="20">
        <f t="shared" ca="1" si="60"/>
        <v>0</v>
      </c>
      <c r="O251" s="23">
        <f t="shared" ca="1" si="61"/>
        <v>0</v>
      </c>
      <c r="P251" s="20">
        <f t="shared" ca="1" si="62"/>
        <v>0</v>
      </c>
      <c r="Q251" s="20">
        <f t="shared" ca="1" si="63"/>
        <v>0</v>
      </c>
      <c r="R251">
        <f t="shared" ca="1" si="64"/>
        <v>-4.8883762308955985E-3</v>
      </c>
    </row>
    <row r="252" spans="1:18" x14ac:dyDescent="0.2">
      <c r="A252" s="87"/>
      <c r="B252" s="87"/>
      <c r="C252" s="87"/>
      <c r="D252" s="89">
        <f t="shared" si="50"/>
        <v>0</v>
      </c>
      <c r="E252" s="89">
        <f t="shared" si="51"/>
        <v>0</v>
      </c>
      <c r="F252" s="20">
        <f t="shared" si="52"/>
        <v>0</v>
      </c>
      <c r="G252" s="20">
        <f t="shared" si="53"/>
        <v>0</v>
      </c>
      <c r="H252" s="20">
        <f t="shared" si="54"/>
        <v>0</v>
      </c>
      <c r="I252" s="20">
        <f t="shared" si="55"/>
        <v>0</v>
      </c>
      <c r="J252" s="20">
        <f t="shared" si="56"/>
        <v>0</v>
      </c>
      <c r="K252" s="20">
        <f t="shared" si="57"/>
        <v>0</v>
      </c>
      <c r="L252" s="20">
        <f t="shared" si="58"/>
        <v>0</v>
      </c>
      <c r="M252" s="20">
        <f t="shared" ca="1" si="59"/>
        <v>4.8883762308955985E-3</v>
      </c>
      <c r="N252" s="20">
        <f t="shared" ca="1" si="60"/>
        <v>0</v>
      </c>
      <c r="O252" s="23">
        <f t="shared" ca="1" si="61"/>
        <v>0</v>
      </c>
      <c r="P252" s="20">
        <f t="shared" ca="1" si="62"/>
        <v>0</v>
      </c>
      <c r="Q252" s="20">
        <f t="shared" ca="1" si="63"/>
        <v>0</v>
      </c>
      <c r="R252">
        <f t="shared" ca="1" si="64"/>
        <v>-4.8883762308955985E-3</v>
      </c>
    </row>
    <row r="253" spans="1:18" x14ac:dyDescent="0.2">
      <c r="A253" s="87"/>
      <c r="B253" s="87"/>
      <c r="C253" s="87"/>
      <c r="D253" s="89">
        <f t="shared" si="50"/>
        <v>0</v>
      </c>
      <c r="E253" s="89">
        <f t="shared" si="51"/>
        <v>0</v>
      </c>
      <c r="F253" s="20">
        <f t="shared" si="52"/>
        <v>0</v>
      </c>
      <c r="G253" s="20">
        <f t="shared" si="53"/>
        <v>0</v>
      </c>
      <c r="H253" s="20">
        <f t="shared" si="54"/>
        <v>0</v>
      </c>
      <c r="I253" s="20">
        <f t="shared" si="55"/>
        <v>0</v>
      </c>
      <c r="J253" s="20">
        <f t="shared" si="56"/>
        <v>0</v>
      </c>
      <c r="K253" s="20">
        <f t="shared" si="57"/>
        <v>0</v>
      </c>
      <c r="L253" s="20">
        <f t="shared" si="58"/>
        <v>0</v>
      </c>
      <c r="M253" s="20">
        <f t="shared" ca="1" si="59"/>
        <v>4.8883762308955985E-3</v>
      </c>
      <c r="N253" s="20">
        <f t="shared" ca="1" si="60"/>
        <v>0</v>
      </c>
      <c r="O253" s="23">
        <f t="shared" ca="1" si="61"/>
        <v>0</v>
      </c>
      <c r="P253" s="20">
        <f t="shared" ca="1" si="62"/>
        <v>0</v>
      </c>
      <c r="Q253" s="20">
        <f t="shared" ca="1" si="63"/>
        <v>0</v>
      </c>
      <c r="R253">
        <f t="shared" ca="1" si="64"/>
        <v>-4.8883762308955985E-3</v>
      </c>
    </row>
    <row r="254" spans="1:18" x14ac:dyDescent="0.2">
      <c r="A254" s="87"/>
      <c r="B254" s="87"/>
      <c r="C254" s="87"/>
      <c r="D254" s="89">
        <f t="shared" si="50"/>
        <v>0</v>
      </c>
      <c r="E254" s="89">
        <f t="shared" si="51"/>
        <v>0</v>
      </c>
      <c r="F254" s="20">
        <f t="shared" si="52"/>
        <v>0</v>
      </c>
      <c r="G254" s="20">
        <f t="shared" si="53"/>
        <v>0</v>
      </c>
      <c r="H254" s="20">
        <f t="shared" si="54"/>
        <v>0</v>
      </c>
      <c r="I254" s="20">
        <f t="shared" si="55"/>
        <v>0</v>
      </c>
      <c r="J254" s="20">
        <f t="shared" si="56"/>
        <v>0</v>
      </c>
      <c r="K254" s="20">
        <f t="shared" si="57"/>
        <v>0</v>
      </c>
      <c r="L254" s="20">
        <f t="shared" si="58"/>
        <v>0</v>
      </c>
      <c r="M254" s="20">
        <f t="shared" ca="1" si="59"/>
        <v>4.8883762308955985E-3</v>
      </c>
      <c r="N254" s="20">
        <f t="shared" ca="1" si="60"/>
        <v>0</v>
      </c>
      <c r="O254" s="23">
        <f t="shared" ca="1" si="61"/>
        <v>0</v>
      </c>
      <c r="P254" s="20">
        <f t="shared" ca="1" si="62"/>
        <v>0</v>
      </c>
      <c r="Q254" s="20">
        <f t="shared" ca="1" si="63"/>
        <v>0</v>
      </c>
      <c r="R254">
        <f t="shared" ca="1" si="64"/>
        <v>-4.8883762308955985E-3</v>
      </c>
    </row>
    <row r="255" spans="1:18" x14ac:dyDescent="0.2">
      <c r="A255" s="87"/>
      <c r="B255" s="87"/>
      <c r="C255" s="87"/>
      <c r="D255" s="89">
        <f t="shared" si="50"/>
        <v>0</v>
      </c>
      <c r="E255" s="89">
        <f t="shared" si="51"/>
        <v>0</v>
      </c>
      <c r="F255" s="20">
        <f t="shared" si="52"/>
        <v>0</v>
      </c>
      <c r="G255" s="20">
        <f t="shared" si="53"/>
        <v>0</v>
      </c>
      <c r="H255" s="20">
        <f t="shared" si="54"/>
        <v>0</v>
      </c>
      <c r="I255" s="20">
        <f t="shared" si="55"/>
        <v>0</v>
      </c>
      <c r="J255" s="20">
        <f t="shared" si="56"/>
        <v>0</v>
      </c>
      <c r="K255" s="20">
        <f t="shared" si="57"/>
        <v>0</v>
      </c>
      <c r="L255" s="20">
        <f t="shared" si="58"/>
        <v>0</v>
      </c>
      <c r="M255" s="20">
        <f t="shared" ca="1" si="59"/>
        <v>4.8883762308955985E-3</v>
      </c>
      <c r="N255" s="20">
        <f t="shared" ca="1" si="60"/>
        <v>0</v>
      </c>
      <c r="O255" s="23">
        <f t="shared" ca="1" si="61"/>
        <v>0</v>
      </c>
      <c r="P255" s="20">
        <f t="shared" ca="1" si="62"/>
        <v>0</v>
      </c>
      <c r="Q255" s="20">
        <f t="shared" ca="1" si="63"/>
        <v>0</v>
      </c>
      <c r="R255">
        <f t="shared" ca="1" si="64"/>
        <v>-4.8883762308955985E-3</v>
      </c>
    </row>
    <row r="256" spans="1:18" x14ac:dyDescent="0.2">
      <c r="A256" s="87"/>
      <c r="B256" s="87"/>
      <c r="C256" s="87"/>
      <c r="D256" s="89">
        <f t="shared" si="50"/>
        <v>0</v>
      </c>
      <c r="E256" s="89">
        <f t="shared" si="51"/>
        <v>0</v>
      </c>
      <c r="F256" s="20">
        <f t="shared" si="52"/>
        <v>0</v>
      </c>
      <c r="G256" s="20">
        <f t="shared" si="53"/>
        <v>0</v>
      </c>
      <c r="H256" s="20">
        <f t="shared" si="54"/>
        <v>0</v>
      </c>
      <c r="I256" s="20">
        <f t="shared" si="55"/>
        <v>0</v>
      </c>
      <c r="J256" s="20">
        <f t="shared" si="56"/>
        <v>0</v>
      </c>
      <c r="K256" s="20">
        <f t="shared" si="57"/>
        <v>0</v>
      </c>
      <c r="L256" s="20">
        <f t="shared" si="58"/>
        <v>0</v>
      </c>
      <c r="M256" s="20">
        <f t="shared" ca="1" si="59"/>
        <v>4.8883762308955985E-3</v>
      </c>
      <c r="N256" s="20">
        <f t="shared" ca="1" si="60"/>
        <v>0</v>
      </c>
      <c r="O256" s="23">
        <f t="shared" ca="1" si="61"/>
        <v>0</v>
      </c>
      <c r="P256" s="20">
        <f t="shared" ca="1" si="62"/>
        <v>0</v>
      </c>
      <c r="Q256" s="20">
        <f t="shared" ca="1" si="63"/>
        <v>0</v>
      </c>
      <c r="R256">
        <f t="shared" ca="1" si="64"/>
        <v>-4.8883762308955985E-3</v>
      </c>
    </row>
    <row r="257" spans="1:18" x14ac:dyDescent="0.2">
      <c r="A257" s="87"/>
      <c r="B257" s="87"/>
      <c r="C257" s="87"/>
      <c r="D257" s="89">
        <f t="shared" si="50"/>
        <v>0</v>
      </c>
      <c r="E257" s="89">
        <f t="shared" si="51"/>
        <v>0</v>
      </c>
      <c r="F257" s="20">
        <f t="shared" si="52"/>
        <v>0</v>
      </c>
      <c r="G257" s="20">
        <f t="shared" si="53"/>
        <v>0</v>
      </c>
      <c r="H257" s="20">
        <f t="shared" si="54"/>
        <v>0</v>
      </c>
      <c r="I257" s="20">
        <f t="shared" si="55"/>
        <v>0</v>
      </c>
      <c r="J257" s="20">
        <f t="shared" si="56"/>
        <v>0</v>
      </c>
      <c r="K257" s="20">
        <f t="shared" si="57"/>
        <v>0</v>
      </c>
      <c r="L257" s="20">
        <f t="shared" si="58"/>
        <v>0</v>
      </c>
      <c r="M257" s="20">
        <f t="shared" ca="1" si="59"/>
        <v>4.8883762308955985E-3</v>
      </c>
      <c r="N257" s="20">
        <f t="shared" ca="1" si="60"/>
        <v>0</v>
      </c>
      <c r="O257" s="23">
        <f t="shared" ca="1" si="61"/>
        <v>0</v>
      </c>
      <c r="P257" s="20">
        <f t="shared" ca="1" si="62"/>
        <v>0</v>
      </c>
      <c r="Q257" s="20">
        <f t="shared" ca="1" si="63"/>
        <v>0</v>
      </c>
      <c r="R257">
        <f t="shared" ca="1" si="64"/>
        <v>-4.8883762308955985E-3</v>
      </c>
    </row>
    <row r="258" spans="1:18" x14ac:dyDescent="0.2">
      <c r="A258" s="87"/>
      <c r="B258" s="87"/>
      <c r="C258" s="87"/>
      <c r="D258" s="89">
        <f t="shared" si="50"/>
        <v>0</v>
      </c>
      <c r="E258" s="89">
        <f t="shared" si="51"/>
        <v>0</v>
      </c>
      <c r="F258" s="20">
        <f t="shared" si="52"/>
        <v>0</v>
      </c>
      <c r="G258" s="20">
        <f t="shared" si="53"/>
        <v>0</v>
      </c>
      <c r="H258" s="20">
        <f t="shared" si="54"/>
        <v>0</v>
      </c>
      <c r="I258" s="20">
        <f t="shared" si="55"/>
        <v>0</v>
      </c>
      <c r="J258" s="20">
        <f t="shared" si="56"/>
        <v>0</v>
      </c>
      <c r="K258" s="20">
        <f t="shared" si="57"/>
        <v>0</v>
      </c>
      <c r="L258" s="20">
        <f t="shared" si="58"/>
        <v>0</v>
      </c>
      <c r="M258" s="20">
        <f t="shared" ca="1" si="59"/>
        <v>4.8883762308955985E-3</v>
      </c>
      <c r="N258" s="20">
        <f t="shared" ca="1" si="60"/>
        <v>0</v>
      </c>
      <c r="O258" s="23">
        <f t="shared" ca="1" si="61"/>
        <v>0</v>
      </c>
      <c r="P258" s="20">
        <f t="shared" ca="1" si="62"/>
        <v>0</v>
      </c>
      <c r="Q258" s="20">
        <f t="shared" ca="1" si="63"/>
        <v>0</v>
      </c>
      <c r="R258">
        <f t="shared" ca="1" si="64"/>
        <v>-4.8883762308955985E-3</v>
      </c>
    </row>
    <row r="259" spans="1:18" x14ac:dyDescent="0.2">
      <c r="A259" s="87"/>
      <c r="B259" s="87"/>
      <c r="C259" s="87"/>
      <c r="D259" s="89">
        <f t="shared" si="50"/>
        <v>0</v>
      </c>
      <c r="E259" s="89">
        <f t="shared" si="51"/>
        <v>0</v>
      </c>
      <c r="F259" s="20">
        <f t="shared" si="52"/>
        <v>0</v>
      </c>
      <c r="G259" s="20">
        <f t="shared" si="53"/>
        <v>0</v>
      </c>
      <c r="H259" s="20">
        <f t="shared" si="54"/>
        <v>0</v>
      </c>
      <c r="I259" s="20">
        <f t="shared" si="55"/>
        <v>0</v>
      </c>
      <c r="J259" s="20">
        <f t="shared" si="56"/>
        <v>0</v>
      </c>
      <c r="K259" s="20">
        <f t="shared" si="57"/>
        <v>0</v>
      </c>
      <c r="L259" s="20">
        <f t="shared" si="58"/>
        <v>0</v>
      </c>
      <c r="M259" s="20">
        <f t="shared" ca="1" si="59"/>
        <v>4.8883762308955985E-3</v>
      </c>
      <c r="N259" s="20">
        <f t="shared" ca="1" si="60"/>
        <v>0</v>
      </c>
      <c r="O259" s="23">
        <f t="shared" ca="1" si="61"/>
        <v>0</v>
      </c>
      <c r="P259" s="20">
        <f t="shared" ca="1" si="62"/>
        <v>0</v>
      </c>
      <c r="Q259" s="20">
        <f t="shared" ca="1" si="63"/>
        <v>0</v>
      </c>
      <c r="R259">
        <f t="shared" ca="1" si="64"/>
        <v>-4.8883762308955985E-3</v>
      </c>
    </row>
    <row r="260" spans="1:18" x14ac:dyDescent="0.2">
      <c r="A260" s="87"/>
      <c r="B260" s="87"/>
      <c r="C260" s="87"/>
      <c r="D260" s="89">
        <f t="shared" si="50"/>
        <v>0</v>
      </c>
      <c r="E260" s="89">
        <f t="shared" si="51"/>
        <v>0</v>
      </c>
      <c r="F260" s="20">
        <f t="shared" si="52"/>
        <v>0</v>
      </c>
      <c r="G260" s="20">
        <f t="shared" si="53"/>
        <v>0</v>
      </c>
      <c r="H260" s="20">
        <f t="shared" si="54"/>
        <v>0</v>
      </c>
      <c r="I260" s="20">
        <f t="shared" si="55"/>
        <v>0</v>
      </c>
      <c r="J260" s="20">
        <f t="shared" si="56"/>
        <v>0</v>
      </c>
      <c r="K260" s="20">
        <f t="shared" si="57"/>
        <v>0</v>
      </c>
      <c r="L260" s="20">
        <f t="shared" si="58"/>
        <v>0</v>
      </c>
      <c r="M260" s="20">
        <f t="shared" ca="1" si="59"/>
        <v>4.8883762308955985E-3</v>
      </c>
      <c r="N260" s="20">
        <f t="shared" ca="1" si="60"/>
        <v>0</v>
      </c>
      <c r="O260" s="23">
        <f t="shared" ca="1" si="61"/>
        <v>0</v>
      </c>
      <c r="P260" s="20">
        <f t="shared" ca="1" si="62"/>
        <v>0</v>
      </c>
      <c r="Q260" s="20">
        <f t="shared" ca="1" si="63"/>
        <v>0</v>
      </c>
      <c r="R260">
        <f t="shared" ca="1" si="64"/>
        <v>-4.8883762308955985E-3</v>
      </c>
    </row>
    <row r="261" spans="1:18" x14ac:dyDescent="0.2">
      <c r="A261" s="87"/>
      <c r="B261" s="87"/>
      <c r="C261" s="87"/>
      <c r="D261" s="89">
        <f t="shared" si="50"/>
        <v>0</v>
      </c>
      <c r="E261" s="89">
        <f t="shared" si="51"/>
        <v>0</v>
      </c>
      <c r="F261" s="20">
        <f t="shared" si="52"/>
        <v>0</v>
      </c>
      <c r="G261" s="20">
        <f t="shared" si="53"/>
        <v>0</v>
      </c>
      <c r="H261" s="20">
        <f t="shared" si="54"/>
        <v>0</v>
      </c>
      <c r="I261" s="20">
        <f t="shared" si="55"/>
        <v>0</v>
      </c>
      <c r="J261" s="20">
        <f t="shared" si="56"/>
        <v>0</v>
      </c>
      <c r="K261" s="20">
        <f t="shared" si="57"/>
        <v>0</v>
      </c>
      <c r="L261" s="20">
        <f t="shared" si="58"/>
        <v>0</v>
      </c>
      <c r="M261" s="20">
        <f t="shared" ca="1" si="59"/>
        <v>4.8883762308955985E-3</v>
      </c>
      <c r="N261" s="20">
        <f t="shared" ca="1" si="60"/>
        <v>0</v>
      </c>
      <c r="O261" s="23">
        <f t="shared" ca="1" si="61"/>
        <v>0</v>
      </c>
      <c r="P261" s="20">
        <f t="shared" ca="1" si="62"/>
        <v>0</v>
      </c>
      <c r="Q261" s="20">
        <f t="shared" ca="1" si="63"/>
        <v>0</v>
      </c>
      <c r="R261">
        <f t="shared" ca="1" si="64"/>
        <v>-4.8883762308955985E-3</v>
      </c>
    </row>
    <row r="262" spans="1:18" x14ac:dyDescent="0.2">
      <c r="A262" s="87"/>
      <c r="B262" s="87"/>
      <c r="C262" s="87"/>
      <c r="D262" s="89">
        <f t="shared" si="50"/>
        <v>0</v>
      </c>
      <c r="E262" s="89">
        <f t="shared" si="51"/>
        <v>0</v>
      </c>
      <c r="F262" s="20">
        <f t="shared" si="52"/>
        <v>0</v>
      </c>
      <c r="G262" s="20">
        <f t="shared" si="53"/>
        <v>0</v>
      </c>
      <c r="H262" s="20">
        <f t="shared" si="54"/>
        <v>0</v>
      </c>
      <c r="I262" s="20">
        <f t="shared" si="55"/>
        <v>0</v>
      </c>
      <c r="J262" s="20">
        <f t="shared" si="56"/>
        <v>0</v>
      </c>
      <c r="K262" s="20">
        <f t="shared" si="57"/>
        <v>0</v>
      </c>
      <c r="L262" s="20">
        <f t="shared" si="58"/>
        <v>0</v>
      </c>
      <c r="M262" s="20">
        <f t="shared" ca="1" si="59"/>
        <v>4.8883762308955985E-3</v>
      </c>
      <c r="N262" s="20">
        <f t="shared" ca="1" si="60"/>
        <v>0</v>
      </c>
      <c r="O262" s="23">
        <f t="shared" ca="1" si="61"/>
        <v>0</v>
      </c>
      <c r="P262" s="20">
        <f t="shared" ca="1" si="62"/>
        <v>0</v>
      </c>
      <c r="Q262" s="20">
        <f t="shared" ca="1" si="63"/>
        <v>0</v>
      </c>
      <c r="R262">
        <f t="shared" ca="1" si="64"/>
        <v>-4.8883762308955985E-3</v>
      </c>
    </row>
    <row r="263" spans="1:18" x14ac:dyDescent="0.2">
      <c r="A263" s="87"/>
      <c r="B263" s="87"/>
      <c r="C263" s="87"/>
      <c r="D263" s="89">
        <f t="shared" si="50"/>
        <v>0</v>
      </c>
      <c r="E263" s="89">
        <f t="shared" si="51"/>
        <v>0</v>
      </c>
      <c r="F263" s="20">
        <f t="shared" si="52"/>
        <v>0</v>
      </c>
      <c r="G263" s="20">
        <f t="shared" si="53"/>
        <v>0</v>
      </c>
      <c r="H263" s="20">
        <f t="shared" si="54"/>
        <v>0</v>
      </c>
      <c r="I263" s="20">
        <f t="shared" si="55"/>
        <v>0</v>
      </c>
      <c r="J263" s="20">
        <f t="shared" si="56"/>
        <v>0</v>
      </c>
      <c r="K263" s="20">
        <f t="shared" si="57"/>
        <v>0</v>
      </c>
      <c r="L263" s="20">
        <f t="shared" si="58"/>
        <v>0</v>
      </c>
      <c r="M263" s="20">
        <f t="shared" ca="1" si="59"/>
        <v>4.8883762308955985E-3</v>
      </c>
      <c r="N263" s="20">
        <f t="shared" ca="1" si="60"/>
        <v>0</v>
      </c>
      <c r="O263" s="23">
        <f t="shared" ca="1" si="61"/>
        <v>0</v>
      </c>
      <c r="P263" s="20">
        <f t="shared" ca="1" si="62"/>
        <v>0</v>
      </c>
      <c r="Q263" s="20">
        <f t="shared" ca="1" si="63"/>
        <v>0</v>
      </c>
      <c r="R263">
        <f t="shared" ca="1" si="64"/>
        <v>-4.8883762308955985E-3</v>
      </c>
    </row>
    <row r="264" spans="1:18" x14ac:dyDescent="0.2">
      <c r="A264" s="87"/>
      <c r="B264" s="87"/>
      <c r="C264" s="87"/>
      <c r="D264" s="89">
        <f t="shared" si="50"/>
        <v>0</v>
      </c>
      <c r="E264" s="89">
        <f t="shared" si="51"/>
        <v>0</v>
      </c>
      <c r="F264" s="20">
        <f t="shared" si="52"/>
        <v>0</v>
      </c>
      <c r="G264" s="20">
        <f t="shared" si="53"/>
        <v>0</v>
      </c>
      <c r="H264" s="20">
        <f t="shared" si="54"/>
        <v>0</v>
      </c>
      <c r="I264" s="20">
        <f t="shared" si="55"/>
        <v>0</v>
      </c>
      <c r="J264" s="20">
        <f t="shared" si="56"/>
        <v>0</v>
      </c>
      <c r="K264" s="20">
        <f t="shared" si="57"/>
        <v>0</v>
      </c>
      <c r="L264" s="20">
        <f t="shared" si="58"/>
        <v>0</v>
      </c>
      <c r="M264" s="20">
        <f t="shared" ca="1" si="59"/>
        <v>4.8883762308955985E-3</v>
      </c>
      <c r="N264" s="20">
        <f t="shared" ca="1" si="60"/>
        <v>0</v>
      </c>
      <c r="O264" s="23">
        <f t="shared" ca="1" si="61"/>
        <v>0</v>
      </c>
      <c r="P264" s="20">
        <f t="shared" ca="1" si="62"/>
        <v>0</v>
      </c>
      <c r="Q264" s="20">
        <f t="shared" ca="1" si="63"/>
        <v>0</v>
      </c>
      <c r="R264">
        <f t="shared" ca="1" si="64"/>
        <v>-4.8883762308955985E-3</v>
      </c>
    </row>
    <row r="265" spans="1:18" x14ac:dyDescent="0.2">
      <c r="A265" s="87"/>
      <c r="B265" s="87"/>
      <c r="C265" s="87"/>
      <c r="D265" s="89">
        <f t="shared" si="50"/>
        <v>0</v>
      </c>
      <c r="E265" s="89">
        <f t="shared" si="51"/>
        <v>0</v>
      </c>
      <c r="F265" s="20">
        <f t="shared" si="52"/>
        <v>0</v>
      </c>
      <c r="G265" s="20">
        <f t="shared" si="53"/>
        <v>0</v>
      </c>
      <c r="H265" s="20">
        <f t="shared" si="54"/>
        <v>0</v>
      </c>
      <c r="I265" s="20">
        <f t="shared" si="55"/>
        <v>0</v>
      </c>
      <c r="J265" s="20">
        <f t="shared" si="56"/>
        <v>0</v>
      </c>
      <c r="K265" s="20">
        <f t="shared" si="57"/>
        <v>0</v>
      </c>
      <c r="L265" s="20">
        <f t="shared" si="58"/>
        <v>0</v>
      </c>
      <c r="M265" s="20">
        <f t="shared" ca="1" si="59"/>
        <v>4.8883762308955985E-3</v>
      </c>
      <c r="N265" s="20">
        <f t="shared" ca="1" si="60"/>
        <v>0</v>
      </c>
      <c r="O265" s="23">
        <f t="shared" ca="1" si="61"/>
        <v>0</v>
      </c>
      <c r="P265" s="20">
        <f t="shared" ca="1" si="62"/>
        <v>0</v>
      </c>
      <c r="Q265" s="20">
        <f t="shared" ca="1" si="63"/>
        <v>0</v>
      </c>
      <c r="R265">
        <f t="shared" ca="1" si="64"/>
        <v>-4.8883762308955985E-3</v>
      </c>
    </row>
    <row r="266" spans="1:18" x14ac:dyDescent="0.2">
      <c r="A266" s="87"/>
      <c r="B266" s="87"/>
      <c r="C266" s="87"/>
      <c r="D266" s="89">
        <f t="shared" si="50"/>
        <v>0</v>
      </c>
      <c r="E266" s="89">
        <f t="shared" si="51"/>
        <v>0</v>
      </c>
      <c r="F266" s="20">
        <f t="shared" si="52"/>
        <v>0</v>
      </c>
      <c r="G266" s="20">
        <f t="shared" si="53"/>
        <v>0</v>
      </c>
      <c r="H266" s="20">
        <f t="shared" si="54"/>
        <v>0</v>
      </c>
      <c r="I266" s="20">
        <f t="shared" si="55"/>
        <v>0</v>
      </c>
      <c r="J266" s="20">
        <f t="shared" si="56"/>
        <v>0</v>
      </c>
      <c r="K266" s="20">
        <f t="shared" si="57"/>
        <v>0</v>
      </c>
      <c r="L266" s="20">
        <f t="shared" si="58"/>
        <v>0</v>
      </c>
      <c r="M266" s="20">
        <f t="shared" ca="1" si="59"/>
        <v>4.8883762308955985E-3</v>
      </c>
      <c r="N266" s="20">
        <f t="shared" ca="1" si="60"/>
        <v>0</v>
      </c>
      <c r="O266" s="23">
        <f t="shared" ca="1" si="61"/>
        <v>0</v>
      </c>
      <c r="P266" s="20">
        <f t="shared" ca="1" si="62"/>
        <v>0</v>
      </c>
      <c r="Q266" s="20">
        <f t="shared" ca="1" si="63"/>
        <v>0</v>
      </c>
      <c r="R266">
        <f t="shared" ca="1" si="64"/>
        <v>-4.8883762308955985E-3</v>
      </c>
    </row>
    <row r="267" spans="1:18" x14ac:dyDescent="0.2">
      <c r="A267" s="87"/>
      <c r="B267" s="87"/>
      <c r="C267" s="87"/>
      <c r="D267" s="89">
        <f t="shared" si="50"/>
        <v>0</v>
      </c>
      <c r="E267" s="89">
        <f t="shared" si="51"/>
        <v>0</v>
      </c>
      <c r="F267" s="20">
        <f t="shared" si="52"/>
        <v>0</v>
      </c>
      <c r="G267" s="20">
        <f t="shared" si="53"/>
        <v>0</v>
      </c>
      <c r="H267" s="20">
        <f t="shared" si="54"/>
        <v>0</v>
      </c>
      <c r="I267" s="20">
        <f t="shared" si="55"/>
        <v>0</v>
      </c>
      <c r="J267" s="20">
        <f t="shared" si="56"/>
        <v>0</v>
      </c>
      <c r="K267" s="20">
        <f t="shared" si="57"/>
        <v>0</v>
      </c>
      <c r="L267" s="20">
        <f t="shared" si="58"/>
        <v>0</v>
      </c>
      <c r="M267" s="20">
        <f t="shared" ca="1" si="59"/>
        <v>4.8883762308955985E-3</v>
      </c>
      <c r="N267" s="20">
        <f t="shared" ca="1" si="60"/>
        <v>0</v>
      </c>
      <c r="O267" s="23">
        <f t="shared" ca="1" si="61"/>
        <v>0</v>
      </c>
      <c r="P267" s="20">
        <f t="shared" ca="1" si="62"/>
        <v>0</v>
      </c>
      <c r="Q267" s="20">
        <f t="shared" ca="1" si="63"/>
        <v>0</v>
      </c>
      <c r="R267">
        <f t="shared" ca="1" si="64"/>
        <v>-4.8883762308955985E-3</v>
      </c>
    </row>
    <row r="268" spans="1:18" x14ac:dyDescent="0.2">
      <c r="A268" s="87"/>
      <c r="B268" s="87"/>
      <c r="C268" s="87"/>
      <c r="D268" s="89">
        <f t="shared" si="50"/>
        <v>0</v>
      </c>
      <c r="E268" s="89">
        <f t="shared" si="51"/>
        <v>0</v>
      </c>
      <c r="F268" s="20">
        <f t="shared" si="52"/>
        <v>0</v>
      </c>
      <c r="G268" s="20">
        <f t="shared" si="53"/>
        <v>0</v>
      </c>
      <c r="H268" s="20">
        <f t="shared" si="54"/>
        <v>0</v>
      </c>
      <c r="I268" s="20">
        <f t="shared" si="55"/>
        <v>0</v>
      </c>
      <c r="J268" s="20">
        <f t="shared" si="56"/>
        <v>0</v>
      </c>
      <c r="K268" s="20">
        <f t="shared" si="57"/>
        <v>0</v>
      </c>
      <c r="L268" s="20">
        <f t="shared" si="58"/>
        <v>0</v>
      </c>
      <c r="M268" s="20">
        <f t="shared" ca="1" si="59"/>
        <v>4.8883762308955985E-3</v>
      </c>
      <c r="N268" s="20">
        <f t="shared" ca="1" si="60"/>
        <v>0</v>
      </c>
      <c r="O268" s="23">
        <f t="shared" ca="1" si="61"/>
        <v>0</v>
      </c>
      <c r="P268" s="20">
        <f t="shared" ca="1" si="62"/>
        <v>0</v>
      </c>
      <c r="Q268" s="20">
        <f t="shared" ca="1" si="63"/>
        <v>0</v>
      </c>
      <c r="R268">
        <f t="shared" ca="1" si="64"/>
        <v>-4.8883762308955985E-3</v>
      </c>
    </row>
    <row r="269" spans="1:18" x14ac:dyDescent="0.2">
      <c r="A269" s="87"/>
      <c r="B269" s="87"/>
      <c r="C269" s="87"/>
      <c r="D269" s="89">
        <f t="shared" si="50"/>
        <v>0</v>
      </c>
      <c r="E269" s="89">
        <f t="shared" si="51"/>
        <v>0</v>
      </c>
      <c r="F269" s="20">
        <f t="shared" si="52"/>
        <v>0</v>
      </c>
      <c r="G269" s="20">
        <f t="shared" si="53"/>
        <v>0</v>
      </c>
      <c r="H269" s="20">
        <f t="shared" si="54"/>
        <v>0</v>
      </c>
      <c r="I269" s="20">
        <f t="shared" si="55"/>
        <v>0</v>
      </c>
      <c r="J269" s="20">
        <f t="shared" si="56"/>
        <v>0</v>
      </c>
      <c r="K269" s="20">
        <f t="shared" si="57"/>
        <v>0</v>
      </c>
      <c r="L269" s="20">
        <f t="shared" si="58"/>
        <v>0</v>
      </c>
      <c r="M269" s="20">
        <f t="shared" ca="1" si="59"/>
        <v>4.8883762308955985E-3</v>
      </c>
      <c r="N269" s="20">
        <f t="shared" ca="1" si="60"/>
        <v>0</v>
      </c>
      <c r="O269" s="23">
        <f t="shared" ca="1" si="61"/>
        <v>0</v>
      </c>
      <c r="P269" s="20">
        <f t="shared" ca="1" si="62"/>
        <v>0</v>
      </c>
      <c r="Q269" s="20">
        <f t="shared" ca="1" si="63"/>
        <v>0</v>
      </c>
      <c r="R269">
        <f t="shared" ca="1" si="64"/>
        <v>-4.8883762308955985E-3</v>
      </c>
    </row>
    <row r="270" spans="1:18" x14ac:dyDescent="0.2">
      <c r="A270" s="87"/>
      <c r="B270" s="87"/>
      <c r="C270" s="87"/>
      <c r="D270" s="89">
        <f t="shared" si="50"/>
        <v>0</v>
      </c>
      <c r="E270" s="89">
        <f t="shared" si="51"/>
        <v>0</v>
      </c>
      <c r="F270" s="20">
        <f t="shared" si="52"/>
        <v>0</v>
      </c>
      <c r="G270" s="20">
        <f t="shared" si="53"/>
        <v>0</v>
      </c>
      <c r="H270" s="20">
        <f t="shared" si="54"/>
        <v>0</v>
      </c>
      <c r="I270" s="20">
        <f t="shared" si="55"/>
        <v>0</v>
      </c>
      <c r="J270" s="20">
        <f t="shared" si="56"/>
        <v>0</v>
      </c>
      <c r="K270" s="20">
        <f t="shared" si="57"/>
        <v>0</v>
      </c>
      <c r="L270" s="20">
        <f t="shared" si="58"/>
        <v>0</v>
      </c>
      <c r="M270" s="20">
        <f t="shared" ca="1" si="59"/>
        <v>4.8883762308955985E-3</v>
      </c>
      <c r="N270" s="20">
        <f t="shared" ca="1" si="60"/>
        <v>0</v>
      </c>
      <c r="O270" s="23">
        <f t="shared" ca="1" si="61"/>
        <v>0</v>
      </c>
      <c r="P270" s="20">
        <f t="shared" ca="1" si="62"/>
        <v>0</v>
      </c>
      <c r="Q270" s="20">
        <f t="shared" ca="1" si="63"/>
        <v>0</v>
      </c>
      <c r="R270">
        <f t="shared" ca="1" si="64"/>
        <v>-4.8883762308955985E-3</v>
      </c>
    </row>
    <row r="271" spans="1:18" x14ac:dyDescent="0.2">
      <c r="A271" s="87"/>
      <c r="B271" s="87"/>
      <c r="C271" s="87"/>
      <c r="D271" s="89">
        <f t="shared" si="50"/>
        <v>0</v>
      </c>
      <c r="E271" s="89">
        <f t="shared" si="51"/>
        <v>0</v>
      </c>
      <c r="F271" s="20">
        <f t="shared" si="52"/>
        <v>0</v>
      </c>
      <c r="G271" s="20">
        <f t="shared" si="53"/>
        <v>0</v>
      </c>
      <c r="H271" s="20">
        <f t="shared" si="54"/>
        <v>0</v>
      </c>
      <c r="I271" s="20">
        <f t="shared" si="55"/>
        <v>0</v>
      </c>
      <c r="J271" s="20">
        <f t="shared" si="56"/>
        <v>0</v>
      </c>
      <c r="K271" s="20">
        <f t="shared" si="57"/>
        <v>0</v>
      </c>
      <c r="L271" s="20">
        <f t="shared" si="58"/>
        <v>0</v>
      </c>
      <c r="M271" s="20">
        <f t="shared" ca="1" si="59"/>
        <v>4.8883762308955985E-3</v>
      </c>
      <c r="N271" s="20">
        <f t="shared" ca="1" si="60"/>
        <v>0</v>
      </c>
      <c r="O271" s="23">
        <f t="shared" ca="1" si="61"/>
        <v>0</v>
      </c>
      <c r="P271" s="20">
        <f t="shared" ca="1" si="62"/>
        <v>0</v>
      </c>
      <c r="Q271" s="20">
        <f t="shared" ca="1" si="63"/>
        <v>0</v>
      </c>
      <c r="R271">
        <f t="shared" ca="1" si="64"/>
        <v>-4.8883762308955985E-3</v>
      </c>
    </row>
    <row r="272" spans="1:18" x14ac:dyDescent="0.2">
      <c r="A272" s="87"/>
      <c r="B272" s="87"/>
      <c r="C272" s="87"/>
      <c r="D272" s="89">
        <f t="shared" si="50"/>
        <v>0</v>
      </c>
      <c r="E272" s="89">
        <f t="shared" si="51"/>
        <v>0</v>
      </c>
      <c r="F272" s="20">
        <f t="shared" si="52"/>
        <v>0</v>
      </c>
      <c r="G272" s="20">
        <f t="shared" si="53"/>
        <v>0</v>
      </c>
      <c r="H272" s="20">
        <f t="shared" si="54"/>
        <v>0</v>
      </c>
      <c r="I272" s="20">
        <f t="shared" si="55"/>
        <v>0</v>
      </c>
      <c r="J272" s="20">
        <f t="shared" si="56"/>
        <v>0</v>
      </c>
      <c r="K272" s="20">
        <f t="shared" si="57"/>
        <v>0</v>
      </c>
      <c r="L272" s="20">
        <f t="shared" si="58"/>
        <v>0</v>
      </c>
      <c r="M272" s="20">
        <f t="shared" ca="1" si="59"/>
        <v>4.8883762308955985E-3</v>
      </c>
      <c r="N272" s="20">
        <f t="shared" ca="1" si="60"/>
        <v>0</v>
      </c>
      <c r="O272" s="23">
        <f t="shared" ca="1" si="61"/>
        <v>0</v>
      </c>
      <c r="P272" s="20">
        <f t="shared" ca="1" si="62"/>
        <v>0</v>
      </c>
      <c r="Q272" s="20">
        <f t="shared" ca="1" si="63"/>
        <v>0</v>
      </c>
      <c r="R272">
        <f t="shared" ca="1" si="64"/>
        <v>-4.8883762308955985E-3</v>
      </c>
    </row>
    <row r="273" spans="1:18" x14ac:dyDescent="0.2">
      <c r="A273" s="87"/>
      <c r="B273" s="87"/>
      <c r="C273" s="87"/>
      <c r="D273" s="89">
        <f t="shared" si="50"/>
        <v>0</v>
      </c>
      <c r="E273" s="89">
        <f t="shared" si="51"/>
        <v>0</v>
      </c>
      <c r="F273" s="20">
        <f t="shared" si="52"/>
        <v>0</v>
      </c>
      <c r="G273" s="20">
        <f t="shared" si="53"/>
        <v>0</v>
      </c>
      <c r="H273" s="20">
        <f t="shared" si="54"/>
        <v>0</v>
      </c>
      <c r="I273" s="20">
        <f t="shared" si="55"/>
        <v>0</v>
      </c>
      <c r="J273" s="20">
        <f t="shared" si="56"/>
        <v>0</v>
      </c>
      <c r="K273" s="20">
        <f t="shared" si="57"/>
        <v>0</v>
      </c>
      <c r="L273" s="20">
        <f t="shared" si="58"/>
        <v>0</v>
      </c>
      <c r="M273" s="20">
        <f t="shared" ca="1" si="59"/>
        <v>4.8883762308955985E-3</v>
      </c>
      <c r="N273" s="20">
        <f t="shared" ca="1" si="60"/>
        <v>0</v>
      </c>
      <c r="O273" s="23">
        <f t="shared" ca="1" si="61"/>
        <v>0</v>
      </c>
      <c r="P273" s="20">
        <f t="shared" ca="1" si="62"/>
        <v>0</v>
      </c>
      <c r="Q273" s="20">
        <f t="shared" ca="1" si="63"/>
        <v>0</v>
      </c>
      <c r="R273">
        <f t="shared" ca="1" si="64"/>
        <v>-4.8883762308955985E-3</v>
      </c>
    </row>
    <row r="274" spans="1:18" x14ac:dyDescent="0.2">
      <c r="A274" s="87"/>
      <c r="B274" s="87"/>
      <c r="C274" s="87"/>
      <c r="D274" s="89">
        <f t="shared" si="50"/>
        <v>0</v>
      </c>
      <c r="E274" s="89">
        <f t="shared" si="51"/>
        <v>0</v>
      </c>
      <c r="F274" s="20">
        <f t="shared" si="52"/>
        <v>0</v>
      </c>
      <c r="G274" s="20">
        <f t="shared" si="53"/>
        <v>0</v>
      </c>
      <c r="H274" s="20">
        <f t="shared" si="54"/>
        <v>0</v>
      </c>
      <c r="I274" s="20">
        <f t="shared" si="55"/>
        <v>0</v>
      </c>
      <c r="J274" s="20">
        <f t="shared" si="56"/>
        <v>0</v>
      </c>
      <c r="K274" s="20">
        <f t="shared" si="57"/>
        <v>0</v>
      </c>
      <c r="L274" s="20">
        <f t="shared" si="58"/>
        <v>0</v>
      </c>
      <c r="M274" s="20">
        <f t="shared" ca="1" si="59"/>
        <v>4.8883762308955985E-3</v>
      </c>
      <c r="N274" s="20">
        <f t="shared" ca="1" si="60"/>
        <v>0</v>
      </c>
      <c r="O274" s="23">
        <f t="shared" ca="1" si="61"/>
        <v>0</v>
      </c>
      <c r="P274" s="20">
        <f t="shared" ca="1" si="62"/>
        <v>0</v>
      </c>
      <c r="Q274" s="20">
        <f t="shared" ca="1" si="63"/>
        <v>0</v>
      </c>
      <c r="R274">
        <f t="shared" ca="1" si="64"/>
        <v>-4.8883762308955985E-3</v>
      </c>
    </row>
    <row r="275" spans="1:18" x14ac:dyDescent="0.2">
      <c r="A275" s="87"/>
      <c r="B275" s="87"/>
      <c r="C275" s="87"/>
      <c r="D275" s="89">
        <f t="shared" si="50"/>
        <v>0</v>
      </c>
      <c r="E275" s="89">
        <f t="shared" si="51"/>
        <v>0</v>
      </c>
      <c r="F275" s="20">
        <f t="shared" si="52"/>
        <v>0</v>
      </c>
      <c r="G275" s="20">
        <f t="shared" si="53"/>
        <v>0</v>
      </c>
      <c r="H275" s="20">
        <f t="shared" si="54"/>
        <v>0</v>
      </c>
      <c r="I275" s="20">
        <f t="shared" si="55"/>
        <v>0</v>
      </c>
      <c r="J275" s="20">
        <f t="shared" si="56"/>
        <v>0</v>
      </c>
      <c r="K275" s="20">
        <f t="shared" si="57"/>
        <v>0</v>
      </c>
      <c r="L275" s="20">
        <f t="shared" si="58"/>
        <v>0</v>
      </c>
      <c r="M275" s="20">
        <f t="shared" ca="1" si="59"/>
        <v>4.8883762308955985E-3</v>
      </c>
      <c r="N275" s="20">
        <f t="shared" ca="1" si="60"/>
        <v>0</v>
      </c>
      <c r="O275" s="23">
        <f t="shared" ca="1" si="61"/>
        <v>0</v>
      </c>
      <c r="P275" s="20">
        <f t="shared" ca="1" si="62"/>
        <v>0</v>
      </c>
      <c r="Q275" s="20">
        <f t="shared" ca="1" si="63"/>
        <v>0</v>
      </c>
      <c r="R275">
        <f t="shared" ca="1" si="64"/>
        <v>-4.8883762308955985E-3</v>
      </c>
    </row>
    <row r="276" spans="1:18" x14ac:dyDescent="0.2">
      <c r="A276" s="87"/>
      <c r="B276" s="87"/>
      <c r="C276" s="87"/>
      <c r="D276" s="89">
        <f t="shared" si="50"/>
        <v>0</v>
      </c>
      <c r="E276" s="89">
        <f t="shared" si="51"/>
        <v>0</v>
      </c>
      <c r="F276" s="20">
        <f t="shared" si="52"/>
        <v>0</v>
      </c>
      <c r="G276" s="20">
        <f t="shared" si="53"/>
        <v>0</v>
      </c>
      <c r="H276" s="20">
        <f t="shared" si="54"/>
        <v>0</v>
      </c>
      <c r="I276" s="20">
        <f t="shared" si="55"/>
        <v>0</v>
      </c>
      <c r="J276" s="20">
        <f t="shared" si="56"/>
        <v>0</v>
      </c>
      <c r="K276" s="20">
        <f t="shared" si="57"/>
        <v>0</v>
      </c>
      <c r="L276" s="20">
        <f t="shared" si="58"/>
        <v>0</v>
      </c>
      <c r="M276" s="20">
        <f t="shared" ca="1" si="59"/>
        <v>4.8883762308955985E-3</v>
      </c>
      <c r="N276" s="20">
        <f t="shared" ca="1" si="60"/>
        <v>0</v>
      </c>
      <c r="O276" s="23">
        <f t="shared" ca="1" si="61"/>
        <v>0</v>
      </c>
      <c r="P276" s="20">
        <f t="shared" ca="1" si="62"/>
        <v>0</v>
      </c>
      <c r="Q276" s="20">
        <f t="shared" ca="1" si="63"/>
        <v>0</v>
      </c>
      <c r="R276">
        <f t="shared" ca="1" si="64"/>
        <v>-4.8883762308955985E-3</v>
      </c>
    </row>
    <row r="277" spans="1:18" x14ac:dyDescent="0.2">
      <c r="A277" s="87"/>
      <c r="B277" s="87"/>
      <c r="C277" s="87"/>
      <c r="D277" s="89">
        <f t="shared" ref="D277:D337" si="65">A277/A$18</f>
        <v>0</v>
      </c>
      <c r="E277" s="89">
        <f t="shared" ref="E277:E337" si="66">B277/B$18</f>
        <v>0</v>
      </c>
      <c r="F277" s="20">
        <f t="shared" ref="F277:F337" si="67">$C277*D277</f>
        <v>0</v>
      </c>
      <c r="G277" s="20">
        <f t="shared" ref="G277:G337" si="68">$C277*E277</f>
        <v>0</v>
      </c>
      <c r="H277" s="20">
        <f t="shared" ref="H277:H337" si="69">C277*D277*D277</f>
        <v>0</v>
      </c>
      <c r="I277" s="20">
        <f t="shared" ref="I277:I337" si="70">C277*D277*D277*D277</f>
        <v>0</v>
      </c>
      <c r="J277" s="20">
        <f t="shared" ref="J277:J337" si="71">C277*D277*D277*D277*D277</f>
        <v>0</v>
      </c>
      <c r="K277" s="20">
        <f t="shared" ref="K277:K337" si="72">C277*E277*D277</f>
        <v>0</v>
      </c>
      <c r="L277" s="20">
        <f t="shared" ref="L277:L337" si="73">C277*E277*D277*D277</f>
        <v>0</v>
      </c>
      <c r="M277" s="20">
        <f t="shared" ref="M277:M337" ca="1" si="74">+E$4+E$5*D277+E$6*D277^2</f>
        <v>4.8883762308955985E-3</v>
      </c>
      <c r="N277" s="20">
        <f t="shared" ref="N277:N337" ca="1" si="75">C277*(M277-E277)^2</f>
        <v>0</v>
      </c>
      <c r="O277" s="23">
        <f t="shared" ref="O277:O337" ca="1" si="76">(C277*O$1-O$2*F277+O$3*H277)^2</f>
        <v>0</v>
      </c>
      <c r="P277" s="20">
        <f t="shared" ref="P277:P337" ca="1" si="77">(-C277*O$2+O$4*F277-O$5*H277)^2</f>
        <v>0</v>
      </c>
      <c r="Q277" s="20">
        <f t="shared" ref="Q277:Q337" ca="1" si="78">+(C277*O$3-F277*O$5+H277*O$6)^2</f>
        <v>0</v>
      </c>
      <c r="R277">
        <f t="shared" ref="R277:R337" ca="1" si="79">+E277-M277</f>
        <v>-4.8883762308955985E-3</v>
      </c>
    </row>
    <row r="278" spans="1:18" x14ac:dyDescent="0.2">
      <c r="A278" s="87"/>
      <c r="B278" s="87"/>
      <c r="C278" s="87"/>
      <c r="D278" s="89">
        <f t="shared" si="65"/>
        <v>0</v>
      </c>
      <c r="E278" s="89">
        <f t="shared" si="66"/>
        <v>0</v>
      </c>
      <c r="F278" s="20">
        <f t="shared" si="67"/>
        <v>0</v>
      </c>
      <c r="G278" s="20">
        <f t="shared" si="68"/>
        <v>0</v>
      </c>
      <c r="H278" s="20">
        <f t="shared" si="69"/>
        <v>0</v>
      </c>
      <c r="I278" s="20">
        <f t="shared" si="70"/>
        <v>0</v>
      </c>
      <c r="J278" s="20">
        <f t="shared" si="71"/>
        <v>0</v>
      </c>
      <c r="K278" s="20">
        <f t="shared" si="72"/>
        <v>0</v>
      </c>
      <c r="L278" s="20">
        <f t="shared" si="73"/>
        <v>0</v>
      </c>
      <c r="M278" s="20">
        <f t="shared" ca="1" si="74"/>
        <v>4.8883762308955985E-3</v>
      </c>
      <c r="N278" s="20">
        <f t="shared" ca="1" si="75"/>
        <v>0</v>
      </c>
      <c r="O278" s="23">
        <f t="shared" ca="1" si="76"/>
        <v>0</v>
      </c>
      <c r="P278" s="20">
        <f t="shared" ca="1" si="77"/>
        <v>0</v>
      </c>
      <c r="Q278" s="20">
        <f t="shared" ca="1" si="78"/>
        <v>0</v>
      </c>
      <c r="R278">
        <f t="shared" ca="1" si="79"/>
        <v>-4.8883762308955985E-3</v>
      </c>
    </row>
    <row r="279" spans="1:18" x14ac:dyDescent="0.2">
      <c r="A279" s="87"/>
      <c r="B279" s="87"/>
      <c r="C279" s="87"/>
      <c r="D279" s="89">
        <f t="shared" si="65"/>
        <v>0</v>
      </c>
      <c r="E279" s="89">
        <f t="shared" si="66"/>
        <v>0</v>
      </c>
      <c r="F279" s="20">
        <f t="shared" si="67"/>
        <v>0</v>
      </c>
      <c r="G279" s="20">
        <f t="shared" si="68"/>
        <v>0</v>
      </c>
      <c r="H279" s="20">
        <f t="shared" si="69"/>
        <v>0</v>
      </c>
      <c r="I279" s="20">
        <f t="shared" si="70"/>
        <v>0</v>
      </c>
      <c r="J279" s="20">
        <f t="shared" si="71"/>
        <v>0</v>
      </c>
      <c r="K279" s="20">
        <f t="shared" si="72"/>
        <v>0</v>
      </c>
      <c r="L279" s="20">
        <f t="shared" si="73"/>
        <v>0</v>
      </c>
      <c r="M279" s="20">
        <f t="shared" ca="1" si="74"/>
        <v>4.8883762308955985E-3</v>
      </c>
      <c r="N279" s="20">
        <f t="shared" ca="1" si="75"/>
        <v>0</v>
      </c>
      <c r="O279" s="23">
        <f t="shared" ca="1" si="76"/>
        <v>0</v>
      </c>
      <c r="P279" s="20">
        <f t="shared" ca="1" si="77"/>
        <v>0</v>
      </c>
      <c r="Q279" s="20">
        <f t="shared" ca="1" si="78"/>
        <v>0</v>
      </c>
      <c r="R279">
        <f t="shared" ca="1" si="79"/>
        <v>-4.8883762308955985E-3</v>
      </c>
    </row>
    <row r="280" spans="1:18" x14ac:dyDescent="0.2">
      <c r="A280" s="87"/>
      <c r="B280" s="87"/>
      <c r="C280" s="87"/>
      <c r="D280" s="89">
        <f t="shared" si="65"/>
        <v>0</v>
      </c>
      <c r="E280" s="89">
        <f t="shared" si="66"/>
        <v>0</v>
      </c>
      <c r="F280" s="20">
        <f t="shared" si="67"/>
        <v>0</v>
      </c>
      <c r="G280" s="20">
        <f t="shared" si="68"/>
        <v>0</v>
      </c>
      <c r="H280" s="20">
        <f t="shared" si="69"/>
        <v>0</v>
      </c>
      <c r="I280" s="20">
        <f t="shared" si="70"/>
        <v>0</v>
      </c>
      <c r="J280" s="20">
        <f t="shared" si="71"/>
        <v>0</v>
      </c>
      <c r="K280" s="20">
        <f t="shared" si="72"/>
        <v>0</v>
      </c>
      <c r="L280" s="20">
        <f t="shared" si="73"/>
        <v>0</v>
      </c>
      <c r="M280" s="20">
        <f t="shared" ca="1" si="74"/>
        <v>4.8883762308955985E-3</v>
      </c>
      <c r="N280" s="20">
        <f t="shared" ca="1" si="75"/>
        <v>0</v>
      </c>
      <c r="O280" s="23">
        <f t="shared" ca="1" si="76"/>
        <v>0</v>
      </c>
      <c r="P280" s="20">
        <f t="shared" ca="1" si="77"/>
        <v>0</v>
      </c>
      <c r="Q280" s="20">
        <f t="shared" ca="1" si="78"/>
        <v>0</v>
      </c>
      <c r="R280">
        <f t="shared" ca="1" si="79"/>
        <v>-4.8883762308955985E-3</v>
      </c>
    </row>
    <row r="281" spans="1:18" x14ac:dyDescent="0.2">
      <c r="A281" s="87"/>
      <c r="B281" s="87"/>
      <c r="C281" s="87"/>
      <c r="D281" s="89">
        <f t="shared" si="65"/>
        <v>0</v>
      </c>
      <c r="E281" s="89">
        <f t="shared" si="66"/>
        <v>0</v>
      </c>
      <c r="F281" s="20">
        <f t="shared" si="67"/>
        <v>0</v>
      </c>
      <c r="G281" s="20">
        <f t="shared" si="68"/>
        <v>0</v>
      </c>
      <c r="H281" s="20">
        <f t="shared" si="69"/>
        <v>0</v>
      </c>
      <c r="I281" s="20">
        <f t="shared" si="70"/>
        <v>0</v>
      </c>
      <c r="J281" s="20">
        <f t="shared" si="71"/>
        <v>0</v>
      </c>
      <c r="K281" s="20">
        <f t="shared" si="72"/>
        <v>0</v>
      </c>
      <c r="L281" s="20">
        <f t="shared" si="73"/>
        <v>0</v>
      </c>
      <c r="M281" s="20">
        <f t="shared" ca="1" si="74"/>
        <v>4.8883762308955985E-3</v>
      </c>
      <c r="N281" s="20">
        <f t="shared" ca="1" si="75"/>
        <v>0</v>
      </c>
      <c r="O281" s="23">
        <f t="shared" ca="1" si="76"/>
        <v>0</v>
      </c>
      <c r="P281" s="20">
        <f t="shared" ca="1" si="77"/>
        <v>0</v>
      </c>
      <c r="Q281" s="20">
        <f t="shared" ca="1" si="78"/>
        <v>0</v>
      </c>
      <c r="R281">
        <f t="shared" ca="1" si="79"/>
        <v>-4.8883762308955985E-3</v>
      </c>
    </row>
    <row r="282" spans="1:18" x14ac:dyDescent="0.2">
      <c r="A282" s="87"/>
      <c r="B282" s="87"/>
      <c r="C282" s="87"/>
      <c r="D282" s="89">
        <f t="shared" si="65"/>
        <v>0</v>
      </c>
      <c r="E282" s="89">
        <f t="shared" si="66"/>
        <v>0</v>
      </c>
      <c r="F282" s="20">
        <f t="shared" si="67"/>
        <v>0</v>
      </c>
      <c r="G282" s="20">
        <f t="shared" si="68"/>
        <v>0</v>
      </c>
      <c r="H282" s="20">
        <f t="shared" si="69"/>
        <v>0</v>
      </c>
      <c r="I282" s="20">
        <f t="shared" si="70"/>
        <v>0</v>
      </c>
      <c r="J282" s="20">
        <f t="shared" si="71"/>
        <v>0</v>
      </c>
      <c r="K282" s="20">
        <f t="shared" si="72"/>
        <v>0</v>
      </c>
      <c r="L282" s="20">
        <f t="shared" si="73"/>
        <v>0</v>
      </c>
      <c r="M282" s="20">
        <f t="shared" ca="1" si="74"/>
        <v>4.8883762308955985E-3</v>
      </c>
      <c r="N282" s="20">
        <f t="shared" ca="1" si="75"/>
        <v>0</v>
      </c>
      <c r="O282" s="23">
        <f t="shared" ca="1" si="76"/>
        <v>0</v>
      </c>
      <c r="P282" s="20">
        <f t="shared" ca="1" si="77"/>
        <v>0</v>
      </c>
      <c r="Q282" s="20">
        <f t="shared" ca="1" si="78"/>
        <v>0</v>
      </c>
      <c r="R282">
        <f t="shared" ca="1" si="79"/>
        <v>-4.8883762308955985E-3</v>
      </c>
    </row>
    <row r="283" spans="1:18" x14ac:dyDescent="0.2">
      <c r="A283" s="87"/>
      <c r="B283" s="87"/>
      <c r="C283" s="87"/>
      <c r="D283" s="89">
        <f t="shared" si="65"/>
        <v>0</v>
      </c>
      <c r="E283" s="89">
        <f t="shared" si="66"/>
        <v>0</v>
      </c>
      <c r="F283" s="20">
        <f t="shared" si="67"/>
        <v>0</v>
      </c>
      <c r="G283" s="20">
        <f t="shared" si="68"/>
        <v>0</v>
      </c>
      <c r="H283" s="20">
        <f t="shared" si="69"/>
        <v>0</v>
      </c>
      <c r="I283" s="20">
        <f t="shared" si="70"/>
        <v>0</v>
      </c>
      <c r="J283" s="20">
        <f t="shared" si="71"/>
        <v>0</v>
      </c>
      <c r="K283" s="20">
        <f t="shared" si="72"/>
        <v>0</v>
      </c>
      <c r="L283" s="20">
        <f t="shared" si="73"/>
        <v>0</v>
      </c>
      <c r="M283" s="20">
        <f t="shared" ca="1" si="74"/>
        <v>4.8883762308955985E-3</v>
      </c>
      <c r="N283" s="20">
        <f t="shared" ca="1" si="75"/>
        <v>0</v>
      </c>
      <c r="O283" s="23">
        <f t="shared" ca="1" si="76"/>
        <v>0</v>
      </c>
      <c r="P283" s="20">
        <f t="shared" ca="1" si="77"/>
        <v>0</v>
      </c>
      <c r="Q283" s="20">
        <f t="shared" ca="1" si="78"/>
        <v>0</v>
      </c>
      <c r="R283">
        <f t="shared" ca="1" si="79"/>
        <v>-4.8883762308955985E-3</v>
      </c>
    </row>
    <row r="284" spans="1:18" x14ac:dyDescent="0.2">
      <c r="A284" s="87"/>
      <c r="B284" s="87"/>
      <c r="C284" s="87"/>
      <c r="D284" s="89">
        <f t="shared" si="65"/>
        <v>0</v>
      </c>
      <c r="E284" s="89">
        <f t="shared" si="66"/>
        <v>0</v>
      </c>
      <c r="F284" s="20">
        <f t="shared" si="67"/>
        <v>0</v>
      </c>
      <c r="G284" s="20">
        <f t="shared" si="68"/>
        <v>0</v>
      </c>
      <c r="H284" s="20">
        <f t="shared" si="69"/>
        <v>0</v>
      </c>
      <c r="I284" s="20">
        <f t="shared" si="70"/>
        <v>0</v>
      </c>
      <c r="J284" s="20">
        <f t="shared" si="71"/>
        <v>0</v>
      </c>
      <c r="K284" s="20">
        <f t="shared" si="72"/>
        <v>0</v>
      </c>
      <c r="L284" s="20">
        <f t="shared" si="73"/>
        <v>0</v>
      </c>
      <c r="M284" s="20">
        <f t="shared" ca="1" si="74"/>
        <v>4.8883762308955985E-3</v>
      </c>
      <c r="N284" s="20">
        <f t="shared" ca="1" si="75"/>
        <v>0</v>
      </c>
      <c r="O284" s="23">
        <f t="shared" ca="1" si="76"/>
        <v>0</v>
      </c>
      <c r="P284" s="20">
        <f t="shared" ca="1" si="77"/>
        <v>0</v>
      </c>
      <c r="Q284" s="20">
        <f t="shared" ca="1" si="78"/>
        <v>0</v>
      </c>
      <c r="R284">
        <f t="shared" ca="1" si="79"/>
        <v>-4.8883762308955985E-3</v>
      </c>
    </row>
    <row r="285" spans="1:18" x14ac:dyDescent="0.2">
      <c r="A285" s="87"/>
      <c r="B285" s="87"/>
      <c r="C285" s="87"/>
      <c r="D285" s="89">
        <f t="shared" si="65"/>
        <v>0</v>
      </c>
      <c r="E285" s="89">
        <f t="shared" si="66"/>
        <v>0</v>
      </c>
      <c r="F285" s="20">
        <f t="shared" si="67"/>
        <v>0</v>
      </c>
      <c r="G285" s="20">
        <f t="shared" si="68"/>
        <v>0</v>
      </c>
      <c r="H285" s="20">
        <f t="shared" si="69"/>
        <v>0</v>
      </c>
      <c r="I285" s="20">
        <f t="shared" si="70"/>
        <v>0</v>
      </c>
      <c r="J285" s="20">
        <f t="shared" si="71"/>
        <v>0</v>
      </c>
      <c r="K285" s="20">
        <f t="shared" si="72"/>
        <v>0</v>
      </c>
      <c r="L285" s="20">
        <f t="shared" si="73"/>
        <v>0</v>
      </c>
      <c r="M285" s="20">
        <f t="shared" ca="1" si="74"/>
        <v>4.8883762308955985E-3</v>
      </c>
      <c r="N285" s="20">
        <f t="shared" ca="1" si="75"/>
        <v>0</v>
      </c>
      <c r="O285" s="23">
        <f t="shared" ca="1" si="76"/>
        <v>0</v>
      </c>
      <c r="P285" s="20">
        <f t="shared" ca="1" si="77"/>
        <v>0</v>
      </c>
      <c r="Q285" s="20">
        <f t="shared" ca="1" si="78"/>
        <v>0</v>
      </c>
      <c r="R285">
        <f t="shared" ca="1" si="79"/>
        <v>-4.8883762308955985E-3</v>
      </c>
    </row>
    <row r="286" spans="1:18" x14ac:dyDescent="0.2">
      <c r="A286" s="87"/>
      <c r="B286" s="87"/>
      <c r="C286" s="87"/>
      <c r="D286" s="89">
        <f t="shared" si="65"/>
        <v>0</v>
      </c>
      <c r="E286" s="89">
        <f t="shared" si="66"/>
        <v>0</v>
      </c>
      <c r="F286" s="20">
        <f t="shared" si="67"/>
        <v>0</v>
      </c>
      <c r="G286" s="20">
        <f t="shared" si="68"/>
        <v>0</v>
      </c>
      <c r="H286" s="20">
        <f t="shared" si="69"/>
        <v>0</v>
      </c>
      <c r="I286" s="20">
        <f t="shared" si="70"/>
        <v>0</v>
      </c>
      <c r="J286" s="20">
        <f t="shared" si="71"/>
        <v>0</v>
      </c>
      <c r="K286" s="20">
        <f t="shared" si="72"/>
        <v>0</v>
      </c>
      <c r="L286" s="20">
        <f t="shared" si="73"/>
        <v>0</v>
      </c>
      <c r="M286" s="20">
        <f t="shared" ca="1" si="74"/>
        <v>4.8883762308955985E-3</v>
      </c>
      <c r="N286" s="20">
        <f t="shared" ca="1" si="75"/>
        <v>0</v>
      </c>
      <c r="O286" s="23">
        <f t="shared" ca="1" si="76"/>
        <v>0</v>
      </c>
      <c r="P286" s="20">
        <f t="shared" ca="1" si="77"/>
        <v>0</v>
      </c>
      <c r="Q286" s="20">
        <f t="shared" ca="1" si="78"/>
        <v>0</v>
      </c>
      <c r="R286">
        <f t="shared" ca="1" si="79"/>
        <v>-4.8883762308955985E-3</v>
      </c>
    </row>
    <row r="287" spans="1:18" x14ac:dyDescent="0.2">
      <c r="A287" s="87"/>
      <c r="B287" s="87"/>
      <c r="C287" s="87"/>
      <c r="D287" s="89">
        <f t="shared" si="65"/>
        <v>0</v>
      </c>
      <c r="E287" s="89">
        <f t="shared" si="66"/>
        <v>0</v>
      </c>
      <c r="F287" s="20">
        <f t="shared" si="67"/>
        <v>0</v>
      </c>
      <c r="G287" s="20">
        <f t="shared" si="68"/>
        <v>0</v>
      </c>
      <c r="H287" s="20">
        <f t="shared" si="69"/>
        <v>0</v>
      </c>
      <c r="I287" s="20">
        <f t="shared" si="70"/>
        <v>0</v>
      </c>
      <c r="J287" s="20">
        <f t="shared" si="71"/>
        <v>0</v>
      </c>
      <c r="K287" s="20">
        <f t="shared" si="72"/>
        <v>0</v>
      </c>
      <c r="L287" s="20">
        <f t="shared" si="73"/>
        <v>0</v>
      </c>
      <c r="M287" s="20">
        <f t="shared" ca="1" si="74"/>
        <v>4.8883762308955985E-3</v>
      </c>
      <c r="N287" s="20">
        <f t="shared" ca="1" si="75"/>
        <v>0</v>
      </c>
      <c r="O287" s="23">
        <f t="shared" ca="1" si="76"/>
        <v>0</v>
      </c>
      <c r="P287" s="20">
        <f t="shared" ca="1" si="77"/>
        <v>0</v>
      </c>
      <c r="Q287" s="20">
        <f t="shared" ca="1" si="78"/>
        <v>0</v>
      </c>
      <c r="R287">
        <f t="shared" ca="1" si="79"/>
        <v>-4.8883762308955985E-3</v>
      </c>
    </row>
    <row r="288" spans="1:18" x14ac:dyDescent="0.2">
      <c r="A288" s="87"/>
      <c r="B288" s="87"/>
      <c r="C288" s="87"/>
      <c r="D288" s="89">
        <f t="shared" si="65"/>
        <v>0</v>
      </c>
      <c r="E288" s="89">
        <f t="shared" si="66"/>
        <v>0</v>
      </c>
      <c r="F288" s="20">
        <f t="shared" si="67"/>
        <v>0</v>
      </c>
      <c r="G288" s="20">
        <f t="shared" si="68"/>
        <v>0</v>
      </c>
      <c r="H288" s="20">
        <f t="shared" si="69"/>
        <v>0</v>
      </c>
      <c r="I288" s="20">
        <f t="shared" si="70"/>
        <v>0</v>
      </c>
      <c r="J288" s="20">
        <f t="shared" si="71"/>
        <v>0</v>
      </c>
      <c r="K288" s="20">
        <f t="shared" si="72"/>
        <v>0</v>
      </c>
      <c r="L288" s="20">
        <f t="shared" si="73"/>
        <v>0</v>
      </c>
      <c r="M288" s="20">
        <f t="shared" ca="1" si="74"/>
        <v>4.8883762308955985E-3</v>
      </c>
      <c r="N288" s="20">
        <f t="shared" ca="1" si="75"/>
        <v>0</v>
      </c>
      <c r="O288" s="23">
        <f t="shared" ca="1" si="76"/>
        <v>0</v>
      </c>
      <c r="P288" s="20">
        <f t="shared" ca="1" si="77"/>
        <v>0</v>
      </c>
      <c r="Q288" s="20">
        <f t="shared" ca="1" si="78"/>
        <v>0</v>
      </c>
      <c r="R288">
        <f t="shared" ca="1" si="79"/>
        <v>-4.8883762308955985E-3</v>
      </c>
    </row>
    <row r="289" spans="1:18" x14ac:dyDescent="0.2">
      <c r="A289" s="87"/>
      <c r="B289" s="87"/>
      <c r="C289" s="87"/>
      <c r="D289" s="89">
        <f t="shared" si="65"/>
        <v>0</v>
      </c>
      <c r="E289" s="89">
        <f t="shared" si="66"/>
        <v>0</v>
      </c>
      <c r="F289" s="20">
        <f t="shared" si="67"/>
        <v>0</v>
      </c>
      <c r="G289" s="20">
        <f t="shared" si="68"/>
        <v>0</v>
      </c>
      <c r="H289" s="20">
        <f t="shared" si="69"/>
        <v>0</v>
      </c>
      <c r="I289" s="20">
        <f t="shared" si="70"/>
        <v>0</v>
      </c>
      <c r="J289" s="20">
        <f t="shared" si="71"/>
        <v>0</v>
      </c>
      <c r="K289" s="20">
        <f t="shared" si="72"/>
        <v>0</v>
      </c>
      <c r="L289" s="20">
        <f t="shared" si="73"/>
        <v>0</v>
      </c>
      <c r="M289" s="20">
        <f t="shared" ca="1" si="74"/>
        <v>4.8883762308955985E-3</v>
      </c>
      <c r="N289" s="20">
        <f t="shared" ca="1" si="75"/>
        <v>0</v>
      </c>
      <c r="O289" s="23">
        <f t="shared" ca="1" si="76"/>
        <v>0</v>
      </c>
      <c r="P289" s="20">
        <f t="shared" ca="1" si="77"/>
        <v>0</v>
      </c>
      <c r="Q289" s="20">
        <f t="shared" ca="1" si="78"/>
        <v>0</v>
      </c>
      <c r="R289">
        <f t="shared" ca="1" si="79"/>
        <v>-4.8883762308955985E-3</v>
      </c>
    </row>
    <row r="290" spans="1:18" x14ac:dyDescent="0.2">
      <c r="A290" s="87"/>
      <c r="B290" s="87"/>
      <c r="C290" s="87"/>
      <c r="D290" s="89">
        <f t="shared" si="65"/>
        <v>0</v>
      </c>
      <c r="E290" s="89">
        <f t="shared" si="66"/>
        <v>0</v>
      </c>
      <c r="F290" s="20">
        <f t="shared" si="67"/>
        <v>0</v>
      </c>
      <c r="G290" s="20">
        <f t="shared" si="68"/>
        <v>0</v>
      </c>
      <c r="H290" s="20">
        <f t="shared" si="69"/>
        <v>0</v>
      </c>
      <c r="I290" s="20">
        <f t="shared" si="70"/>
        <v>0</v>
      </c>
      <c r="J290" s="20">
        <f t="shared" si="71"/>
        <v>0</v>
      </c>
      <c r="K290" s="20">
        <f t="shared" si="72"/>
        <v>0</v>
      </c>
      <c r="L290" s="20">
        <f t="shared" si="73"/>
        <v>0</v>
      </c>
      <c r="M290" s="20">
        <f t="shared" ca="1" si="74"/>
        <v>4.8883762308955985E-3</v>
      </c>
      <c r="N290" s="20">
        <f t="shared" ca="1" si="75"/>
        <v>0</v>
      </c>
      <c r="O290" s="23">
        <f t="shared" ca="1" si="76"/>
        <v>0</v>
      </c>
      <c r="P290" s="20">
        <f t="shared" ca="1" si="77"/>
        <v>0</v>
      </c>
      <c r="Q290" s="20">
        <f t="shared" ca="1" si="78"/>
        <v>0</v>
      </c>
      <c r="R290">
        <f t="shared" ca="1" si="79"/>
        <v>-4.8883762308955985E-3</v>
      </c>
    </row>
    <row r="291" spans="1:18" x14ac:dyDescent="0.2">
      <c r="A291" s="87"/>
      <c r="B291" s="87"/>
      <c r="C291" s="87"/>
      <c r="D291" s="89">
        <f t="shared" si="65"/>
        <v>0</v>
      </c>
      <c r="E291" s="89">
        <f t="shared" si="66"/>
        <v>0</v>
      </c>
      <c r="F291" s="20">
        <f t="shared" si="67"/>
        <v>0</v>
      </c>
      <c r="G291" s="20">
        <f t="shared" si="68"/>
        <v>0</v>
      </c>
      <c r="H291" s="20">
        <f t="shared" si="69"/>
        <v>0</v>
      </c>
      <c r="I291" s="20">
        <f t="shared" si="70"/>
        <v>0</v>
      </c>
      <c r="J291" s="20">
        <f t="shared" si="71"/>
        <v>0</v>
      </c>
      <c r="K291" s="20">
        <f t="shared" si="72"/>
        <v>0</v>
      </c>
      <c r="L291" s="20">
        <f t="shared" si="73"/>
        <v>0</v>
      </c>
      <c r="M291" s="20">
        <f t="shared" ca="1" si="74"/>
        <v>4.8883762308955985E-3</v>
      </c>
      <c r="N291" s="20">
        <f t="shared" ca="1" si="75"/>
        <v>0</v>
      </c>
      <c r="O291" s="23">
        <f t="shared" ca="1" si="76"/>
        <v>0</v>
      </c>
      <c r="P291" s="20">
        <f t="shared" ca="1" si="77"/>
        <v>0</v>
      </c>
      <c r="Q291" s="20">
        <f t="shared" ca="1" si="78"/>
        <v>0</v>
      </c>
      <c r="R291">
        <f t="shared" ca="1" si="79"/>
        <v>-4.8883762308955985E-3</v>
      </c>
    </row>
    <row r="292" spans="1:18" x14ac:dyDescent="0.2">
      <c r="A292" s="87"/>
      <c r="B292" s="87"/>
      <c r="C292" s="87"/>
      <c r="D292" s="89">
        <f t="shared" si="65"/>
        <v>0</v>
      </c>
      <c r="E292" s="89">
        <f t="shared" si="66"/>
        <v>0</v>
      </c>
      <c r="F292" s="20">
        <f t="shared" si="67"/>
        <v>0</v>
      </c>
      <c r="G292" s="20">
        <f t="shared" si="68"/>
        <v>0</v>
      </c>
      <c r="H292" s="20">
        <f t="shared" si="69"/>
        <v>0</v>
      </c>
      <c r="I292" s="20">
        <f t="shared" si="70"/>
        <v>0</v>
      </c>
      <c r="J292" s="20">
        <f t="shared" si="71"/>
        <v>0</v>
      </c>
      <c r="K292" s="20">
        <f t="shared" si="72"/>
        <v>0</v>
      </c>
      <c r="L292" s="20">
        <f t="shared" si="73"/>
        <v>0</v>
      </c>
      <c r="M292" s="20">
        <f t="shared" ca="1" si="74"/>
        <v>4.8883762308955985E-3</v>
      </c>
      <c r="N292" s="20">
        <f t="shared" ca="1" si="75"/>
        <v>0</v>
      </c>
      <c r="O292" s="23">
        <f t="shared" ca="1" si="76"/>
        <v>0</v>
      </c>
      <c r="P292" s="20">
        <f t="shared" ca="1" si="77"/>
        <v>0</v>
      </c>
      <c r="Q292" s="20">
        <f t="shared" ca="1" si="78"/>
        <v>0</v>
      </c>
      <c r="R292">
        <f t="shared" ca="1" si="79"/>
        <v>-4.8883762308955985E-3</v>
      </c>
    </row>
    <row r="293" spans="1:18" x14ac:dyDescent="0.2">
      <c r="A293" s="87"/>
      <c r="B293" s="87"/>
      <c r="C293" s="87"/>
      <c r="D293" s="89">
        <f t="shared" si="65"/>
        <v>0</v>
      </c>
      <c r="E293" s="89">
        <f t="shared" si="66"/>
        <v>0</v>
      </c>
      <c r="F293" s="20">
        <f t="shared" si="67"/>
        <v>0</v>
      </c>
      <c r="G293" s="20">
        <f t="shared" si="68"/>
        <v>0</v>
      </c>
      <c r="H293" s="20">
        <f t="shared" si="69"/>
        <v>0</v>
      </c>
      <c r="I293" s="20">
        <f t="shared" si="70"/>
        <v>0</v>
      </c>
      <c r="J293" s="20">
        <f t="shared" si="71"/>
        <v>0</v>
      </c>
      <c r="K293" s="20">
        <f t="shared" si="72"/>
        <v>0</v>
      </c>
      <c r="L293" s="20">
        <f t="shared" si="73"/>
        <v>0</v>
      </c>
      <c r="M293" s="20">
        <f t="shared" ca="1" si="74"/>
        <v>4.8883762308955985E-3</v>
      </c>
      <c r="N293" s="20">
        <f t="shared" ca="1" si="75"/>
        <v>0</v>
      </c>
      <c r="O293" s="23">
        <f t="shared" ca="1" si="76"/>
        <v>0</v>
      </c>
      <c r="P293" s="20">
        <f t="shared" ca="1" si="77"/>
        <v>0</v>
      </c>
      <c r="Q293" s="20">
        <f t="shared" ca="1" si="78"/>
        <v>0</v>
      </c>
      <c r="R293">
        <f t="shared" ca="1" si="79"/>
        <v>-4.8883762308955985E-3</v>
      </c>
    </row>
    <row r="294" spans="1:18" x14ac:dyDescent="0.2">
      <c r="A294" s="87"/>
      <c r="B294" s="87"/>
      <c r="C294" s="87"/>
      <c r="D294" s="89">
        <f t="shared" si="65"/>
        <v>0</v>
      </c>
      <c r="E294" s="89">
        <f t="shared" si="66"/>
        <v>0</v>
      </c>
      <c r="F294" s="20">
        <f t="shared" si="67"/>
        <v>0</v>
      </c>
      <c r="G294" s="20">
        <f t="shared" si="68"/>
        <v>0</v>
      </c>
      <c r="H294" s="20">
        <f t="shared" si="69"/>
        <v>0</v>
      </c>
      <c r="I294" s="20">
        <f t="shared" si="70"/>
        <v>0</v>
      </c>
      <c r="J294" s="20">
        <f t="shared" si="71"/>
        <v>0</v>
      </c>
      <c r="K294" s="20">
        <f t="shared" si="72"/>
        <v>0</v>
      </c>
      <c r="L294" s="20">
        <f t="shared" si="73"/>
        <v>0</v>
      </c>
      <c r="M294" s="20">
        <f t="shared" ca="1" si="74"/>
        <v>4.8883762308955985E-3</v>
      </c>
      <c r="N294" s="20">
        <f t="shared" ca="1" si="75"/>
        <v>0</v>
      </c>
      <c r="O294" s="23">
        <f t="shared" ca="1" si="76"/>
        <v>0</v>
      </c>
      <c r="P294" s="20">
        <f t="shared" ca="1" si="77"/>
        <v>0</v>
      </c>
      <c r="Q294" s="20">
        <f t="shared" ca="1" si="78"/>
        <v>0</v>
      </c>
      <c r="R294">
        <f t="shared" ca="1" si="79"/>
        <v>-4.8883762308955985E-3</v>
      </c>
    </row>
    <row r="295" spans="1:18" x14ac:dyDescent="0.2">
      <c r="A295" s="87"/>
      <c r="B295" s="87"/>
      <c r="C295" s="87"/>
      <c r="D295" s="89">
        <f t="shared" si="65"/>
        <v>0</v>
      </c>
      <c r="E295" s="89">
        <f t="shared" si="66"/>
        <v>0</v>
      </c>
      <c r="F295" s="20">
        <f t="shared" si="67"/>
        <v>0</v>
      </c>
      <c r="G295" s="20">
        <f t="shared" si="68"/>
        <v>0</v>
      </c>
      <c r="H295" s="20">
        <f t="shared" si="69"/>
        <v>0</v>
      </c>
      <c r="I295" s="20">
        <f t="shared" si="70"/>
        <v>0</v>
      </c>
      <c r="J295" s="20">
        <f t="shared" si="71"/>
        <v>0</v>
      </c>
      <c r="K295" s="20">
        <f t="shared" si="72"/>
        <v>0</v>
      </c>
      <c r="L295" s="20">
        <f t="shared" si="73"/>
        <v>0</v>
      </c>
      <c r="M295" s="20">
        <f t="shared" ca="1" si="74"/>
        <v>4.8883762308955985E-3</v>
      </c>
      <c r="N295" s="20">
        <f t="shared" ca="1" si="75"/>
        <v>0</v>
      </c>
      <c r="O295" s="23">
        <f t="shared" ca="1" si="76"/>
        <v>0</v>
      </c>
      <c r="P295" s="20">
        <f t="shared" ca="1" si="77"/>
        <v>0</v>
      </c>
      <c r="Q295" s="20">
        <f t="shared" ca="1" si="78"/>
        <v>0</v>
      </c>
      <c r="R295">
        <f t="shared" ca="1" si="79"/>
        <v>-4.8883762308955985E-3</v>
      </c>
    </row>
    <row r="296" spans="1:18" x14ac:dyDescent="0.2">
      <c r="A296" s="87"/>
      <c r="B296" s="87"/>
      <c r="C296" s="87"/>
      <c r="D296" s="89">
        <f t="shared" si="65"/>
        <v>0</v>
      </c>
      <c r="E296" s="89">
        <f t="shared" si="66"/>
        <v>0</v>
      </c>
      <c r="F296" s="20">
        <f t="shared" si="67"/>
        <v>0</v>
      </c>
      <c r="G296" s="20">
        <f t="shared" si="68"/>
        <v>0</v>
      </c>
      <c r="H296" s="20">
        <f t="shared" si="69"/>
        <v>0</v>
      </c>
      <c r="I296" s="20">
        <f t="shared" si="70"/>
        <v>0</v>
      </c>
      <c r="J296" s="20">
        <f t="shared" si="71"/>
        <v>0</v>
      </c>
      <c r="K296" s="20">
        <f t="shared" si="72"/>
        <v>0</v>
      </c>
      <c r="L296" s="20">
        <f t="shared" si="73"/>
        <v>0</v>
      </c>
      <c r="M296" s="20">
        <f t="shared" ca="1" si="74"/>
        <v>4.8883762308955985E-3</v>
      </c>
      <c r="N296" s="20">
        <f t="shared" ca="1" si="75"/>
        <v>0</v>
      </c>
      <c r="O296" s="23">
        <f t="shared" ca="1" si="76"/>
        <v>0</v>
      </c>
      <c r="P296" s="20">
        <f t="shared" ca="1" si="77"/>
        <v>0</v>
      </c>
      <c r="Q296" s="20">
        <f t="shared" ca="1" si="78"/>
        <v>0</v>
      </c>
      <c r="R296">
        <f t="shared" ca="1" si="79"/>
        <v>-4.8883762308955985E-3</v>
      </c>
    </row>
    <row r="297" spans="1:18" x14ac:dyDescent="0.2">
      <c r="A297" s="87"/>
      <c r="B297" s="87"/>
      <c r="C297" s="87"/>
      <c r="D297" s="89">
        <f t="shared" si="65"/>
        <v>0</v>
      </c>
      <c r="E297" s="89">
        <f t="shared" si="66"/>
        <v>0</v>
      </c>
      <c r="F297" s="20">
        <f t="shared" si="67"/>
        <v>0</v>
      </c>
      <c r="G297" s="20">
        <f t="shared" si="68"/>
        <v>0</v>
      </c>
      <c r="H297" s="20">
        <f t="shared" si="69"/>
        <v>0</v>
      </c>
      <c r="I297" s="20">
        <f t="shared" si="70"/>
        <v>0</v>
      </c>
      <c r="J297" s="20">
        <f t="shared" si="71"/>
        <v>0</v>
      </c>
      <c r="K297" s="20">
        <f t="shared" si="72"/>
        <v>0</v>
      </c>
      <c r="L297" s="20">
        <f t="shared" si="73"/>
        <v>0</v>
      </c>
      <c r="M297" s="20">
        <f t="shared" ca="1" si="74"/>
        <v>4.8883762308955985E-3</v>
      </c>
      <c r="N297" s="20">
        <f t="shared" ca="1" si="75"/>
        <v>0</v>
      </c>
      <c r="O297" s="23">
        <f t="shared" ca="1" si="76"/>
        <v>0</v>
      </c>
      <c r="P297" s="20">
        <f t="shared" ca="1" si="77"/>
        <v>0</v>
      </c>
      <c r="Q297" s="20">
        <f t="shared" ca="1" si="78"/>
        <v>0</v>
      </c>
      <c r="R297">
        <f t="shared" ca="1" si="79"/>
        <v>-4.8883762308955985E-3</v>
      </c>
    </row>
    <row r="298" spans="1:18" x14ac:dyDescent="0.2">
      <c r="A298" s="87"/>
      <c r="B298" s="87"/>
      <c r="C298" s="87"/>
      <c r="D298" s="89">
        <f t="shared" si="65"/>
        <v>0</v>
      </c>
      <c r="E298" s="89">
        <f t="shared" si="66"/>
        <v>0</v>
      </c>
      <c r="F298" s="20">
        <f t="shared" si="67"/>
        <v>0</v>
      </c>
      <c r="G298" s="20">
        <f t="shared" si="68"/>
        <v>0</v>
      </c>
      <c r="H298" s="20">
        <f t="shared" si="69"/>
        <v>0</v>
      </c>
      <c r="I298" s="20">
        <f t="shared" si="70"/>
        <v>0</v>
      </c>
      <c r="J298" s="20">
        <f t="shared" si="71"/>
        <v>0</v>
      </c>
      <c r="K298" s="20">
        <f t="shared" si="72"/>
        <v>0</v>
      </c>
      <c r="L298" s="20">
        <f t="shared" si="73"/>
        <v>0</v>
      </c>
      <c r="M298" s="20">
        <f t="shared" ca="1" si="74"/>
        <v>4.8883762308955985E-3</v>
      </c>
      <c r="N298" s="20">
        <f t="shared" ca="1" si="75"/>
        <v>0</v>
      </c>
      <c r="O298" s="23">
        <f t="shared" ca="1" si="76"/>
        <v>0</v>
      </c>
      <c r="P298" s="20">
        <f t="shared" ca="1" si="77"/>
        <v>0</v>
      </c>
      <c r="Q298" s="20">
        <f t="shared" ca="1" si="78"/>
        <v>0</v>
      </c>
      <c r="R298">
        <f t="shared" ca="1" si="79"/>
        <v>-4.8883762308955985E-3</v>
      </c>
    </row>
    <row r="299" spans="1:18" x14ac:dyDescent="0.2">
      <c r="A299" s="87"/>
      <c r="B299" s="87"/>
      <c r="C299" s="87"/>
      <c r="D299" s="89">
        <f t="shared" si="65"/>
        <v>0</v>
      </c>
      <c r="E299" s="89">
        <f t="shared" si="66"/>
        <v>0</v>
      </c>
      <c r="F299" s="20">
        <f t="shared" si="67"/>
        <v>0</v>
      </c>
      <c r="G299" s="20">
        <f t="shared" si="68"/>
        <v>0</v>
      </c>
      <c r="H299" s="20">
        <f t="shared" si="69"/>
        <v>0</v>
      </c>
      <c r="I299" s="20">
        <f t="shared" si="70"/>
        <v>0</v>
      </c>
      <c r="J299" s="20">
        <f t="shared" si="71"/>
        <v>0</v>
      </c>
      <c r="K299" s="20">
        <f t="shared" si="72"/>
        <v>0</v>
      </c>
      <c r="L299" s="20">
        <f t="shared" si="73"/>
        <v>0</v>
      </c>
      <c r="M299" s="20">
        <f t="shared" ca="1" si="74"/>
        <v>4.8883762308955985E-3</v>
      </c>
      <c r="N299" s="20">
        <f t="shared" ca="1" si="75"/>
        <v>0</v>
      </c>
      <c r="O299" s="23">
        <f t="shared" ca="1" si="76"/>
        <v>0</v>
      </c>
      <c r="P299" s="20">
        <f t="shared" ca="1" si="77"/>
        <v>0</v>
      </c>
      <c r="Q299" s="20">
        <f t="shared" ca="1" si="78"/>
        <v>0</v>
      </c>
      <c r="R299">
        <f t="shared" ca="1" si="79"/>
        <v>-4.8883762308955985E-3</v>
      </c>
    </row>
    <row r="300" spans="1:18" x14ac:dyDescent="0.2">
      <c r="A300" s="87"/>
      <c r="B300" s="87"/>
      <c r="C300" s="87"/>
      <c r="D300" s="89">
        <f t="shared" si="65"/>
        <v>0</v>
      </c>
      <c r="E300" s="89">
        <f t="shared" si="66"/>
        <v>0</v>
      </c>
      <c r="F300" s="20">
        <f t="shared" si="67"/>
        <v>0</v>
      </c>
      <c r="G300" s="20">
        <f t="shared" si="68"/>
        <v>0</v>
      </c>
      <c r="H300" s="20">
        <f t="shared" si="69"/>
        <v>0</v>
      </c>
      <c r="I300" s="20">
        <f t="shared" si="70"/>
        <v>0</v>
      </c>
      <c r="J300" s="20">
        <f t="shared" si="71"/>
        <v>0</v>
      </c>
      <c r="K300" s="20">
        <f t="shared" si="72"/>
        <v>0</v>
      </c>
      <c r="L300" s="20">
        <f t="shared" si="73"/>
        <v>0</v>
      </c>
      <c r="M300" s="20">
        <f t="shared" ca="1" si="74"/>
        <v>4.8883762308955985E-3</v>
      </c>
      <c r="N300" s="20">
        <f t="shared" ca="1" si="75"/>
        <v>0</v>
      </c>
      <c r="O300" s="23">
        <f t="shared" ca="1" si="76"/>
        <v>0</v>
      </c>
      <c r="P300" s="20">
        <f t="shared" ca="1" si="77"/>
        <v>0</v>
      </c>
      <c r="Q300" s="20">
        <f t="shared" ca="1" si="78"/>
        <v>0</v>
      </c>
      <c r="R300">
        <f t="shared" ca="1" si="79"/>
        <v>-4.8883762308955985E-3</v>
      </c>
    </row>
    <row r="301" spans="1:18" x14ac:dyDescent="0.2">
      <c r="A301" s="87"/>
      <c r="B301" s="87"/>
      <c r="C301" s="87"/>
      <c r="D301" s="89">
        <f t="shared" si="65"/>
        <v>0</v>
      </c>
      <c r="E301" s="89">
        <f t="shared" si="66"/>
        <v>0</v>
      </c>
      <c r="F301" s="20">
        <f t="shared" si="67"/>
        <v>0</v>
      </c>
      <c r="G301" s="20">
        <f t="shared" si="68"/>
        <v>0</v>
      </c>
      <c r="H301" s="20">
        <f t="shared" si="69"/>
        <v>0</v>
      </c>
      <c r="I301" s="20">
        <f t="shared" si="70"/>
        <v>0</v>
      </c>
      <c r="J301" s="20">
        <f t="shared" si="71"/>
        <v>0</v>
      </c>
      <c r="K301" s="20">
        <f t="shared" si="72"/>
        <v>0</v>
      </c>
      <c r="L301" s="20">
        <f t="shared" si="73"/>
        <v>0</v>
      </c>
      <c r="M301" s="20">
        <f t="shared" ca="1" si="74"/>
        <v>4.8883762308955985E-3</v>
      </c>
      <c r="N301" s="20">
        <f t="shared" ca="1" si="75"/>
        <v>0</v>
      </c>
      <c r="O301" s="23">
        <f t="shared" ca="1" si="76"/>
        <v>0</v>
      </c>
      <c r="P301" s="20">
        <f t="shared" ca="1" si="77"/>
        <v>0</v>
      </c>
      <c r="Q301" s="20">
        <f t="shared" ca="1" si="78"/>
        <v>0</v>
      </c>
      <c r="R301">
        <f t="shared" ca="1" si="79"/>
        <v>-4.8883762308955985E-3</v>
      </c>
    </row>
    <row r="302" spans="1:18" x14ac:dyDescent="0.2">
      <c r="A302" s="87"/>
      <c r="B302" s="87"/>
      <c r="C302" s="87"/>
      <c r="D302" s="89">
        <f t="shared" si="65"/>
        <v>0</v>
      </c>
      <c r="E302" s="89">
        <f t="shared" si="66"/>
        <v>0</v>
      </c>
      <c r="F302" s="20">
        <f t="shared" si="67"/>
        <v>0</v>
      </c>
      <c r="G302" s="20">
        <f t="shared" si="68"/>
        <v>0</v>
      </c>
      <c r="H302" s="20">
        <f t="shared" si="69"/>
        <v>0</v>
      </c>
      <c r="I302" s="20">
        <f t="shared" si="70"/>
        <v>0</v>
      </c>
      <c r="J302" s="20">
        <f t="shared" si="71"/>
        <v>0</v>
      </c>
      <c r="K302" s="20">
        <f t="shared" si="72"/>
        <v>0</v>
      </c>
      <c r="L302" s="20">
        <f t="shared" si="73"/>
        <v>0</v>
      </c>
      <c r="M302" s="20">
        <f t="shared" ca="1" si="74"/>
        <v>4.8883762308955985E-3</v>
      </c>
      <c r="N302" s="20">
        <f t="shared" ca="1" si="75"/>
        <v>0</v>
      </c>
      <c r="O302" s="23">
        <f t="shared" ca="1" si="76"/>
        <v>0</v>
      </c>
      <c r="P302" s="20">
        <f t="shared" ca="1" si="77"/>
        <v>0</v>
      </c>
      <c r="Q302" s="20">
        <f t="shared" ca="1" si="78"/>
        <v>0</v>
      </c>
      <c r="R302">
        <f t="shared" ca="1" si="79"/>
        <v>-4.8883762308955985E-3</v>
      </c>
    </row>
    <row r="303" spans="1:18" x14ac:dyDescent="0.2">
      <c r="A303" s="87"/>
      <c r="B303" s="87"/>
      <c r="C303" s="87"/>
      <c r="D303" s="89">
        <f t="shared" si="65"/>
        <v>0</v>
      </c>
      <c r="E303" s="89">
        <f t="shared" si="66"/>
        <v>0</v>
      </c>
      <c r="F303" s="20">
        <f t="shared" si="67"/>
        <v>0</v>
      </c>
      <c r="G303" s="20">
        <f t="shared" si="68"/>
        <v>0</v>
      </c>
      <c r="H303" s="20">
        <f t="shared" si="69"/>
        <v>0</v>
      </c>
      <c r="I303" s="20">
        <f t="shared" si="70"/>
        <v>0</v>
      </c>
      <c r="J303" s="20">
        <f t="shared" si="71"/>
        <v>0</v>
      </c>
      <c r="K303" s="20">
        <f t="shared" si="72"/>
        <v>0</v>
      </c>
      <c r="L303" s="20">
        <f t="shared" si="73"/>
        <v>0</v>
      </c>
      <c r="M303" s="20">
        <f t="shared" ca="1" si="74"/>
        <v>4.8883762308955985E-3</v>
      </c>
      <c r="N303" s="20">
        <f t="shared" ca="1" si="75"/>
        <v>0</v>
      </c>
      <c r="O303" s="23">
        <f t="shared" ca="1" si="76"/>
        <v>0</v>
      </c>
      <c r="P303" s="20">
        <f t="shared" ca="1" si="77"/>
        <v>0</v>
      </c>
      <c r="Q303" s="20">
        <f t="shared" ca="1" si="78"/>
        <v>0</v>
      </c>
      <c r="R303">
        <f t="shared" ca="1" si="79"/>
        <v>-4.8883762308955985E-3</v>
      </c>
    </row>
    <row r="304" spans="1:18" x14ac:dyDescent="0.2">
      <c r="A304" s="87"/>
      <c r="B304" s="87"/>
      <c r="C304" s="87"/>
      <c r="D304" s="89">
        <f t="shared" si="65"/>
        <v>0</v>
      </c>
      <c r="E304" s="89">
        <f t="shared" si="66"/>
        <v>0</v>
      </c>
      <c r="F304" s="20">
        <f t="shared" si="67"/>
        <v>0</v>
      </c>
      <c r="G304" s="20">
        <f t="shared" si="68"/>
        <v>0</v>
      </c>
      <c r="H304" s="20">
        <f t="shared" si="69"/>
        <v>0</v>
      </c>
      <c r="I304" s="20">
        <f t="shared" si="70"/>
        <v>0</v>
      </c>
      <c r="J304" s="20">
        <f t="shared" si="71"/>
        <v>0</v>
      </c>
      <c r="K304" s="20">
        <f t="shared" si="72"/>
        <v>0</v>
      </c>
      <c r="L304" s="20">
        <f t="shared" si="73"/>
        <v>0</v>
      </c>
      <c r="M304" s="20">
        <f t="shared" ca="1" si="74"/>
        <v>4.8883762308955985E-3</v>
      </c>
      <c r="N304" s="20">
        <f t="shared" ca="1" si="75"/>
        <v>0</v>
      </c>
      <c r="O304" s="23">
        <f t="shared" ca="1" si="76"/>
        <v>0</v>
      </c>
      <c r="P304" s="20">
        <f t="shared" ca="1" si="77"/>
        <v>0</v>
      </c>
      <c r="Q304" s="20">
        <f t="shared" ca="1" si="78"/>
        <v>0</v>
      </c>
      <c r="R304">
        <f t="shared" ca="1" si="79"/>
        <v>-4.8883762308955985E-3</v>
      </c>
    </row>
    <row r="305" spans="1:18" x14ac:dyDescent="0.2">
      <c r="A305" s="87"/>
      <c r="B305" s="87"/>
      <c r="C305" s="87"/>
      <c r="D305" s="89">
        <f t="shared" si="65"/>
        <v>0</v>
      </c>
      <c r="E305" s="89">
        <f t="shared" si="66"/>
        <v>0</v>
      </c>
      <c r="F305" s="20">
        <f t="shared" si="67"/>
        <v>0</v>
      </c>
      <c r="G305" s="20">
        <f t="shared" si="68"/>
        <v>0</v>
      </c>
      <c r="H305" s="20">
        <f t="shared" si="69"/>
        <v>0</v>
      </c>
      <c r="I305" s="20">
        <f t="shared" si="70"/>
        <v>0</v>
      </c>
      <c r="J305" s="20">
        <f t="shared" si="71"/>
        <v>0</v>
      </c>
      <c r="K305" s="20">
        <f t="shared" si="72"/>
        <v>0</v>
      </c>
      <c r="L305" s="20">
        <f t="shared" si="73"/>
        <v>0</v>
      </c>
      <c r="M305" s="20">
        <f t="shared" ca="1" si="74"/>
        <v>4.8883762308955985E-3</v>
      </c>
      <c r="N305" s="20">
        <f t="shared" ca="1" si="75"/>
        <v>0</v>
      </c>
      <c r="O305" s="23">
        <f t="shared" ca="1" si="76"/>
        <v>0</v>
      </c>
      <c r="P305" s="20">
        <f t="shared" ca="1" si="77"/>
        <v>0</v>
      </c>
      <c r="Q305" s="20">
        <f t="shared" ca="1" si="78"/>
        <v>0</v>
      </c>
      <c r="R305">
        <f t="shared" ca="1" si="79"/>
        <v>-4.8883762308955985E-3</v>
      </c>
    </row>
    <row r="306" spans="1:18" x14ac:dyDescent="0.2">
      <c r="A306" s="87"/>
      <c r="B306" s="87"/>
      <c r="C306" s="87"/>
      <c r="D306" s="89">
        <f t="shared" si="65"/>
        <v>0</v>
      </c>
      <c r="E306" s="89">
        <f t="shared" si="66"/>
        <v>0</v>
      </c>
      <c r="F306" s="20">
        <f t="shared" si="67"/>
        <v>0</v>
      </c>
      <c r="G306" s="20">
        <f t="shared" si="68"/>
        <v>0</v>
      </c>
      <c r="H306" s="20">
        <f t="shared" si="69"/>
        <v>0</v>
      </c>
      <c r="I306" s="20">
        <f t="shared" si="70"/>
        <v>0</v>
      </c>
      <c r="J306" s="20">
        <f t="shared" si="71"/>
        <v>0</v>
      </c>
      <c r="K306" s="20">
        <f t="shared" si="72"/>
        <v>0</v>
      </c>
      <c r="L306" s="20">
        <f t="shared" si="73"/>
        <v>0</v>
      </c>
      <c r="M306" s="20">
        <f t="shared" ca="1" si="74"/>
        <v>4.8883762308955985E-3</v>
      </c>
      <c r="N306" s="20">
        <f t="shared" ca="1" si="75"/>
        <v>0</v>
      </c>
      <c r="O306" s="23">
        <f t="shared" ca="1" si="76"/>
        <v>0</v>
      </c>
      <c r="P306" s="20">
        <f t="shared" ca="1" si="77"/>
        <v>0</v>
      </c>
      <c r="Q306" s="20">
        <f t="shared" ca="1" si="78"/>
        <v>0</v>
      </c>
      <c r="R306">
        <f t="shared" ca="1" si="79"/>
        <v>-4.8883762308955985E-3</v>
      </c>
    </row>
    <row r="307" spans="1:18" x14ac:dyDescent="0.2">
      <c r="A307" s="87"/>
      <c r="B307" s="87"/>
      <c r="C307" s="87"/>
      <c r="D307" s="89">
        <f t="shared" si="65"/>
        <v>0</v>
      </c>
      <c r="E307" s="89">
        <f t="shared" si="66"/>
        <v>0</v>
      </c>
      <c r="F307" s="20">
        <f t="shared" si="67"/>
        <v>0</v>
      </c>
      <c r="G307" s="20">
        <f t="shared" si="68"/>
        <v>0</v>
      </c>
      <c r="H307" s="20">
        <f t="shared" si="69"/>
        <v>0</v>
      </c>
      <c r="I307" s="20">
        <f t="shared" si="70"/>
        <v>0</v>
      </c>
      <c r="J307" s="20">
        <f t="shared" si="71"/>
        <v>0</v>
      </c>
      <c r="K307" s="20">
        <f t="shared" si="72"/>
        <v>0</v>
      </c>
      <c r="L307" s="20">
        <f t="shared" si="73"/>
        <v>0</v>
      </c>
      <c r="M307" s="20">
        <f t="shared" ca="1" si="74"/>
        <v>4.8883762308955985E-3</v>
      </c>
      <c r="N307" s="20">
        <f t="shared" ca="1" si="75"/>
        <v>0</v>
      </c>
      <c r="O307" s="23">
        <f t="shared" ca="1" si="76"/>
        <v>0</v>
      </c>
      <c r="P307" s="20">
        <f t="shared" ca="1" si="77"/>
        <v>0</v>
      </c>
      <c r="Q307" s="20">
        <f t="shared" ca="1" si="78"/>
        <v>0</v>
      </c>
      <c r="R307">
        <f t="shared" ca="1" si="79"/>
        <v>-4.8883762308955985E-3</v>
      </c>
    </row>
    <row r="308" spans="1:18" x14ac:dyDescent="0.2">
      <c r="A308" s="87"/>
      <c r="B308" s="87"/>
      <c r="C308" s="87"/>
      <c r="D308" s="89">
        <f t="shared" si="65"/>
        <v>0</v>
      </c>
      <c r="E308" s="89">
        <f t="shared" si="66"/>
        <v>0</v>
      </c>
      <c r="F308" s="20">
        <f t="shared" si="67"/>
        <v>0</v>
      </c>
      <c r="G308" s="20">
        <f t="shared" si="68"/>
        <v>0</v>
      </c>
      <c r="H308" s="20">
        <f t="shared" si="69"/>
        <v>0</v>
      </c>
      <c r="I308" s="20">
        <f t="shared" si="70"/>
        <v>0</v>
      </c>
      <c r="J308" s="20">
        <f t="shared" si="71"/>
        <v>0</v>
      </c>
      <c r="K308" s="20">
        <f t="shared" si="72"/>
        <v>0</v>
      </c>
      <c r="L308" s="20">
        <f t="shared" si="73"/>
        <v>0</v>
      </c>
      <c r="M308" s="20">
        <f t="shared" ca="1" si="74"/>
        <v>4.8883762308955985E-3</v>
      </c>
      <c r="N308" s="20">
        <f t="shared" ca="1" si="75"/>
        <v>0</v>
      </c>
      <c r="O308" s="23">
        <f t="shared" ca="1" si="76"/>
        <v>0</v>
      </c>
      <c r="P308" s="20">
        <f t="shared" ca="1" si="77"/>
        <v>0</v>
      </c>
      <c r="Q308" s="20">
        <f t="shared" ca="1" si="78"/>
        <v>0</v>
      </c>
      <c r="R308">
        <f t="shared" ca="1" si="79"/>
        <v>-4.8883762308955985E-3</v>
      </c>
    </row>
    <row r="309" spans="1:18" x14ac:dyDescent="0.2">
      <c r="A309" s="87"/>
      <c r="B309" s="87"/>
      <c r="C309" s="87"/>
      <c r="D309" s="89">
        <f t="shared" si="65"/>
        <v>0</v>
      </c>
      <c r="E309" s="89">
        <f t="shared" si="66"/>
        <v>0</v>
      </c>
      <c r="F309" s="20">
        <f t="shared" si="67"/>
        <v>0</v>
      </c>
      <c r="G309" s="20">
        <f t="shared" si="68"/>
        <v>0</v>
      </c>
      <c r="H309" s="20">
        <f t="shared" si="69"/>
        <v>0</v>
      </c>
      <c r="I309" s="20">
        <f t="shared" si="70"/>
        <v>0</v>
      </c>
      <c r="J309" s="20">
        <f t="shared" si="71"/>
        <v>0</v>
      </c>
      <c r="K309" s="20">
        <f t="shared" si="72"/>
        <v>0</v>
      </c>
      <c r="L309" s="20">
        <f t="shared" si="73"/>
        <v>0</v>
      </c>
      <c r="M309" s="20">
        <f t="shared" ca="1" si="74"/>
        <v>4.8883762308955985E-3</v>
      </c>
      <c r="N309" s="20">
        <f t="shared" ca="1" si="75"/>
        <v>0</v>
      </c>
      <c r="O309" s="23">
        <f t="shared" ca="1" si="76"/>
        <v>0</v>
      </c>
      <c r="P309" s="20">
        <f t="shared" ca="1" si="77"/>
        <v>0</v>
      </c>
      <c r="Q309" s="20">
        <f t="shared" ca="1" si="78"/>
        <v>0</v>
      </c>
      <c r="R309">
        <f t="shared" ca="1" si="79"/>
        <v>-4.8883762308955985E-3</v>
      </c>
    </row>
    <row r="310" spans="1:18" x14ac:dyDescent="0.2">
      <c r="A310" s="87"/>
      <c r="B310" s="87"/>
      <c r="C310" s="87"/>
      <c r="D310" s="89">
        <f t="shared" si="65"/>
        <v>0</v>
      </c>
      <c r="E310" s="89">
        <f t="shared" si="66"/>
        <v>0</v>
      </c>
      <c r="F310" s="20">
        <f t="shared" si="67"/>
        <v>0</v>
      </c>
      <c r="G310" s="20">
        <f t="shared" si="68"/>
        <v>0</v>
      </c>
      <c r="H310" s="20">
        <f t="shared" si="69"/>
        <v>0</v>
      </c>
      <c r="I310" s="20">
        <f t="shared" si="70"/>
        <v>0</v>
      </c>
      <c r="J310" s="20">
        <f t="shared" si="71"/>
        <v>0</v>
      </c>
      <c r="K310" s="20">
        <f t="shared" si="72"/>
        <v>0</v>
      </c>
      <c r="L310" s="20">
        <f t="shared" si="73"/>
        <v>0</v>
      </c>
      <c r="M310" s="20">
        <f t="shared" ca="1" si="74"/>
        <v>4.8883762308955985E-3</v>
      </c>
      <c r="N310" s="20">
        <f t="shared" ca="1" si="75"/>
        <v>0</v>
      </c>
      <c r="O310" s="23">
        <f t="shared" ca="1" si="76"/>
        <v>0</v>
      </c>
      <c r="P310" s="20">
        <f t="shared" ca="1" si="77"/>
        <v>0</v>
      </c>
      <c r="Q310" s="20">
        <f t="shared" ca="1" si="78"/>
        <v>0</v>
      </c>
      <c r="R310">
        <f t="shared" ca="1" si="79"/>
        <v>-4.8883762308955985E-3</v>
      </c>
    </row>
    <row r="311" spans="1:18" x14ac:dyDescent="0.2">
      <c r="A311" s="87"/>
      <c r="B311" s="87"/>
      <c r="C311" s="87"/>
      <c r="D311" s="89">
        <f t="shared" si="65"/>
        <v>0</v>
      </c>
      <c r="E311" s="89">
        <f t="shared" si="66"/>
        <v>0</v>
      </c>
      <c r="F311" s="20">
        <f t="shared" si="67"/>
        <v>0</v>
      </c>
      <c r="G311" s="20">
        <f t="shared" si="68"/>
        <v>0</v>
      </c>
      <c r="H311" s="20">
        <f t="shared" si="69"/>
        <v>0</v>
      </c>
      <c r="I311" s="20">
        <f t="shared" si="70"/>
        <v>0</v>
      </c>
      <c r="J311" s="20">
        <f t="shared" si="71"/>
        <v>0</v>
      </c>
      <c r="K311" s="20">
        <f t="shared" si="72"/>
        <v>0</v>
      </c>
      <c r="L311" s="20">
        <f t="shared" si="73"/>
        <v>0</v>
      </c>
      <c r="M311" s="20">
        <f t="shared" ca="1" si="74"/>
        <v>4.8883762308955985E-3</v>
      </c>
      <c r="N311" s="20">
        <f t="shared" ca="1" si="75"/>
        <v>0</v>
      </c>
      <c r="O311" s="23">
        <f t="shared" ca="1" si="76"/>
        <v>0</v>
      </c>
      <c r="P311" s="20">
        <f t="shared" ca="1" si="77"/>
        <v>0</v>
      </c>
      <c r="Q311" s="20">
        <f t="shared" ca="1" si="78"/>
        <v>0</v>
      </c>
      <c r="R311">
        <f t="shared" ca="1" si="79"/>
        <v>-4.8883762308955985E-3</v>
      </c>
    </row>
    <row r="312" spans="1:18" x14ac:dyDescent="0.2">
      <c r="A312" s="87"/>
      <c r="B312" s="87"/>
      <c r="C312" s="87"/>
      <c r="D312" s="89">
        <f t="shared" si="65"/>
        <v>0</v>
      </c>
      <c r="E312" s="89">
        <f t="shared" si="66"/>
        <v>0</v>
      </c>
      <c r="F312" s="20">
        <f t="shared" si="67"/>
        <v>0</v>
      </c>
      <c r="G312" s="20">
        <f t="shared" si="68"/>
        <v>0</v>
      </c>
      <c r="H312" s="20">
        <f t="shared" si="69"/>
        <v>0</v>
      </c>
      <c r="I312" s="20">
        <f t="shared" si="70"/>
        <v>0</v>
      </c>
      <c r="J312" s="20">
        <f t="shared" si="71"/>
        <v>0</v>
      </c>
      <c r="K312" s="20">
        <f t="shared" si="72"/>
        <v>0</v>
      </c>
      <c r="L312" s="20">
        <f t="shared" si="73"/>
        <v>0</v>
      </c>
      <c r="M312" s="20">
        <f t="shared" ca="1" si="74"/>
        <v>4.8883762308955985E-3</v>
      </c>
      <c r="N312" s="20">
        <f t="shared" ca="1" si="75"/>
        <v>0</v>
      </c>
      <c r="O312" s="23">
        <f t="shared" ca="1" si="76"/>
        <v>0</v>
      </c>
      <c r="P312" s="20">
        <f t="shared" ca="1" si="77"/>
        <v>0</v>
      </c>
      <c r="Q312" s="20">
        <f t="shared" ca="1" si="78"/>
        <v>0</v>
      </c>
      <c r="R312">
        <f t="shared" ca="1" si="79"/>
        <v>-4.8883762308955985E-3</v>
      </c>
    </row>
    <row r="313" spans="1:18" x14ac:dyDescent="0.2">
      <c r="A313" s="87"/>
      <c r="B313" s="87"/>
      <c r="C313" s="87"/>
      <c r="D313" s="89">
        <f t="shared" si="65"/>
        <v>0</v>
      </c>
      <c r="E313" s="89">
        <f t="shared" si="66"/>
        <v>0</v>
      </c>
      <c r="F313" s="20">
        <f t="shared" si="67"/>
        <v>0</v>
      </c>
      <c r="G313" s="20">
        <f t="shared" si="68"/>
        <v>0</v>
      </c>
      <c r="H313" s="20">
        <f t="shared" si="69"/>
        <v>0</v>
      </c>
      <c r="I313" s="20">
        <f t="shared" si="70"/>
        <v>0</v>
      </c>
      <c r="J313" s="20">
        <f t="shared" si="71"/>
        <v>0</v>
      </c>
      <c r="K313" s="20">
        <f t="shared" si="72"/>
        <v>0</v>
      </c>
      <c r="L313" s="20">
        <f t="shared" si="73"/>
        <v>0</v>
      </c>
      <c r="M313" s="20">
        <f t="shared" ca="1" si="74"/>
        <v>4.8883762308955985E-3</v>
      </c>
      <c r="N313" s="20">
        <f t="shared" ca="1" si="75"/>
        <v>0</v>
      </c>
      <c r="O313" s="23">
        <f t="shared" ca="1" si="76"/>
        <v>0</v>
      </c>
      <c r="P313" s="20">
        <f t="shared" ca="1" si="77"/>
        <v>0</v>
      </c>
      <c r="Q313" s="20">
        <f t="shared" ca="1" si="78"/>
        <v>0</v>
      </c>
      <c r="R313">
        <f t="shared" ca="1" si="79"/>
        <v>-4.8883762308955985E-3</v>
      </c>
    </row>
    <row r="314" spans="1:18" x14ac:dyDescent="0.2">
      <c r="A314" s="87"/>
      <c r="B314" s="87"/>
      <c r="C314" s="87"/>
      <c r="D314" s="89">
        <f t="shared" si="65"/>
        <v>0</v>
      </c>
      <c r="E314" s="89">
        <f t="shared" si="66"/>
        <v>0</v>
      </c>
      <c r="F314" s="20">
        <f t="shared" si="67"/>
        <v>0</v>
      </c>
      <c r="G314" s="20">
        <f t="shared" si="68"/>
        <v>0</v>
      </c>
      <c r="H314" s="20">
        <f t="shared" si="69"/>
        <v>0</v>
      </c>
      <c r="I314" s="20">
        <f t="shared" si="70"/>
        <v>0</v>
      </c>
      <c r="J314" s="20">
        <f t="shared" si="71"/>
        <v>0</v>
      </c>
      <c r="K314" s="20">
        <f t="shared" si="72"/>
        <v>0</v>
      </c>
      <c r="L314" s="20">
        <f t="shared" si="73"/>
        <v>0</v>
      </c>
      <c r="M314" s="20">
        <f t="shared" ca="1" si="74"/>
        <v>4.8883762308955985E-3</v>
      </c>
      <c r="N314" s="20">
        <f t="shared" ca="1" si="75"/>
        <v>0</v>
      </c>
      <c r="O314" s="23">
        <f t="shared" ca="1" si="76"/>
        <v>0</v>
      </c>
      <c r="P314" s="20">
        <f t="shared" ca="1" si="77"/>
        <v>0</v>
      </c>
      <c r="Q314" s="20">
        <f t="shared" ca="1" si="78"/>
        <v>0</v>
      </c>
      <c r="R314">
        <f t="shared" ca="1" si="79"/>
        <v>-4.8883762308955985E-3</v>
      </c>
    </row>
    <row r="315" spans="1:18" x14ac:dyDescent="0.2">
      <c r="A315" s="87"/>
      <c r="B315" s="87"/>
      <c r="C315" s="87"/>
      <c r="D315" s="89">
        <f t="shared" si="65"/>
        <v>0</v>
      </c>
      <c r="E315" s="89">
        <f t="shared" si="66"/>
        <v>0</v>
      </c>
      <c r="F315" s="20">
        <f t="shared" si="67"/>
        <v>0</v>
      </c>
      <c r="G315" s="20">
        <f t="shared" si="68"/>
        <v>0</v>
      </c>
      <c r="H315" s="20">
        <f t="shared" si="69"/>
        <v>0</v>
      </c>
      <c r="I315" s="20">
        <f t="shared" si="70"/>
        <v>0</v>
      </c>
      <c r="J315" s="20">
        <f t="shared" si="71"/>
        <v>0</v>
      </c>
      <c r="K315" s="20">
        <f t="shared" si="72"/>
        <v>0</v>
      </c>
      <c r="L315" s="20">
        <f t="shared" si="73"/>
        <v>0</v>
      </c>
      <c r="M315" s="20">
        <f t="shared" ca="1" si="74"/>
        <v>4.8883762308955985E-3</v>
      </c>
      <c r="N315" s="20">
        <f t="shared" ca="1" si="75"/>
        <v>0</v>
      </c>
      <c r="O315" s="23">
        <f t="shared" ca="1" si="76"/>
        <v>0</v>
      </c>
      <c r="P315" s="20">
        <f t="shared" ca="1" si="77"/>
        <v>0</v>
      </c>
      <c r="Q315" s="20">
        <f t="shared" ca="1" si="78"/>
        <v>0</v>
      </c>
      <c r="R315">
        <f t="shared" ca="1" si="79"/>
        <v>-4.8883762308955985E-3</v>
      </c>
    </row>
    <row r="316" spans="1:18" x14ac:dyDescent="0.2">
      <c r="A316" s="87"/>
      <c r="B316" s="87"/>
      <c r="C316" s="87"/>
      <c r="D316" s="89">
        <f t="shared" si="65"/>
        <v>0</v>
      </c>
      <c r="E316" s="89">
        <f t="shared" si="66"/>
        <v>0</v>
      </c>
      <c r="F316" s="20">
        <f t="shared" si="67"/>
        <v>0</v>
      </c>
      <c r="G316" s="20">
        <f t="shared" si="68"/>
        <v>0</v>
      </c>
      <c r="H316" s="20">
        <f t="shared" si="69"/>
        <v>0</v>
      </c>
      <c r="I316" s="20">
        <f t="shared" si="70"/>
        <v>0</v>
      </c>
      <c r="J316" s="20">
        <f t="shared" si="71"/>
        <v>0</v>
      </c>
      <c r="K316" s="20">
        <f t="shared" si="72"/>
        <v>0</v>
      </c>
      <c r="L316" s="20">
        <f t="shared" si="73"/>
        <v>0</v>
      </c>
      <c r="M316" s="20">
        <f t="shared" ca="1" si="74"/>
        <v>4.8883762308955985E-3</v>
      </c>
      <c r="N316" s="20">
        <f t="shared" ca="1" si="75"/>
        <v>0</v>
      </c>
      <c r="O316" s="23">
        <f t="shared" ca="1" si="76"/>
        <v>0</v>
      </c>
      <c r="P316" s="20">
        <f t="shared" ca="1" si="77"/>
        <v>0</v>
      </c>
      <c r="Q316" s="20">
        <f t="shared" ca="1" si="78"/>
        <v>0</v>
      </c>
      <c r="R316">
        <f t="shared" ca="1" si="79"/>
        <v>-4.8883762308955985E-3</v>
      </c>
    </row>
    <row r="317" spans="1:18" x14ac:dyDescent="0.2">
      <c r="A317" s="87"/>
      <c r="B317" s="87"/>
      <c r="C317" s="87"/>
      <c r="D317" s="89">
        <f t="shared" si="65"/>
        <v>0</v>
      </c>
      <c r="E317" s="89">
        <f t="shared" si="66"/>
        <v>0</v>
      </c>
      <c r="F317" s="20">
        <f t="shared" si="67"/>
        <v>0</v>
      </c>
      <c r="G317" s="20">
        <f t="shared" si="68"/>
        <v>0</v>
      </c>
      <c r="H317" s="20">
        <f t="shared" si="69"/>
        <v>0</v>
      </c>
      <c r="I317" s="20">
        <f t="shared" si="70"/>
        <v>0</v>
      </c>
      <c r="J317" s="20">
        <f t="shared" si="71"/>
        <v>0</v>
      </c>
      <c r="K317" s="20">
        <f t="shared" si="72"/>
        <v>0</v>
      </c>
      <c r="L317" s="20">
        <f t="shared" si="73"/>
        <v>0</v>
      </c>
      <c r="M317" s="20">
        <f t="shared" ca="1" si="74"/>
        <v>4.8883762308955985E-3</v>
      </c>
      <c r="N317" s="20">
        <f t="shared" ca="1" si="75"/>
        <v>0</v>
      </c>
      <c r="O317" s="23">
        <f t="shared" ca="1" si="76"/>
        <v>0</v>
      </c>
      <c r="P317" s="20">
        <f t="shared" ca="1" si="77"/>
        <v>0</v>
      </c>
      <c r="Q317" s="20">
        <f t="shared" ca="1" si="78"/>
        <v>0</v>
      </c>
      <c r="R317">
        <f t="shared" ca="1" si="79"/>
        <v>-4.8883762308955985E-3</v>
      </c>
    </row>
    <row r="318" spans="1:18" x14ac:dyDescent="0.2">
      <c r="A318" s="87"/>
      <c r="B318" s="87"/>
      <c r="C318" s="87"/>
      <c r="D318" s="89">
        <f t="shared" si="65"/>
        <v>0</v>
      </c>
      <c r="E318" s="89">
        <f t="shared" si="66"/>
        <v>0</v>
      </c>
      <c r="F318" s="20">
        <f t="shared" si="67"/>
        <v>0</v>
      </c>
      <c r="G318" s="20">
        <f t="shared" si="68"/>
        <v>0</v>
      </c>
      <c r="H318" s="20">
        <f t="shared" si="69"/>
        <v>0</v>
      </c>
      <c r="I318" s="20">
        <f t="shared" si="70"/>
        <v>0</v>
      </c>
      <c r="J318" s="20">
        <f t="shared" si="71"/>
        <v>0</v>
      </c>
      <c r="K318" s="20">
        <f t="shared" si="72"/>
        <v>0</v>
      </c>
      <c r="L318" s="20">
        <f t="shared" si="73"/>
        <v>0</v>
      </c>
      <c r="M318" s="20">
        <f t="shared" ca="1" si="74"/>
        <v>4.8883762308955985E-3</v>
      </c>
      <c r="N318" s="20">
        <f t="shared" ca="1" si="75"/>
        <v>0</v>
      </c>
      <c r="O318" s="23">
        <f t="shared" ca="1" si="76"/>
        <v>0</v>
      </c>
      <c r="P318" s="20">
        <f t="shared" ca="1" si="77"/>
        <v>0</v>
      </c>
      <c r="Q318" s="20">
        <f t="shared" ca="1" si="78"/>
        <v>0</v>
      </c>
      <c r="R318">
        <f t="shared" ca="1" si="79"/>
        <v>-4.8883762308955985E-3</v>
      </c>
    </row>
    <row r="319" spans="1:18" x14ac:dyDescent="0.2">
      <c r="A319" s="87"/>
      <c r="B319" s="87"/>
      <c r="C319" s="87"/>
      <c r="D319" s="89">
        <f t="shared" si="65"/>
        <v>0</v>
      </c>
      <c r="E319" s="89">
        <f t="shared" si="66"/>
        <v>0</v>
      </c>
      <c r="F319" s="20">
        <f t="shared" si="67"/>
        <v>0</v>
      </c>
      <c r="G319" s="20">
        <f t="shared" si="68"/>
        <v>0</v>
      </c>
      <c r="H319" s="20">
        <f t="shared" si="69"/>
        <v>0</v>
      </c>
      <c r="I319" s="20">
        <f t="shared" si="70"/>
        <v>0</v>
      </c>
      <c r="J319" s="20">
        <f t="shared" si="71"/>
        <v>0</v>
      </c>
      <c r="K319" s="20">
        <f t="shared" si="72"/>
        <v>0</v>
      </c>
      <c r="L319" s="20">
        <f t="shared" si="73"/>
        <v>0</v>
      </c>
      <c r="M319" s="20">
        <f t="shared" ca="1" si="74"/>
        <v>4.8883762308955985E-3</v>
      </c>
      <c r="N319" s="20">
        <f t="shared" ca="1" si="75"/>
        <v>0</v>
      </c>
      <c r="O319" s="23">
        <f t="shared" ca="1" si="76"/>
        <v>0</v>
      </c>
      <c r="P319" s="20">
        <f t="shared" ca="1" si="77"/>
        <v>0</v>
      </c>
      <c r="Q319" s="20">
        <f t="shared" ca="1" si="78"/>
        <v>0</v>
      </c>
      <c r="R319">
        <f t="shared" ca="1" si="79"/>
        <v>-4.8883762308955985E-3</v>
      </c>
    </row>
    <row r="320" spans="1:18" x14ac:dyDescent="0.2">
      <c r="A320" s="87"/>
      <c r="B320" s="87"/>
      <c r="C320" s="87"/>
      <c r="D320" s="89">
        <f t="shared" si="65"/>
        <v>0</v>
      </c>
      <c r="E320" s="89">
        <f t="shared" si="66"/>
        <v>0</v>
      </c>
      <c r="F320" s="20">
        <f t="shared" si="67"/>
        <v>0</v>
      </c>
      <c r="G320" s="20">
        <f t="shared" si="68"/>
        <v>0</v>
      </c>
      <c r="H320" s="20">
        <f t="shared" si="69"/>
        <v>0</v>
      </c>
      <c r="I320" s="20">
        <f t="shared" si="70"/>
        <v>0</v>
      </c>
      <c r="J320" s="20">
        <f t="shared" si="71"/>
        <v>0</v>
      </c>
      <c r="K320" s="20">
        <f t="shared" si="72"/>
        <v>0</v>
      </c>
      <c r="L320" s="20">
        <f t="shared" si="73"/>
        <v>0</v>
      </c>
      <c r="M320" s="20">
        <f t="shared" ca="1" si="74"/>
        <v>4.8883762308955985E-3</v>
      </c>
      <c r="N320" s="20">
        <f t="shared" ca="1" si="75"/>
        <v>0</v>
      </c>
      <c r="O320" s="23">
        <f t="shared" ca="1" si="76"/>
        <v>0</v>
      </c>
      <c r="P320" s="20">
        <f t="shared" ca="1" si="77"/>
        <v>0</v>
      </c>
      <c r="Q320" s="20">
        <f t="shared" ca="1" si="78"/>
        <v>0</v>
      </c>
      <c r="R320">
        <f t="shared" ca="1" si="79"/>
        <v>-4.8883762308955985E-3</v>
      </c>
    </row>
    <row r="321" spans="1:18" x14ac:dyDescent="0.2">
      <c r="A321" s="87"/>
      <c r="B321" s="87"/>
      <c r="C321" s="87"/>
      <c r="D321" s="89">
        <f t="shared" si="65"/>
        <v>0</v>
      </c>
      <c r="E321" s="89">
        <f t="shared" si="66"/>
        <v>0</v>
      </c>
      <c r="F321" s="20">
        <f t="shared" si="67"/>
        <v>0</v>
      </c>
      <c r="G321" s="20">
        <f t="shared" si="68"/>
        <v>0</v>
      </c>
      <c r="H321" s="20">
        <f t="shared" si="69"/>
        <v>0</v>
      </c>
      <c r="I321" s="20">
        <f t="shared" si="70"/>
        <v>0</v>
      </c>
      <c r="J321" s="20">
        <f t="shared" si="71"/>
        <v>0</v>
      </c>
      <c r="K321" s="20">
        <f t="shared" si="72"/>
        <v>0</v>
      </c>
      <c r="L321" s="20">
        <f t="shared" si="73"/>
        <v>0</v>
      </c>
      <c r="M321" s="20">
        <f t="shared" ca="1" si="74"/>
        <v>4.8883762308955985E-3</v>
      </c>
      <c r="N321" s="20">
        <f t="shared" ca="1" si="75"/>
        <v>0</v>
      </c>
      <c r="O321" s="23">
        <f t="shared" ca="1" si="76"/>
        <v>0</v>
      </c>
      <c r="P321" s="20">
        <f t="shared" ca="1" si="77"/>
        <v>0</v>
      </c>
      <c r="Q321" s="20">
        <f t="shared" ca="1" si="78"/>
        <v>0</v>
      </c>
      <c r="R321">
        <f t="shared" ca="1" si="79"/>
        <v>-4.8883762308955985E-3</v>
      </c>
    </row>
    <row r="322" spans="1:18" x14ac:dyDescent="0.2">
      <c r="A322" s="87"/>
      <c r="B322" s="87"/>
      <c r="C322" s="87"/>
      <c r="D322" s="89">
        <f t="shared" si="65"/>
        <v>0</v>
      </c>
      <c r="E322" s="89">
        <f t="shared" si="66"/>
        <v>0</v>
      </c>
      <c r="F322" s="20">
        <f t="shared" si="67"/>
        <v>0</v>
      </c>
      <c r="G322" s="20">
        <f t="shared" si="68"/>
        <v>0</v>
      </c>
      <c r="H322" s="20">
        <f t="shared" si="69"/>
        <v>0</v>
      </c>
      <c r="I322" s="20">
        <f t="shared" si="70"/>
        <v>0</v>
      </c>
      <c r="J322" s="20">
        <f t="shared" si="71"/>
        <v>0</v>
      </c>
      <c r="K322" s="20">
        <f t="shared" si="72"/>
        <v>0</v>
      </c>
      <c r="L322" s="20">
        <f t="shared" si="73"/>
        <v>0</v>
      </c>
      <c r="M322" s="20">
        <f t="shared" ca="1" si="74"/>
        <v>4.8883762308955985E-3</v>
      </c>
      <c r="N322" s="20">
        <f t="shared" ca="1" si="75"/>
        <v>0</v>
      </c>
      <c r="O322" s="23">
        <f t="shared" ca="1" si="76"/>
        <v>0</v>
      </c>
      <c r="P322" s="20">
        <f t="shared" ca="1" si="77"/>
        <v>0</v>
      </c>
      <c r="Q322" s="20">
        <f t="shared" ca="1" si="78"/>
        <v>0</v>
      </c>
      <c r="R322">
        <f t="shared" ca="1" si="79"/>
        <v>-4.8883762308955985E-3</v>
      </c>
    </row>
    <row r="323" spans="1:18" x14ac:dyDescent="0.2">
      <c r="A323" s="87"/>
      <c r="B323" s="87"/>
      <c r="C323" s="87"/>
      <c r="D323" s="89">
        <f t="shared" si="65"/>
        <v>0</v>
      </c>
      <c r="E323" s="89">
        <f t="shared" si="66"/>
        <v>0</v>
      </c>
      <c r="F323" s="20">
        <f t="shared" si="67"/>
        <v>0</v>
      </c>
      <c r="G323" s="20">
        <f t="shared" si="68"/>
        <v>0</v>
      </c>
      <c r="H323" s="20">
        <f t="shared" si="69"/>
        <v>0</v>
      </c>
      <c r="I323" s="20">
        <f t="shared" si="70"/>
        <v>0</v>
      </c>
      <c r="J323" s="20">
        <f t="shared" si="71"/>
        <v>0</v>
      </c>
      <c r="K323" s="20">
        <f t="shared" si="72"/>
        <v>0</v>
      </c>
      <c r="L323" s="20">
        <f t="shared" si="73"/>
        <v>0</v>
      </c>
      <c r="M323" s="20">
        <f t="shared" ca="1" si="74"/>
        <v>4.8883762308955985E-3</v>
      </c>
      <c r="N323" s="20">
        <f t="shared" ca="1" si="75"/>
        <v>0</v>
      </c>
      <c r="O323" s="23">
        <f t="shared" ca="1" si="76"/>
        <v>0</v>
      </c>
      <c r="P323" s="20">
        <f t="shared" ca="1" si="77"/>
        <v>0</v>
      </c>
      <c r="Q323" s="20">
        <f t="shared" ca="1" si="78"/>
        <v>0</v>
      </c>
      <c r="R323">
        <f t="shared" ca="1" si="79"/>
        <v>-4.8883762308955985E-3</v>
      </c>
    </row>
    <row r="324" spans="1:18" x14ac:dyDescent="0.2">
      <c r="A324" s="87"/>
      <c r="B324" s="87"/>
      <c r="C324" s="87"/>
      <c r="D324" s="89">
        <f t="shared" si="65"/>
        <v>0</v>
      </c>
      <c r="E324" s="89">
        <f t="shared" si="66"/>
        <v>0</v>
      </c>
      <c r="F324" s="20">
        <f t="shared" si="67"/>
        <v>0</v>
      </c>
      <c r="G324" s="20">
        <f t="shared" si="68"/>
        <v>0</v>
      </c>
      <c r="H324" s="20">
        <f t="shared" si="69"/>
        <v>0</v>
      </c>
      <c r="I324" s="20">
        <f t="shared" si="70"/>
        <v>0</v>
      </c>
      <c r="J324" s="20">
        <f t="shared" si="71"/>
        <v>0</v>
      </c>
      <c r="K324" s="20">
        <f t="shared" si="72"/>
        <v>0</v>
      </c>
      <c r="L324" s="20">
        <f t="shared" si="73"/>
        <v>0</v>
      </c>
      <c r="M324" s="20">
        <f t="shared" ca="1" si="74"/>
        <v>4.8883762308955985E-3</v>
      </c>
      <c r="N324" s="20">
        <f t="shared" ca="1" si="75"/>
        <v>0</v>
      </c>
      <c r="O324" s="23">
        <f t="shared" ca="1" si="76"/>
        <v>0</v>
      </c>
      <c r="P324" s="20">
        <f t="shared" ca="1" si="77"/>
        <v>0</v>
      </c>
      <c r="Q324" s="20">
        <f t="shared" ca="1" si="78"/>
        <v>0</v>
      </c>
      <c r="R324">
        <f t="shared" ca="1" si="79"/>
        <v>-4.8883762308955985E-3</v>
      </c>
    </row>
    <row r="325" spans="1:18" x14ac:dyDescent="0.2">
      <c r="A325" s="87"/>
      <c r="B325" s="87"/>
      <c r="C325" s="87"/>
      <c r="D325" s="89">
        <f t="shared" si="65"/>
        <v>0</v>
      </c>
      <c r="E325" s="89">
        <f t="shared" si="66"/>
        <v>0</v>
      </c>
      <c r="F325" s="20">
        <f t="shared" si="67"/>
        <v>0</v>
      </c>
      <c r="G325" s="20">
        <f t="shared" si="68"/>
        <v>0</v>
      </c>
      <c r="H325" s="20">
        <f t="shared" si="69"/>
        <v>0</v>
      </c>
      <c r="I325" s="20">
        <f t="shared" si="70"/>
        <v>0</v>
      </c>
      <c r="J325" s="20">
        <f t="shared" si="71"/>
        <v>0</v>
      </c>
      <c r="K325" s="20">
        <f t="shared" si="72"/>
        <v>0</v>
      </c>
      <c r="L325" s="20">
        <f t="shared" si="73"/>
        <v>0</v>
      </c>
      <c r="M325" s="20">
        <f t="shared" ca="1" si="74"/>
        <v>4.8883762308955985E-3</v>
      </c>
      <c r="N325" s="20">
        <f t="shared" ca="1" si="75"/>
        <v>0</v>
      </c>
      <c r="O325" s="23">
        <f t="shared" ca="1" si="76"/>
        <v>0</v>
      </c>
      <c r="P325" s="20">
        <f t="shared" ca="1" si="77"/>
        <v>0</v>
      </c>
      <c r="Q325" s="20">
        <f t="shared" ca="1" si="78"/>
        <v>0</v>
      </c>
      <c r="R325">
        <f t="shared" ca="1" si="79"/>
        <v>-4.8883762308955985E-3</v>
      </c>
    </row>
    <row r="326" spans="1:18" x14ac:dyDescent="0.2">
      <c r="A326" s="87"/>
      <c r="B326" s="87"/>
      <c r="C326" s="87"/>
      <c r="D326" s="89">
        <f t="shared" si="65"/>
        <v>0</v>
      </c>
      <c r="E326" s="89">
        <f t="shared" si="66"/>
        <v>0</v>
      </c>
      <c r="F326" s="20">
        <f t="shared" si="67"/>
        <v>0</v>
      </c>
      <c r="G326" s="20">
        <f t="shared" si="68"/>
        <v>0</v>
      </c>
      <c r="H326" s="20">
        <f t="shared" si="69"/>
        <v>0</v>
      </c>
      <c r="I326" s="20">
        <f t="shared" si="70"/>
        <v>0</v>
      </c>
      <c r="J326" s="20">
        <f t="shared" si="71"/>
        <v>0</v>
      </c>
      <c r="K326" s="20">
        <f t="shared" si="72"/>
        <v>0</v>
      </c>
      <c r="L326" s="20">
        <f t="shared" si="73"/>
        <v>0</v>
      </c>
      <c r="M326" s="20">
        <f t="shared" ca="1" si="74"/>
        <v>4.8883762308955985E-3</v>
      </c>
      <c r="N326" s="20">
        <f t="shared" ca="1" si="75"/>
        <v>0</v>
      </c>
      <c r="O326" s="23">
        <f t="shared" ca="1" si="76"/>
        <v>0</v>
      </c>
      <c r="P326" s="20">
        <f t="shared" ca="1" si="77"/>
        <v>0</v>
      </c>
      <c r="Q326" s="20">
        <f t="shared" ca="1" si="78"/>
        <v>0</v>
      </c>
      <c r="R326">
        <f t="shared" ca="1" si="79"/>
        <v>-4.8883762308955985E-3</v>
      </c>
    </row>
    <row r="327" spans="1:18" x14ac:dyDescent="0.2">
      <c r="A327" s="87"/>
      <c r="B327" s="87"/>
      <c r="C327" s="87"/>
      <c r="D327" s="89">
        <f t="shared" si="65"/>
        <v>0</v>
      </c>
      <c r="E327" s="89">
        <f t="shared" si="66"/>
        <v>0</v>
      </c>
      <c r="F327" s="20">
        <f t="shared" si="67"/>
        <v>0</v>
      </c>
      <c r="G327" s="20">
        <f t="shared" si="68"/>
        <v>0</v>
      </c>
      <c r="H327" s="20">
        <f t="shared" si="69"/>
        <v>0</v>
      </c>
      <c r="I327" s="20">
        <f t="shared" si="70"/>
        <v>0</v>
      </c>
      <c r="J327" s="20">
        <f t="shared" si="71"/>
        <v>0</v>
      </c>
      <c r="K327" s="20">
        <f t="shared" si="72"/>
        <v>0</v>
      </c>
      <c r="L327" s="20">
        <f t="shared" si="73"/>
        <v>0</v>
      </c>
      <c r="M327" s="20">
        <f t="shared" ca="1" si="74"/>
        <v>4.8883762308955985E-3</v>
      </c>
      <c r="N327" s="20">
        <f t="shared" ca="1" si="75"/>
        <v>0</v>
      </c>
      <c r="O327" s="23">
        <f t="shared" ca="1" si="76"/>
        <v>0</v>
      </c>
      <c r="P327" s="20">
        <f t="shared" ca="1" si="77"/>
        <v>0</v>
      </c>
      <c r="Q327" s="20">
        <f t="shared" ca="1" si="78"/>
        <v>0</v>
      </c>
      <c r="R327">
        <f t="shared" ca="1" si="79"/>
        <v>-4.8883762308955985E-3</v>
      </c>
    </row>
    <row r="328" spans="1:18" x14ac:dyDescent="0.2">
      <c r="A328" s="87"/>
      <c r="B328" s="87"/>
      <c r="C328" s="87"/>
      <c r="D328" s="89">
        <f t="shared" si="65"/>
        <v>0</v>
      </c>
      <c r="E328" s="89">
        <f t="shared" si="66"/>
        <v>0</v>
      </c>
      <c r="F328" s="20">
        <f t="shared" si="67"/>
        <v>0</v>
      </c>
      <c r="G328" s="20">
        <f t="shared" si="68"/>
        <v>0</v>
      </c>
      <c r="H328" s="20">
        <f t="shared" si="69"/>
        <v>0</v>
      </c>
      <c r="I328" s="20">
        <f t="shared" si="70"/>
        <v>0</v>
      </c>
      <c r="J328" s="20">
        <f t="shared" si="71"/>
        <v>0</v>
      </c>
      <c r="K328" s="20">
        <f t="shared" si="72"/>
        <v>0</v>
      </c>
      <c r="L328" s="20">
        <f t="shared" si="73"/>
        <v>0</v>
      </c>
      <c r="M328" s="20">
        <f t="shared" ca="1" si="74"/>
        <v>4.8883762308955985E-3</v>
      </c>
      <c r="N328" s="20">
        <f t="shared" ca="1" si="75"/>
        <v>0</v>
      </c>
      <c r="O328" s="23">
        <f t="shared" ca="1" si="76"/>
        <v>0</v>
      </c>
      <c r="P328" s="20">
        <f t="shared" ca="1" si="77"/>
        <v>0</v>
      </c>
      <c r="Q328" s="20">
        <f t="shared" ca="1" si="78"/>
        <v>0</v>
      </c>
      <c r="R328">
        <f t="shared" ca="1" si="79"/>
        <v>-4.8883762308955985E-3</v>
      </c>
    </row>
    <row r="329" spans="1:18" x14ac:dyDescent="0.2">
      <c r="A329" s="87"/>
      <c r="B329" s="87"/>
      <c r="C329" s="87"/>
      <c r="D329" s="89">
        <f t="shared" si="65"/>
        <v>0</v>
      </c>
      <c r="E329" s="89">
        <f t="shared" si="66"/>
        <v>0</v>
      </c>
      <c r="F329" s="20">
        <f t="shared" si="67"/>
        <v>0</v>
      </c>
      <c r="G329" s="20">
        <f t="shared" si="68"/>
        <v>0</v>
      </c>
      <c r="H329" s="20">
        <f t="shared" si="69"/>
        <v>0</v>
      </c>
      <c r="I329" s="20">
        <f t="shared" si="70"/>
        <v>0</v>
      </c>
      <c r="J329" s="20">
        <f t="shared" si="71"/>
        <v>0</v>
      </c>
      <c r="K329" s="20">
        <f t="shared" si="72"/>
        <v>0</v>
      </c>
      <c r="L329" s="20">
        <f t="shared" si="73"/>
        <v>0</v>
      </c>
      <c r="M329" s="20">
        <f t="shared" ca="1" si="74"/>
        <v>4.8883762308955985E-3</v>
      </c>
      <c r="N329" s="20">
        <f t="shared" ca="1" si="75"/>
        <v>0</v>
      </c>
      <c r="O329" s="23">
        <f t="shared" ca="1" si="76"/>
        <v>0</v>
      </c>
      <c r="P329" s="20">
        <f t="shared" ca="1" si="77"/>
        <v>0</v>
      </c>
      <c r="Q329" s="20">
        <f t="shared" ca="1" si="78"/>
        <v>0</v>
      </c>
      <c r="R329">
        <f t="shared" ca="1" si="79"/>
        <v>-4.8883762308955985E-3</v>
      </c>
    </row>
    <row r="330" spans="1:18" x14ac:dyDescent="0.2">
      <c r="A330" s="87"/>
      <c r="B330" s="87"/>
      <c r="C330" s="87"/>
      <c r="D330" s="89">
        <f t="shared" si="65"/>
        <v>0</v>
      </c>
      <c r="E330" s="89">
        <f t="shared" si="66"/>
        <v>0</v>
      </c>
      <c r="F330" s="20">
        <f t="shared" si="67"/>
        <v>0</v>
      </c>
      <c r="G330" s="20">
        <f t="shared" si="68"/>
        <v>0</v>
      </c>
      <c r="H330" s="20">
        <f t="shared" si="69"/>
        <v>0</v>
      </c>
      <c r="I330" s="20">
        <f t="shared" si="70"/>
        <v>0</v>
      </c>
      <c r="J330" s="20">
        <f t="shared" si="71"/>
        <v>0</v>
      </c>
      <c r="K330" s="20">
        <f t="shared" si="72"/>
        <v>0</v>
      </c>
      <c r="L330" s="20">
        <f t="shared" si="73"/>
        <v>0</v>
      </c>
      <c r="M330" s="20">
        <f t="shared" ca="1" si="74"/>
        <v>4.8883762308955985E-3</v>
      </c>
      <c r="N330" s="20">
        <f t="shared" ca="1" si="75"/>
        <v>0</v>
      </c>
      <c r="O330" s="23">
        <f t="shared" ca="1" si="76"/>
        <v>0</v>
      </c>
      <c r="P330" s="20">
        <f t="shared" ca="1" si="77"/>
        <v>0</v>
      </c>
      <c r="Q330" s="20">
        <f t="shared" ca="1" si="78"/>
        <v>0</v>
      </c>
      <c r="R330">
        <f t="shared" ca="1" si="79"/>
        <v>-4.8883762308955985E-3</v>
      </c>
    </row>
    <row r="331" spans="1:18" x14ac:dyDescent="0.2">
      <c r="A331" s="87"/>
      <c r="B331" s="87"/>
      <c r="C331" s="87"/>
      <c r="D331" s="89">
        <f t="shared" si="65"/>
        <v>0</v>
      </c>
      <c r="E331" s="89">
        <f t="shared" si="66"/>
        <v>0</v>
      </c>
      <c r="F331" s="20">
        <f t="shared" si="67"/>
        <v>0</v>
      </c>
      <c r="G331" s="20">
        <f t="shared" si="68"/>
        <v>0</v>
      </c>
      <c r="H331" s="20">
        <f t="shared" si="69"/>
        <v>0</v>
      </c>
      <c r="I331" s="20">
        <f t="shared" si="70"/>
        <v>0</v>
      </c>
      <c r="J331" s="20">
        <f t="shared" si="71"/>
        <v>0</v>
      </c>
      <c r="K331" s="20">
        <f t="shared" si="72"/>
        <v>0</v>
      </c>
      <c r="L331" s="20">
        <f t="shared" si="73"/>
        <v>0</v>
      </c>
      <c r="M331" s="20">
        <f t="shared" ca="1" si="74"/>
        <v>4.8883762308955985E-3</v>
      </c>
      <c r="N331" s="20">
        <f t="shared" ca="1" si="75"/>
        <v>0</v>
      </c>
      <c r="O331" s="23">
        <f t="shared" ca="1" si="76"/>
        <v>0</v>
      </c>
      <c r="P331" s="20">
        <f t="shared" ca="1" si="77"/>
        <v>0</v>
      </c>
      <c r="Q331" s="20">
        <f t="shared" ca="1" si="78"/>
        <v>0</v>
      </c>
      <c r="R331">
        <f t="shared" ca="1" si="79"/>
        <v>-4.8883762308955985E-3</v>
      </c>
    </row>
    <row r="332" spans="1:18" x14ac:dyDescent="0.2">
      <c r="A332" s="87"/>
      <c r="B332" s="87"/>
      <c r="C332" s="87"/>
      <c r="D332" s="89">
        <f t="shared" si="65"/>
        <v>0</v>
      </c>
      <c r="E332" s="89">
        <f t="shared" si="66"/>
        <v>0</v>
      </c>
      <c r="F332" s="20">
        <f t="shared" si="67"/>
        <v>0</v>
      </c>
      <c r="G332" s="20">
        <f t="shared" si="68"/>
        <v>0</v>
      </c>
      <c r="H332" s="20">
        <f t="shared" si="69"/>
        <v>0</v>
      </c>
      <c r="I332" s="20">
        <f t="shared" si="70"/>
        <v>0</v>
      </c>
      <c r="J332" s="20">
        <f t="shared" si="71"/>
        <v>0</v>
      </c>
      <c r="K332" s="20">
        <f t="shared" si="72"/>
        <v>0</v>
      </c>
      <c r="L332" s="20">
        <f t="shared" si="73"/>
        <v>0</v>
      </c>
      <c r="M332" s="20">
        <f t="shared" ca="1" si="74"/>
        <v>4.8883762308955985E-3</v>
      </c>
      <c r="N332" s="20">
        <f t="shared" ca="1" si="75"/>
        <v>0</v>
      </c>
      <c r="O332" s="23">
        <f t="shared" ca="1" si="76"/>
        <v>0</v>
      </c>
      <c r="P332" s="20">
        <f t="shared" ca="1" si="77"/>
        <v>0</v>
      </c>
      <c r="Q332" s="20">
        <f t="shared" ca="1" si="78"/>
        <v>0</v>
      </c>
      <c r="R332">
        <f t="shared" ca="1" si="79"/>
        <v>-4.8883762308955985E-3</v>
      </c>
    </row>
    <row r="333" spans="1:18" x14ac:dyDescent="0.2">
      <c r="A333" s="87"/>
      <c r="B333" s="87"/>
      <c r="C333" s="87"/>
      <c r="D333" s="89">
        <f t="shared" si="65"/>
        <v>0</v>
      </c>
      <c r="E333" s="89">
        <f t="shared" si="66"/>
        <v>0</v>
      </c>
      <c r="F333" s="20">
        <f t="shared" si="67"/>
        <v>0</v>
      </c>
      <c r="G333" s="20">
        <f t="shared" si="68"/>
        <v>0</v>
      </c>
      <c r="H333" s="20">
        <f t="shared" si="69"/>
        <v>0</v>
      </c>
      <c r="I333" s="20">
        <f t="shared" si="70"/>
        <v>0</v>
      </c>
      <c r="J333" s="20">
        <f t="shared" si="71"/>
        <v>0</v>
      </c>
      <c r="K333" s="20">
        <f t="shared" si="72"/>
        <v>0</v>
      </c>
      <c r="L333" s="20">
        <f t="shared" si="73"/>
        <v>0</v>
      </c>
      <c r="M333" s="20">
        <f t="shared" ca="1" si="74"/>
        <v>4.8883762308955985E-3</v>
      </c>
      <c r="N333" s="20">
        <f t="shared" ca="1" si="75"/>
        <v>0</v>
      </c>
      <c r="O333" s="23">
        <f t="shared" ca="1" si="76"/>
        <v>0</v>
      </c>
      <c r="P333" s="20">
        <f t="shared" ca="1" si="77"/>
        <v>0</v>
      </c>
      <c r="Q333" s="20">
        <f t="shared" ca="1" si="78"/>
        <v>0</v>
      </c>
      <c r="R333">
        <f t="shared" ca="1" si="79"/>
        <v>-4.8883762308955985E-3</v>
      </c>
    </row>
    <row r="334" spans="1:18" x14ac:dyDescent="0.2">
      <c r="A334" s="87"/>
      <c r="B334" s="87"/>
      <c r="C334" s="87"/>
      <c r="D334" s="89">
        <f t="shared" si="65"/>
        <v>0</v>
      </c>
      <c r="E334" s="89">
        <f t="shared" si="66"/>
        <v>0</v>
      </c>
      <c r="F334" s="20">
        <f t="shared" si="67"/>
        <v>0</v>
      </c>
      <c r="G334" s="20">
        <f t="shared" si="68"/>
        <v>0</v>
      </c>
      <c r="H334" s="20">
        <f t="shared" si="69"/>
        <v>0</v>
      </c>
      <c r="I334" s="20">
        <f t="shared" si="70"/>
        <v>0</v>
      </c>
      <c r="J334" s="20">
        <f t="shared" si="71"/>
        <v>0</v>
      </c>
      <c r="K334" s="20">
        <f t="shared" si="72"/>
        <v>0</v>
      </c>
      <c r="L334" s="20">
        <f t="shared" si="73"/>
        <v>0</v>
      </c>
      <c r="M334" s="20">
        <f t="shared" ca="1" si="74"/>
        <v>4.8883762308955985E-3</v>
      </c>
      <c r="N334" s="20">
        <f t="shared" ca="1" si="75"/>
        <v>0</v>
      </c>
      <c r="O334" s="23">
        <f t="shared" ca="1" si="76"/>
        <v>0</v>
      </c>
      <c r="P334" s="20">
        <f t="shared" ca="1" si="77"/>
        <v>0</v>
      </c>
      <c r="Q334" s="20">
        <f t="shared" ca="1" si="78"/>
        <v>0</v>
      </c>
      <c r="R334">
        <f t="shared" ca="1" si="79"/>
        <v>-4.8883762308955985E-3</v>
      </c>
    </row>
    <row r="335" spans="1:18" x14ac:dyDescent="0.2">
      <c r="A335" s="87"/>
      <c r="B335" s="87"/>
      <c r="C335" s="87"/>
      <c r="D335" s="89">
        <f t="shared" si="65"/>
        <v>0</v>
      </c>
      <c r="E335" s="89">
        <f t="shared" si="66"/>
        <v>0</v>
      </c>
      <c r="F335" s="20">
        <f t="shared" si="67"/>
        <v>0</v>
      </c>
      <c r="G335" s="20">
        <f t="shared" si="68"/>
        <v>0</v>
      </c>
      <c r="H335" s="20">
        <f t="shared" si="69"/>
        <v>0</v>
      </c>
      <c r="I335" s="20">
        <f t="shared" si="70"/>
        <v>0</v>
      </c>
      <c r="J335" s="20">
        <f t="shared" si="71"/>
        <v>0</v>
      </c>
      <c r="K335" s="20">
        <f t="shared" si="72"/>
        <v>0</v>
      </c>
      <c r="L335" s="20">
        <f t="shared" si="73"/>
        <v>0</v>
      </c>
      <c r="M335" s="20">
        <f t="shared" ca="1" si="74"/>
        <v>4.8883762308955985E-3</v>
      </c>
      <c r="N335" s="20">
        <f t="shared" ca="1" si="75"/>
        <v>0</v>
      </c>
      <c r="O335" s="23">
        <f t="shared" ca="1" si="76"/>
        <v>0</v>
      </c>
      <c r="P335" s="20">
        <f t="shared" ca="1" si="77"/>
        <v>0</v>
      </c>
      <c r="Q335" s="20">
        <f t="shared" ca="1" si="78"/>
        <v>0</v>
      </c>
      <c r="R335">
        <f t="shared" ca="1" si="79"/>
        <v>-4.8883762308955985E-3</v>
      </c>
    </row>
    <row r="336" spans="1:18" x14ac:dyDescent="0.2">
      <c r="A336" s="87"/>
      <c r="B336" s="87"/>
      <c r="C336" s="87"/>
      <c r="D336" s="89">
        <f t="shared" si="65"/>
        <v>0</v>
      </c>
      <c r="E336" s="89">
        <f t="shared" si="66"/>
        <v>0</v>
      </c>
      <c r="F336" s="20">
        <f t="shared" si="67"/>
        <v>0</v>
      </c>
      <c r="G336" s="20">
        <f t="shared" si="68"/>
        <v>0</v>
      </c>
      <c r="H336" s="20">
        <f t="shared" si="69"/>
        <v>0</v>
      </c>
      <c r="I336" s="20">
        <f t="shared" si="70"/>
        <v>0</v>
      </c>
      <c r="J336" s="20">
        <f t="shared" si="71"/>
        <v>0</v>
      </c>
      <c r="K336" s="20">
        <f t="shared" si="72"/>
        <v>0</v>
      </c>
      <c r="L336" s="20">
        <f t="shared" si="73"/>
        <v>0</v>
      </c>
      <c r="M336" s="20">
        <f t="shared" ca="1" si="74"/>
        <v>4.8883762308955985E-3</v>
      </c>
      <c r="N336" s="20">
        <f t="shared" ca="1" si="75"/>
        <v>0</v>
      </c>
      <c r="O336" s="23">
        <f t="shared" ca="1" si="76"/>
        <v>0</v>
      </c>
      <c r="P336" s="20">
        <f t="shared" ca="1" si="77"/>
        <v>0</v>
      </c>
      <c r="Q336" s="20">
        <f t="shared" ca="1" si="78"/>
        <v>0</v>
      </c>
      <c r="R336">
        <f t="shared" ca="1" si="79"/>
        <v>-4.8883762308955985E-3</v>
      </c>
    </row>
    <row r="337" spans="1:18" x14ac:dyDescent="0.2">
      <c r="A337" s="87"/>
      <c r="B337" s="87"/>
      <c r="C337" s="87"/>
      <c r="D337" s="89">
        <f t="shared" si="65"/>
        <v>0</v>
      </c>
      <c r="E337" s="89">
        <f t="shared" si="66"/>
        <v>0</v>
      </c>
      <c r="F337" s="20">
        <f t="shared" si="67"/>
        <v>0</v>
      </c>
      <c r="G337" s="20">
        <f t="shared" si="68"/>
        <v>0</v>
      </c>
      <c r="H337" s="20">
        <f t="shared" si="69"/>
        <v>0</v>
      </c>
      <c r="I337" s="20">
        <f t="shared" si="70"/>
        <v>0</v>
      </c>
      <c r="J337" s="20">
        <f t="shared" si="71"/>
        <v>0</v>
      </c>
      <c r="K337" s="20">
        <f t="shared" si="72"/>
        <v>0</v>
      </c>
      <c r="L337" s="20">
        <f t="shared" si="73"/>
        <v>0</v>
      </c>
      <c r="M337" s="20">
        <f t="shared" ca="1" si="74"/>
        <v>4.8883762308955985E-3</v>
      </c>
      <c r="N337" s="20">
        <f t="shared" ca="1" si="75"/>
        <v>0</v>
      </c>
      <c r="O337" s="23">
        <f t="shared" ca="1" si="76"/>
        <v>0</v>
      </c>
      <c r="P337" s="20">
        <f t="shared" ca="1" si="77"/>
        <v>0</v>
      </c>
      <c r="Q337" s="20">
        <f t="shared" ca="1" si="78"/>
        <v>0</v>
      </c>
      <c r="R337">
        <f t="shared" ca="1" si="79"/>
        <v>-4.8883762308955985E-3</v>
      </c>
    </row>
  </sheetData>
  <sheetProtection selectLockedCells="1" selectUnlockedCells="1"/>
  <phoneticPr fontId="21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17"/>
  <sheetViews>
    <sheetView workbookViewId="0">
      <pane ySplit="20" topLeftCell="A93" activePane="bottomLeft" state="frozen"/>
      <selection pane="bottomLeft" activeCell="F111" sqref="F111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5.85546875" style="1" customWidth="1"/>
    <col min="6" max="6" width="9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8" ht="20.25" x14ac:dyDescent="0.2">
      <c r="A1" s="3" t="s">
        <v>190</v>
      </c>
      <c r="B1" s="5"/>
      <c r="C1" s="5"/>
      <c r="D1" s="5"/>
      <c r="R1" s="6"/>
    </row>
    <row r="2" spans="1:18" x14ac:dyDescent="0.2">
      <c r="A2" t="s">
        <v>3</v>
      </c>
      <c r="B2" s="5" t="s">
        <v>4</v>
      </c>
      <c r="C2" s="5"/>
      <c r="D2" s="5"/>
    </row>
    <row r="3" spans="1:18" x14ac:dyDescent="0.2">
      <c r="A3"/>
      <c r="B3" s="5"/>
      <c r="C3" s="9"/>
      <c r="D3" s="9"/>
    </row>
    <row r="4" spans="1:18" x14ac:dyDescent="0.2">
      <c r="A4" s="10" t="s">
        <v>5</v>
      </c>
      <c r="B4" s="91"/>
      <c r="C4" s="11">
        <v>33599.379000000001</v>
      </c>
      <c r="D4" s="12">
        <v>0.80912600000000001</v>
      </c>
    </row>
    <row r="6" spans="1:18" x14ac:dyDescent="0.2">
      <c r="A6" s="15" t="s">
        <v>8</v>
      </c>
    </row>
    <row r="7" spans="1:18" x14ac:dyDescent="0.2">
      <c r="A7" s="1" t="s">
        <v>9</v>
      </c>
      <c r="C7" s="1">
        <f>+C4</f>
        <v>33599.379000000001</v>
      </c>
    </row>
    <row r="8" spans="1:18" x14ac:dyDescent="0.2">
      <c r="A8" s="1" t="s">
        <v>10</v>
      </c>
      <c r="C8" s="1">
        <f>+D4</f>
        <v>0.80912600000000001</v>
      </c>
    </row>
    <row r="9" spans="1:18" x14ac:dyDescent="0.2">
      <c r="A9" s="13" t="s">
        <v>6</v>
      </c>
      <c r="B9"/>
      <c r="C9" s="14">
        <v>8</v>
      </c>
      <c r="D9" t="s">
        <v>7</v>
      </c>
      <c r="E9"/>
    </row>
    <row r="10" spans="1:18" x14ac:dyDescent="0.2">
      <c r="A10"/>
      <c r="B10"/>
      <c r="C10" s="19" t="s">
        <v>12</v>
      </c>
      <c r="D10" s="19" t="s">
        <v>13</v>
      </c>
      <c r="E10"/>
    </row>
    <row r="11" spans="1:18" x14ac:dyDescent="0.2">
      <c r="A11" t="s">
        <v>14</v>
      </c>
      <c r="B11"/>
      <c r="C11" s="20">
        <f ca="1">INTERCEPT(INDIRECT($G$11):G990,INDIRECT($F$11):F990)</f>
        <v>-0.28731030414293357</v>
      </c>
      <c r="D11" s="2"/>
      <c r="E11"/>
      <c r="F11" s="17" t="str">
        <f>"F"&amp;E19</f>
        <v>F91</v>
      </c>
      <c r="G11" s="18" t="str">
        <f>"G"&amp;E19</f>
        <v>G91</v>
      </c>
    </row>
    <row r="12" spans="1:18" x14ac:dyDescent="0.2">
      <c r="A12" t="s">
        <v>15</v>
      </c>
      <c r="B12"/>
      <c r="C12" s="20">
        <f ca="1">SLOPE(INDIRECT($G$11):G990,INDIRECT($F$11):F990)</f>
        <v>1.9009456787771599E-5</v>
      </c>
      <c r="D12" s="2"/>
      <c r="E12"/>
    </row>
    <row r="13" spans="1:18" x14ac:dyDescent="0.2">
      <c r="A13" t="s">
        <v>16</v>
      </c>
      <c r="B13"/>
      <c r="C13" s="2" t="s">
        <v>17</v>
      </c>
      <c r="D13" s="16" t="s">
        <v>19</v>
      </c>
      <c r="E13" s="14">
        <v>1</v>
      </c>
    </row>
    <row r="14" spans="1:18" x14ac:dyDescent="0.2">
      <c r="A14"/>
      <c r="B14"/>
      <c r="C14"/>
      <c r="D14" s="16" t="s">
        <v>21</v>
      </c>
      <c r="E14" s="90">
        <f ca="1">NOW()+15018.5+$C$9/24</f>
        <v>60313.509580555561</v>
      </c>
    </row>
    <row r="15" spans="1:18" x14ac:dyDescent="0.2">
      <c r="A15" s="10" t="s">
        <v>18</v>
      </c>
      <c r="B15"/>
      <c r="C15" s="22">
        <f ca="1">(C7+C11)+(C8+C12)*INT(MAX(F21:F3531))</f>
        <v>55591.65304673135</v>
      </c>
      <c r="D15" s="16" t="s">
        <v>23</v>
      </c>
      <c r="E15" s="20">
        <f ca="1">ROUND(2*(E14-$C$7)/$C$8,0)/2+E13</f>
        <v>33017</v>
      </c>
    </row>
    <row r="16" spans="1:18" x14ac:dyDescent="0.2">
      <c r="A16" s="10" t="s">
        <v>20</v>
      </c>
      <c r="B16"/>
      <c r="C16" s="22">
        <f ca="1">+C8+C12</f>
        <v>0.8091450094567878</v>
      </c>
      <c r="D16" s="16" t="s">
        <v>25</v>
      </c>
      <c r="E16" s="18">
        <f ca="1">ROUND(2*(E14-$C$15)/$C$16,0)/2+E13</f>
        <v>5836.5</v>
      </c>
    </row>
    <row r="17" spans="1:17" x14ac:dyDescent="0.2">
      <c r="A17" s="16" t="s">
        <v>22</v>
      </c>
      <c r="B17"/>
      <c r="C17">
        <f>COUNT(C21:C2189)</f>
        <v>97</v>
      </c>
      <c r="D17" s="16" t="s">
        <v>27</v>
      </c>
      <c r="E17" s="24">
        <f ca="1">+$C$15+$C$16*E16-15018.5-$C$9/24</f>
        <v>45295.394561092558</v>
      </c>
    </row>
    <row r="18" spans="1:17" x14ac:dyDescent="0.2">
      <c r="A18" s="10" t="s">
        <v>201</v>
      </c>
      <c r="B18"/>
      <c r="C18" s="92">
        <f ca="1">+C15</f>
        <v>55591.65304673135</v>
      </c>
      <c r="D18" s="93">
        <f ca="1">+C16</f>
        <v>0.8091450094567878</v>
      </c>
      <c r="E18" s="94" t="s">
        <v>202</v>
      </c>
    </row>
    <row r="19" spans="1:17" x14ac:dyDescent="0.2">
      <c r="A19" s="16" t="s">
        <v>11</v>
      </c>
      <c r="E19" s="95">
        <v>91</v>
      </c>
    </row>
    <row r="20" spans="1:17" x14ac:dyDescent="0.2">
      <c r="A20" s="19" t="s">
        <v>28</v>
      </c>
      <c r="B20" s="19" t="s">
        <v>29</v>
      </c>
      <c r="C20" s="19" t="s">
        <v>30</v>
      </c>
      <c r="D20" s="19" t="s">
        <v>31</v>
      </c>
      <c r="E20" s="19" t="s">
        <v>32</v>
      </c>
      <c r="F20" s="19" t="s">
        <v>1</v>
      </c>
      <c r="G20" s="19" t="s">
        <v>33</v>
      </c>
      <c r="H20" s="7" t="s">
        <v>55</v>
      </c>
      <c r="I20" s="7" t="s">
        <v>193</v>
      </c>
      <c r="J20" s="7" t="s">
        <v>194</v>
      </c>
      <c r="K20" s="7" t="s">
        <v>195</v>
      </c>
      <c r="L20" s="7" t="s">
        <v>196</v>
      </c>
      <c r="M20" s="7" t="s">
        <v>39</v>
      </c>
      <c r="N20" s="7" t="s">
        <v>40</v>
      </c>
      <c r="O20" s="7" t="s">
        <v>41</v>
      </c>
      <c r="P20" s="7" t="s">
        <v>2</v>
      </c>
      <c r="Q20" s="19" t="s">
        <v>42</v>
      </c>
    </row>
    <row r="21" spans="1:17" x14ac:dyDescent="0.2">
      <c r="A21" s="26" t="s">
        <v>47</v>
      </c>
      <c r="B21" s="96"/>
      <c r="C21" s="27">
        <v>28497.469000000001</v>
      </c>
      <c r="D21" s="27"/>
      <c r="E21" s="1">
        <f t="shared" ref="E21:E50" si="0">+(C21-C$7)/C$8</f>
        <v>-6305.4579880018682</v>
      </c>
      <c r="F21" s="1">
        <f t="shared" ref="F21:F50" si="1">ROUND(2*E21,0)/2</f>
        <v>-6305.5</v>
      </c>
      <c r="G21" s="1">
        <f t="shared" ref="G21:G39" si="2">+C21-(C$7+F21*C$8)</f>
        <v>3.3993000000918983E-2</v>
      </c>
      <c r="N21" s="1">
        <f t="shared" ref="N21:N39" si="3">G21</f>
        <v>3.3993000000918983E-2</v>
      </c>
      <c r="Q21" s="28">
        <f t="shared" ref="Q21:Q50" si="4">+C21-15018.5</f>
        <v>13478.969000000001</v>
      </c>
    </row>
    <row r="22" spans="1:17" x14ac:dyDescent="0.2">
      <c r="A22" s="29" t="s">
        <v>49</v>
      </c>
      <c r="B22" s="5"/>
      <c r="C22" s="30">
        <v>32865.529000000002</v>
      </c>
      <c r="D22" s="30"/>
      <c r="E22" s="1">
        <f t="shared" si="0"/>
        <v>-906.96628213652571</v>
      </c>
      <c r="F22" s="1">
        <f t="shared" si="1"/>
        <v>-907</v>
      </c>
      <c r="G22" s="1">
        <f t="shared" si="2"/>
        <v>2.7282000002742279E-2</v>
      </c>
      <c r="N22" s="1">
        <f t="shared" si="3"/>
        <v>2.7282000002742279E-2</v>
      </c>
      <c r="Q22" s="28">
        <f t="shared" si="4"/>
        <v>17847.029000000002</v>
      </c>
    </row>
    <row r="23" spans="1:17" x14ac:dyDescent="0.2">
      <c r="A23" s="29" t="s">
        <v>49</v>
      </c>
      <c r="B23" s="5"/>
      <c r="C23" s="30">
        <v>32868.421999999999</v>
      </c>
      <c r="D23" s="30"/>
      <c r="E23" s="1">
        <f t="shared" si="0"/>
        <v>-903.39081922964056</v>
      </c>
      <c r="F23" s="1">
        <f t="shared" si="1"/>
        <v>-903.5</v>
      </c>
      <c r="G23" s="1">
        <f t="shared" si="2"/>
        <v>8.8340999995125458E-2</v>
      </c>
      <c r="N23" s="1">
        <f t="shared" si="3"/>
        <v>8.8340999995125458E-2</v>
      </c>
      <c r="Q23" s="28">
        <f t="shared" si="4"/>
        <v>17849.921999999999</v>
      </c>
    </row>
    <row r="24" spans="1:17" x14ac:dyDescent="0.2">
      <c r="A24" s="31" t="s">
        <v>49</v>
      </c>
      <c r="B24" s="96"/>
      <c r="C24" s="27">
        <v>32879.627999999997</v>
      </c>
      <c r="D24" s="27"/>
      <c r="E24" s="1">
        <f t="shared" si="0"/>
        <v>-889.54130753430718</v>
      </c>
      <c r="F24" s="1">
        <f t="shared" si="1"/>
        <v>-889.5</v>
      </c>
      <c r="G24" s="1">
        <f t="shared" si="2"/>
        <v>-3.3423000000766478E-2</v>
      </c>
      <c r="N24" s="1">
        <f t="shared" si="3"/>
        <v>-3.3423000000766478E-2</v>
      </c>
      <c r="Q24" s="28">
        <f t="shared" si="4"/>
        <v>17861.127999999997</v>
      </c>
    </row>
    <row r="25" spans="1:17" x14ac:dyDescent="0.2">
      <c r="A25" s="29" t="s">
        <v>49</v>
      </c>
      <c r="B25" s="5"/>
      <c r="C25" s="30">
        <v>32888.535000000003</v>
      </c>
      <c r="D25" s="30"/>
      <c r="E25" s="1">
        <f t="shared" si="0"/>
        <v>-878.53313328208128</v>
      </c>
      <c r="F25" s="1">
        <f t="shared" si="1"/>
        <v>-878.5</v>
      </c>
      <c r="G25" s="1">
        <f t="shared" si="2"/>
        <v>-2.6808999995409977E-2</v>
      </c>
      <c r="N25" s="1">
        <f t="shared" si="3"/>
        <v>-2.6808999995409977E-2</v>
      </c>
      <c r="Q25" s="28">
        <f t="shared" si="4"/>
        <v>17870.035000000003</v>
      </c>
    </row>
    <row r="26" spans="1:17" x14ac:dyDescent="0.2">
      <c r="A26" s="29" t="s">
        <v>49</v>
      </c>
      <c r="B26" s="5"/>
      <c r="C26" s="30">
        <v>32892.597999999998</v>
      </c>
      <c r="D26" s="30"/>
      <c r="E26" s="1">
        <f t="shared" si="0"/>
        <v>-873.51166567382916</v>
      </c>
      <c r="F26" s="1">
        <f t="shared" si="1"/>
        <v>-873.5</v>
      </c>
      <c r="G26" s="1">
        <f t="shared" si="2"/>
        <v>-9.4390000012936071E-3</v>
      </c>
      <c r="N26" s="1">
        <f t="shared" si="3"/>
        <v>-9.4390000012936071E-3</v>
      </c>
      <c r="Q26" s="28">
        <f t="shared" si="4"/>
        <v>17874.097999999998</v>
      </c>
    </row>
    <row r="27" spans="1:17" x14ac:dyDescent="0.2">
      <c r="A27" s="29" t="s">
        <v>49</v>
      </c>
      <c r="B27" s="5"/>
      <c r="C27" s="30">
        <v>32894.601000000002</v>
      </c>
      <c r="D27" s="30"/>
      <c r="E27" s="1">
        <f t="shared" si="0"/>
        <v>-871.03615506113806</v>
      </c>
      <c r="F27" s="1">
        <f t="shared" si="1"/>
        <v>-871</v>
      </c>
      <c r="G27" s="1">
        <f t="shared" si="2"/>
        <v>-2.9254000000946689E-2</v>
      </c>
      <c r="N27" s="1">
        <f t="shared" si="3"/>
        <v>-2.9254000000946689E-2</v>
      </c>
      <c r="Q27" s="28">
        <f t="shared" si="4"/>
        <v>17876.101000000002</v>
      </c>
    </row>
    <row r="28" spans="1:17" x14ac:dyDescent="0.2">
      <c r="A28" s="29" t="s">
        <v>49</v>
      </c>
      <c r="B28" s="5"/>
      <c r="C28" s="30">
        <v>32899.506999999998</v>
      </c>
      <c r="D28" s="30"/>
      <c r="E28" s="1">
        <f t="shared" si="0"/>
        <v>-864.97282252702666</v>
      </c>
      <c r="F28" s="1">
        <f t="shared" si="1"/>
        <v>-865</v>
      </c>
      <c r="G28" s="1">
        <f t="shared" si="2"/>
        <v>2.1989999993820675E-2</v>
      </c>
      <c r="N28" s="1">
        <f t="shared" si="3"/>
        <v>2.1989999993820675E-2</v>
      </c>
      <c r="Q28" s="28">
        <f t="shared" si="4"/>
        <v>17881.006999999998</v>
      </c>
    </row>
    <row r="29" spans="1:17" x14ac:dyDescent="0.2">
      <c r="A29" s="29" t="s">
        <v>49</v>
      </c>
      <c r="B29" s="5"/>
      <c r="C29" s="30">
        <v>32946.427000000003</v>
      </c>
      <c r="D29" s="30"/>
      <c r="E29" s="1">
        <f t="shared" si="0"/>
        <v>-806.98432629775516</v>
      </c>
      <c r="F29" s="1">
        <f t="shared" si="1"/>
        <v>-807</v>
      </c>
      <c r="G29" s="1">
        <f t="shared" si="2"/>
        <v>1.2682000000495464E-2</v>
      </c>
      <c r="N29" s="1">
        <f t="shared" si="3"/>
        <v>1.2682000000495464E-2</v>
      </c>
      <c r="Q29" s="28">
        <f t="shared" si="4"/>
        <v>17927.927000000003</v>
      </c>
    </row>
    <row r="30" spans="1:17" x14ac:dyDescent="0.2">
      <c r="A30" s="29" t="s">
        <v>51</v>
      </c>
      <c r="B30" s="5"/>
      <c r="C30" s="30">
        <v>32950.46</v>
      </c>
      <c r="D30" s="30"/>
      <c r="E30" s="1">
        <f t="shared" si="0"/>
        <v>-801.99993573312645</v>
      </c>
      <c r="F30" s="1">
        <f t="shared" si="1"/>
        <v>-802</v>
      </c>
      <c r="G30" s="1">
        <f t="shared" si="2"/>
        <v>5.1999995775986463E-5</v>
      </c>
      <c r="N30" s="1">
        <f t="shared" si="3"/>
        <v>5.1999995775986463E-5</v>
      </c>
      <c r="Q30" s="28">
        <f t="shared" si="4"/>
        <v>17931.96</v>
      </c>
    </row>
    <row r="31" spans="1:17" x14ac:dyDescent="0.2">
      <c r="A31" s="29" t="s">
        <v>51</v>
      </c>
      <c r="B31" s="5"/>
      <c r="C31" s="30">
        <v>32955.334000000003</v>
      </c>
      <c r="D31" s="30"/>
      <c r="E31" s="1">
        <f t="shared" si="0"/>
        <v>-795.97615204553836</v>
      </c>
      <c r="F31" s="1">
        <f t="shared" si="1"/>
        <v>-796</v>
      </c>
      <c r="G31" s="1">
        <f t="shared" si="2"/>
        <v>1.9295999998576008E-2</v>
      </c>
      <c r="N31" s="1">
        <f t="shared" si="3"/>
        <v>1.9295999998576008E-2</v>
      </c>
      <c r="Q31" s="28">
        <f t="shared" si="4"/>
        <v>17936.834000000003</v>
      </c>
    </row>
    <row r="32" spans="1:17" x14ac:dyDescent="0.2">
      <c r="A32" s="29" t="s">
        <v>51</v>
      </c>
      <c r="B32" s="5"/>
      <c r="C32" s="30">
        <v>32976.353000000003</v>
      </c>
      <c r="D32" s="30"/>
      <c r="E32" s="1">
        <f t="shared" si="0"/>
        <v>-769.99873938051428</v>
      </c>
      <c r="F32" s="1">
        <f t="shared" si="1"/>
        <v>-770</v>
      </c>
      <c r="G32" s="1">
        <f t="shared" si="2"/>
        <v>1.0200000033364631E-3</v>
      </c>
      <c r="N32" s="1">
        <f t="shared" si="3"/>
        <v>1.0200000033364631E-3</v>
      </c>
      <c r="Q32" s="28">
        <f t="shared" si="4"/>
        <v>17957.853000000003</v>
      </c>
    </row>
    <row r="33" spans="1:17" x14ac:dyDescent="0.2">
      <c r="A33" s="29" t="s">
        <v>49</v>
      </c>
      <c r="B33" s="5"/>
      <c r="C33" s="30">
        <v>32987.303999999996</v>
      </c>
      <c r="D33" s="30"/>
      <c r="E33" s="1">
        <f t="shared" si="0"/>
        <v>-756.46438255599787</v>
      </c>
      <c r="F33" s="1">
        <f t="shared" si="1"/>
        <v>-756.5</v>
      </c>
      <c r="G33" s="1">
        <f t="shared" si="2"/>
        <v>2.8818999999202788E-2</v>
      </c>
      <c r="N33" s="1">
        <f t="shared" si="3"/>
        <v>2.8818999999202788E-2</v>
      </c>
      <c r="Q33" s="28">
        <f t="shared" si="4"/>
        <v>17968.803999999996</v>
      </c>
    </row>
    <row r="34" spans="1:17" x14ac:dyDescent="0.2">
      <c r="A34" s="29" t="s">
        <v>52</v>
      </c>
      <c r="B34" s="5"/>
      <c r="C34" s="30">
        <v>33002.247000000003</v>
      </c>
      <c r="D34" s="30"/>
      <c r="E34" s="1">
        <f t="shared" si="0"/>
        <v>-737.99630712645217</v>
      </c>
      <c r="F34" s="1">
        <f t="shared" si="1"/>
        <v>-738</v>
      </c>
      <c r="G34" s="1">
        <f t="shared" si="2"/>
        <v>2.9880000001867302E-3</v>
      </c>
      <c r="N34" s="1">
        <f t="shared" si="3"/>
        <v>2.9880000001867302E-3</v>
      </c>
      <c r="Q34" s="28">
        <f t="shared" si="4"/>
        <v>17983.747000000003</v>
      </c>
    </row>
    <row r="35" spans="1:17" x14ac:dyDescent="0.2">
      <c r="A35" s="29" t="s">
        <v>49</v>
      </c>
      <c r="B35" s="5"/>
      <c r="C35" s="30">
        <v>33006.328000000001</v>
      </c>
      <c r="D35" s="30"/>
      <c r="E35" s="1">
        <f t="shared" si="0"/>
        <v>-732.95259329202065</v>
      </c>
      <c r="F35" s="1">
        <f t="shared" si="1"/>
        <v>-733</v>
      </c>
      <c r="G35" s="1">
        <f t="shared" si="2"/>
        <v>3.8357999997970182E-2</v>
      </c>
      <c r="N35" s="1">
        <f t="shared" si="3"/>
        <v>3.8357999997970182E-2</v>
      </c>
      <c r="Q35" s="28">
        <f t="shared" si="4"/>
        <v>17987.828000000001</v>
      </c>
    </row>
    <row r="36" spans="1:17" x14ac:dyDescent="0.2">
      <c r="A36" s="29" t="s">
        <v>49</v>
      </c>
      <c r="B36" s="5"/>
      <c r="C36" s="30">
        <v>33010.324000000001</v>
      </c>
      <c r="D36" s="30"/>
      <c r="E36" s="1">
        <f t="shared" si="0"/>
        <v>-728.01393108119169</v>
      </c>
      <c r="F36" s="1">
        <f t="shared" si="1"/>
        <v>-728</v>
      </c>
      <c r="G36" s="1">
        <f t="shared" si="2"/>
        <v>-1.127200000337325E-2</v>
      </c>
      <c r="N36" s="1">
        <f t="shared" si="3"/>
        <v>-1.127200000337325E-2</v>
      </c>
      <c r="Q36" s="28">
        <f t="shared" si="4"/>
        <v>17991.824000000001</v>
      </c>
    </row>
    <row r="37" spans="1:17" x14ac:dyDescent="0.2">
      <c r="A37" s="29" t="s">
        <v>53</v>
      </c>
      <c r="B37" s="5"/>
      <c r="C37" s="30">
        <v>33183.487999999998</v>
      </c>
      <c r="D37" s="30"/>
      <c r="E37" s="1">
        <f t="shared" si="0"/>
        <v>-514.00029167274715</v>
      </c>
      <c r="F37" s="1">
        <f t="shared" si="1"/>
        <v>-514</v>
      </c>
      <c r="G37" s="1">
        <f t="shared" si="2"/>
        <v>-2.3599999985890463E-4</v>
      </c>
      <c r="N37" s="1">
        <f t="shared" si="3"/>
        <v>-2.3599999985890463E-4</v>
      </c>
      <c r="Q37" s="28">
        <f t="shared" si="4"/>
        <v>18164.987999999998</v>
      </c>
    </row>
    <row r="38" spans="1:17" x14ac:dyDescent="0.2">
      <c r="A38" s="29" t="s">
        <v>54</v>
      </c>
      <c r="B38" s="5"/>
      <c r="C38" s="30">
        <v>33558.517999999996</v>
      </c>
      <c r="D38" s="30"/>
      <c r="E38" s="1">
        <f t="shared" si="0"/>
        <v>-50.500169318504689</v>
      </c>
      <c r="F38" s="1">
        <f t="shared" si="1"/>
        <v>-50.5</v>
      </c>
      <c r="G38" s="1">
        <f t="shared" si="2"/>
        <v>-1.3700000272365287E-4</v>
      </c>
      <c r="N38" s="1">
        <f t="shared" si="3"/>
        <v>-1.3700000272365287E-4</v>
      </c>
      <c r="Q38" s="28">
        <f t="shared" si="4"/>
        <v>18540.017999999996</v>
      </c>
    </row>
    <row r="39" spans="1:17" x14ac:dyDescent="0.2">
      <c r="A39" s="29" t="s">
        <v>54</v>
      </c>
      <c r="B39" s="5"/>
      <c r="C39" s="30">
        <v>33594.483999999997</v>
      </c>
      <c r="D39" s="30"/>
      <c r="E39" s="1">
        <f t="shared" si="0"/>
        <v>-6.0497376181263167</v>
      </c>
      <c r="F39" s="1">
        <f t="shared" si="1"/>
        <v>-6</v>
      </c>
      <c r="G39" s="1">
        <f t="shared" si="2"/>
        <v>-4.0244000003440306E-2</v>
      </c>
      <c r="N39" s="1">
        <f t="shared" si="3"/>
        <v>-4.0244000003440306E-2</v>
      </c>
      <c r="Q39" s="28">
        <f t="shared" si="4"/>
        <v>18575.983999999997</v>
      </c>
    </row>
    <row r="40" spans="1:17" x14ac:dyDescent="0.2">
      <c r="A40" s="29" t="s">
        <v>55</v>
      </c>
      <c r="B40" s="32"/>
      <c r="C40" s="30">
        <v>33599.379000000001</v>
      </c>
      <c r="D40" s="30"/>
      <c r="E40" s="1">
        <f t="shared" si="0"/>
        <v>0</v>
      </c>
      <c r="F40" s="1">
        <f t="shared" si="1"/>
        <v>0</v>
      </c>
      <c r="H40" s="18">
        <v>0</v>
      </c>
      <c r="Q40" s="28">
        <f t="shared" si="4"/>
        <v>18580.879000000001</v>
      </c>
    </row>
    <row r="41" spans="1:17" x14ac:dyDescent="0.2">
      <c r="A41" s="29" t="s">
        <v>52</v>
      </c>
      <c r="B41" s="5"/>
      <c r="C41" s="30">
        <v>33599.385000000002</v>
      </c>
      <c r="D41" s="30"/>
      <c r="E41" s="1">
        <f t="shared" si="0"/>
        <v>7.4154087264806231E-3</v>
      </c>
      <c r="F41" s="1">
        <f t="shared" si="1"/>
        <v>0</v>
      </c>
      <c r="G41" s="1">
        <f t="shared" ref="G41:G50" si="5">+C41-(C$7+F41*C$8)</f>
        <v>6.0000000012223609E-3</v>
      </c>
      <c r="N41" s="1">
        <f t="shared" ref="N41:N50" si="6">G41</f>
        <v>6.0000000012223609E-3</v>
      </c>
      <c r="Q41" s="28">
        <f t="shared" si="4"/>
        <v>18580.885000000002</v>
      </c>
    </row>
    <row r="42" spans="1:17" x14ac:dyDescent="0.2">
      <c r="A42" s="29" t="s">
        <v>56</v>
      </c>
      <c r="B42" s="5"/>
      <c r="C42" s="30">
        <v>33659.277999999998</v>
      </c>
      <c r="D42" s="30"/>
      <c r="E42" s="1">
        <f t="shared" si="0"/>
        <v>74.029261202825779</v>
      </c>
      <c r="F42" s="1">
        <f t="shared" si="1"/>
        <v>74</v>
      </c>
      <c r="G42" s="1">
        <f t="shared" si="5"/>
        <v>2.3675999997067265E-2</v>
      </c>
      <c r="N42" s="1">
        <f t="shared" si="6"/>
        <v>2.3675999997067265E-2</v>
      </c>
      <c r="Q42" s="28">
        <f t="shared" si="4"/>
        <v>18640.777999999998</v>
      </c>
    </row>
    <row r="43" spans="1:17" x14ac:dyDescent="0.2">
      <c r="A43" s="29" t="s">
        <v>56</v>
      </c>
      <c r="B43" s="5"/>
      <c r="C43" s="30">
        <v>33689.196000000004</v>
      </c>
      <c r="D43" s="30"/>
      <c r="E43" s="1">
        <f t="shared" si="0"/>
        <v>111.00496090844038</v>
      </c>
      <c r="F43" s="1">
        <f t="shared" si="1"/>
        <v>111</v>
      </c>
      <c r="G43" s="1">
        <f t="shared" si="5"/>
        <v>4.0140000055544078E-3</v>
      </c>
      <c r="N43" s="1">
        <f t="shared" si="6"/>
        <v>4.0140000055544078E-3</v>
      </c>
      <c r="Q43" s="28">
        <f t="shared" si="4"/>
        <v>18670.696000000004</v>
      </c>
    </row>
    <row r="44" spans="1:17" x14ac:dyDescent="0.2">
      <c r="A44" s="29" t="s">
        <v>56</v>
      </c>
      <c r="B44" s="5"/>
      <c r="C44" s="30">
        <v>33690.409</v>
      </c>
      <c r="D44" s="30"/>
      <c r="E44" s="1">
        <f t="shared" si="0"/>
        <v>112.50410937233364</v>
      </c>
      <c r="F44" s="1">
        <f t="shared" si="1"/>
        <v>112.5</v>
      </c>
      <c r="G44" s="1">
        <f t="shared" si="5"/>
        <v>3.3249999978579581E-3</v>
      </c>
      <c r="N44" s="1">
        <f t="shared" si="6"/>
        <v>3.3249999978579581E-3</v>
      </c>
      <c r="Q44" s="28">
        <f t="shared" si="4"/>
        <v>18671.909</v>
      </c>
    </row>
    <row r="45" spans="1:17" x14ac:dyDescent="0.2">
      <c r="A45" s="29" t="s">
        <v>56</v>
      </c>
      <c r="B45" s="5"/>
      <c r="C45" s="30">
        <v>34043.190999999999</v>
      </c>
      <c r="D45" s="30"/>
      <c r="E45" s="1">
        <f t="shared" si="0"/>
        <v>548.50789617438829</v>
      </c>
      <c r="F45" s="1">
        <f t="shared" si="1"/>
        <v>548.5</v>
      </c>
      <c r="G45" s="1">
        <f t="shared" si="5"/>
        <v>6.3889999946695752E-3</v>
      </c>
      <c r="N45" s="1">
        <f t="shared" si="6"/>
        <v>6.3889999946695752E-3</v>
      </c>
      <c r="Q45" s="28">
        <f t="shared" si="4"/>
        <v>19024.690999999999</v>
      </c>
    </row>
    <row r="46" spans="1:17" x14ac:dyDescent="0.2">
      <c r="A46" s="29" t="s">
        <v>56</v>
      </c>
      <c r="B46" s="5"/>
      <c r="C46" s="30">
        <v>34358.326999999997</v>
      </c>
      <c r="D46" s="30"/>
      <c r="E46" s="1">
        <f t="shared" si="0"/>
        <v>937.98493683307254</v>
      </c>
      <c r="F46" s="1">
        <f t="shared" si="1"/>
        <v>938</v>
      </c>
      <c r="G46" s="1">
        <f t="shared" si="5"/>
        <v>-1.2188000000605825E-2</v>
      </c>
      <c r="N46" s="1">
        <f t="shared" si="6"/>
        <v>-1.2188000000605825E-2</v>
      </c>
      <c r="Q46" s="28">
        <f t="shared" si="4"/>
        <v>19339.826999999997</v>
      </c>
    </row>
    <row r="47" spans="1:17" x14ac:dyDescent="0.2">
      <c r="A47" s="29" t="s">
        <v>56</v>
      </c>
      <c r="B47" s="5"/>
      <c r="C47" s="30">
        <v>34439.241999999998</v>
      </c>
      <c r="D47" s="30"/>
      <c r="E47" s="1">
        <f t="shared" si="0"/>
        <v>1037.9879029965637</v>
      </c>
      <c r="F47" s="1">
        <f t="shared" si="1"/>
        <v>1038</v>
      </c>
      <c r="G47" s="1">
        <f t="shared" si="5"/>
        <v>-9.788000003027264E-3</v>
      </c>
      <c r="N47" s="1">
        <f t="shared" si="6"/>
        <v>-9.788000003027264E-3</v>
      </c>
      <c r="Q47" s="28">
        <f t="shared" si="4"/>
        <v>19420.741999999998</v>
      </c>
    </row>
    <row r="48" spans="1:17" x14ac:dyDescent="0.2">
      <c r="A48" s="29" t="s">
        <v>57</v>
      </c>
      <c r="B48" s="5"/>
      <c r="C48" s="30">
        <v>34451.351000000002</v>
      </c>
      <c r="D48" s="30"/>
      <c r="E48" s="1">
        <f t="shared" si="0"/>
        <v>1052.953433705012</v>
      </c>
      <c r="F48" s="1">
        <f t="shared" si="1"/>
        <v>1053</v>
      </c>
      <c r="G48" s="1">
        <f t="shared" si="5"/>
        <v>-3.7678000000596512E-2</v>
      </c>
      <c r="N48" s="1">
        <f t="shared" si="6"/>
        <v>-3.7678000000596512E-2</v>
      </c>
      <c r="Q48" s="28">
        <f t="shared" si="4"/>
        <v>19432.851000000002</v>
      </c>
    </row>
    <row r="49" spans="1:17" x14ac:dyDescent="0.2">
      <c r="A49" s="29" t="s">
        <v>57</v>
      </c>
      <c r="B49" s="5"/>
      <c r="C49" s="30">
        <v>34455.404999999999</v>
      </c>
      <c r="D49" s="30"/>
      <c r="E49" s="1">
        <f t="shared" si="0"/>
        <v>1057.9637782001789</v>
      </c>
      <c r="F49" s="1">
        <f t="shared" si="1"/>
        <v>1058</v>
      </c>
      <c r="G49" s="1">
        <f t="shared" si="5"/>
        <v>-2.9308000004675705E-2</v>
      </c>
      <c r="N49" s="1">
        <f t="shared" si="6"/>
        <v>-2.9308000004675705E-2</v>
      </c>
      <c r="Q49" s="28">
        <f t="shared" si="4"/>
        <v>19436.904999999999</v>
      </c>
    </row>
    <row r="50" spans="1:17" x14ac:dyDescent="0.2">
      <c r="A50" s="29" t="s">
        <v>57</v>
      </c>
      <c r="B50" s="5"/>
      <c r="C50" s="30">
        <v>34479.288999999997</v>
      </c>
      <c r="D50" s="30"/>
      <c r="E50" s="1">
        <f t="shared" si="0"/>
        <v>1087.4820485313737</v>
      </c>
      <c r="F50" s="1">
        <f t="shared" si="1"/>
        <v>1087.5</v>
      </c>
      <c r="G50" s="1">
        <f t="shared" si="5"/>
        <v>-1.4525000005960464E-2</v>
      </c>
      <c r="N50" s="1">
        <f t="shared" si="6"/>
        <v>-1.4525000005960464E-2</v>
      </c>
      <c r="Q50" s="28">
        <f t="shared" si="4"/>
        <v>19460.788999999997</v>
      </c>
    </row>
    <row r="51" spans="1:17" x14ac:dyDescent="0.2">
      <c r="A51" s="29" t="s">
        <v>57</v>
      </c>
      <c r="B51" s="5"/>
      <c r="C51" s="30">
        <v>34660.523999999998</v>
      </c>
      <c r="D51" s="30"/>
      <c r="E51" s="1">
        <f t="shared" ref="E51:E82" si="7">+(C51-C$7)/C$8</f>
        <v>1311.4706485763611</v>
      </c>
      <c r="F51" s="1">
        <f t="shared" ref="F51:F82" si="8">ROUND(2*E51,0)/2</f>
        <v>1311.5</v>
      </c>
      <c r="G51" s="1">
        <f t="shared" ref="G51:G82" si="9">+C51-(C$7+F51*C$8)</f>
        <v>-2.3748999999952503E-2</v>
      </c>
      <c r="N51" s="1">
        <f t="shared" ref="N51:N83" si="10">G51</f>
        <v>-2.3748999999952503E-2</v>
      </c>
      <c r="Q51" s="28">
        <f t="shared" ref="Q51:Q82" si="11">+C51-15018.5</f>
        <v>19642.023999999998</v>
      </c>
    </row>
    <row r="52" spans="1:17" x14ac:dyDescent="0.2">
      <c r="A52" s="29" t="s">
        <v>56</v>
      </c>
      <c r="B52" s="5"/>
      <c r="C52" s="30">
        <v>34712.357000000004</v>
      </c>
      <c r="D52" s="30"/>
      <c r="E52" s="1">
        <f t="shared" si="7"/>
        <v>1375.5311286499293</v>
      </c>
      <c r="F52" s="1">
        <f t="shared" si="8"/>
        <v>1375.5</v>
      </c>
      <c r="G52" s="1">
        <f t="shared" si="9"/>
        <v>2.5186999999277759E-2</v>
      </c>
      <c r="N52" s="1">
        <f t="shared" si="10"/>
        <v>2.5186999999277759E-2</v>
      </c>
      <c r="Q52" s="28">
        <f t="shared" si="11"/>
        <v>19693.857000000004</v>
      </c>
    </row>
    <row r="53" spans="1:17" x14ac:dyDescent="0.2">
      <c r="A53" s="29" t="s">
        <v>56</v>
      </c>
      <c r="B53" s="5"/>
      <c r="C53" s="30">
        <v>34797.302000000003</v>
      </c>
      <c r="D53" s="30"/>
      <c r="E53" s="1">
        <f t="shared" si="7"/>
        <v>1480.5147776736906</v>
      </c>
      <c r="F53" s="1">
        <f t="shared" si="8"/>
        <v>1480.5</v>
      </c>
      <c r="G53" s="1">
        <f t="shared" si="9"/>
        <v>1.1957000002439599E-2</v>
      </c>
      <c r="N53" s="1">
        <f t="shared" si="10"/>
        <v>1.1957000002439599E-2</v>
      </c>
      <c r="Q53" s="28">
        <f t="shared" si="11"/>
        <v>19778.802000000003</v>
      </c>
    </row>
    <row r="54" spans="1:17" x14ac:dyDescent="0.2">
      <c r="A54" s="29" t="s">
        <v>56</v>
      </c>
      <c r="B54" s="5"/>
      <c r="C54" s="30">
        <v>35071.597999999998</v>
      </c>
      <c r="D54" s="30"/>
      <c r="E54" s="1">
        <f t="shared" si="7"/>
        <v>1819.5176029444083</v>
      </c>
      <c r="F54" s="1">
        <f t="shared" si="8"/>
        <v>1819.5</v>
      </c>
      <c r="G54" s="1">
        <f t="shared" si="9"/>
        <v>1.4242999997804873E-2</v>
      </c>
      <c r="N54" s="1">
        <f t="shared" si="10"/>
        <v>1.4242999997804873E-2</v>
      </c>
      <c r="Q54" s="28">
        <f t="shared" si="11"/>
        <v>20053.097999999998</v>
      </c>
    </row>
    <row r="55" spans="1:17" x14ac:dyDescent="0.2">
      <c r="A55" s="29" t="s">
        <v>58</v>
      </c>
      <c r="B55" s="5"/>
      <c r="C55" s="30">
        <v>35075.603999999999</v>
      </c>
      <c r="D55" s="30"/>
      <c r="E55" s="1">
        <f t="shared" si="7"/>
        <v>1824.4686241697814</v>
      </c>
      <c r="F55" s="1">
        <f t="shared" si="8"/>
        <v>1824.5</v>
      </c>
      <c r="G55" s="1">
        <f t="shared" si="9"/>
        <v>-2.5387000001501292E-2</v>
      </c>
      <c r="N55" s="1">
        <f t="shared" si="10"/>
        <v>-2.5387000001501292E-2</v>
      </c>
      <c r="Q55" s="28">
        <f t="shared" si="11"/>
        <v>20057.103999999999</v>
      </c>
    </row>
    <row r="56" spans="1:17" x14ac:dyDescent="0.2">
      <c r="A56" s="29" t="s">
        <v>59</v>
      </c>
      <c r="B56" s="5"/>
      <c r="C56" s="30">
        <v>35123.377999999997</v>
      </c>
      <c r="D56" s="30"/>
      <c r="E56" s="1">
        <f t="shared" si="7"/>
        <v>1883.512580240897</v>
      </c>
      <c r="F56" s="1">
        <f t="shared" si="8"/>
        <v>1883.5</v>
      </c>
      <c r="G56" s="1">
        <f t="shared" si="9"/>
        <v>1.017899999715155E-2</v>
      </c>
      <c r="N56" s="1">
        <f t="shared" si="10"/>
        <v>1.017899999715155E-2</v>
      </c>
      <c r="Q56" s="28">
        <f t="shared" si="11"/>
        <v>20104.877999999997</v>
      </c>
    </row>
    <row r="57" spans="1:17" x14ac:dyDescent="0.2">
      <c r="A57" s="29" t="s">
        <v>59</v>
      </c>
      <c r="B57" s="5"/>
      <c r="C57" s="30">
        <v>35129.423999999999</v>
      </c>
      <c r="D57" s="30"/>
      <c r="E57" s="1">
        <f t="shared" si="7"/>
        <v>1890.9848404327611</v>
      </c>
      <c r="F57" s="1">
        <f t="shared" si="8"/>
        <v>1891</v>
      </c>
      <c r="G57" s="1">
        <f t="shared" si="9"/>
        <v>-1.2266000005183741E-2</v>
      </c>
      <c r="N57" s="1">
        <f t="shared" si="10"/>
        <v>-1.2266000005183741E-2</v>
      </c>
      <c r="Q57" s="28">
        <f t="shared" si="11"/>
        <v>20110.923999999999</v>
      </c>
    </row>
    <row r="58" spans="1:17" x14ac:dyDescent="0.2">
      <c r="A58" s="29" t="s">
        <v>56</v>
      </c>
      <c r="B58" s="5"/>
      <c r="C58" s="30">
        <v>35132.258000000002</v>
      </c>
      <c r="D58" s="30"/>
      <c r="E58" s="1">
        <f t="shared" si="7"/>
        <v>1894.4873851538584</v>
      </c>
      <c r="F58" s="1">
        <f t="shared" si="8"/>
        <v>1894.5</v>
      </c>
      <c r="G58" s="1">
        <f t="shared" si="9"/>
        <v>-1.0206999999354593E-2</v>
      </c>
      <c r="N58" s="1">
        <f t="shared" si="10"/>
        <v>-1.0206999999354593E-2</v>
      </c>
      <c r="Q58" s="28">
        <f t="shared" si="11"/>
        <v>20113.758000000002</v>
      </c>
    </row>
    <row r="59" spans="1:17" x14ac:dyDescent="0.2">
      <c r="A59" s="29" t="s">
        <v>53</v>
      </c>
      <c r="B59" s="5"/>
      <c r="C59" s="30">
        <v>35162.180999999997</v>
      </c>
      <c r="D59" s="30"/>
      <c r="E59" s="1">
        <f t="shared" si="7"/>
        <v>1931.4692643667315</v>
      </c>
      <c r="F59" s="1">
        <f t="shared" si="8"/>
        <v>1931.5</v>
      </c>
      <c r="G59" s="1">
        <f t="shared" si="9"/>
        <v>-2.4869000000762753E-2</v>
      </c>
      <c r="N59" s="1">
        <f t="shared" si="10"/>
        <v>-2.4869000000762753E-2</v>
      </c>
      <c r="Q59" s="28">
        <f t="shared" si="11"/>
        <v>20143.680999999997</v>
      </c>
    </row>
    <row r="60" spans="1:17" x14ac:dyDescent="0.2">
      <c r="A60" s="29" t="s">
        <v>56</v>
      </c>
      <c r="B60" s="5"/>
      <c r="C60" s="30">
        <v>35421.548000000003</v>
      </c>
      <c r="D60" s="30"/>
      <c r="E60" s="1">
        <f t="shared" si="7"/>
        <v>2252.0213168282835</v>
      </c>
      <c r="F60" s="1">
        <f t="shared" si="8"/>
        <v>2252</v>
      </c>
      <c r="G60" s="1">
        <f t="shared" si="9"/>
        <v>1.7248000003746711E-2</v>
      </c>
      <c r="N60" s="1">
        <f t="shared" si="10"/>
        <v>1.7248000003746711E-2</v>
      </c>
      <c r="Q60" s="28">
        <f t="shared" si="11"/>
        <v>20403.048000000003</v>
      </c>
    </row>
    <row r="61" spans="1:17" x14ac:dyDescent="0.2">
      <c r="A61" s="29" t="s">
        <v>60</v>
      </c>
      <c r="B61" s="5"/>
      <c r="C61" s="30">
        <v>35807.483</v>
      </c>
      <c r="D61" s="30"/>
      <c r="E61" s="1">
        <f t="shared" si="7"/>
        <v>2728.9989445401575</v>
      </c>
      <c r="F61" s="1">
        <f t="shared" si="8"/>
        <v>2729</v>
      </c>
      <c r="G61" s="1">
        <f t="shared" si="9"/>
        <v>-8.5399999807123095E-4</v>
      </c>
      <c r="N61" s="1">
        <f t="shared" si="10"/>
        <v>-8.5399999807123095E-4</v>
      </c>
      <c r="Q61" s="28">
        <f t="shared" si="11"/>
        <v>20788.983</v>
      </c>
    </row>
    <row r="62" spans="1:17" x14ac:dyDescent="0.2">
      <c r="A62" s="29" t="s">
        <v>56</v>
      </c>
      <c r="B62" s="5"/>
      <c r="C62" s="30">
        <v>35876.258999999998</v>
      </c>
      <c r="D62" s="30"/>
      <c r="E62" s="1">
        <f t="shared" si="7"/>
        <v>2813.9993029515767</v>
      </c>
      <c r="F62" s="1">
        <f t="shared" si="8"/>
        <v>2814</v>
      </c>
      <c r="G62" s="1">
        <f t="shared" si="9"/>
        <v>-5.6400000175926834E-4</v>
      </c>
      <c r="N62" s="1">
        <f t="shared" si="10"/>
        <v>-5.6400000175926834E-4</v>
      </c>
      <c r="Q62" s="28">
        <f t="shared" si="11"/>
        <v>20857.758999999998</v>
      </c>
    </row>
    <row r="63" spans="1:17" x14ac:dyDescent="0.2">
      <c r="A63" s="29" t="s">
        <v>53</v>
      </c>
      <c r="B63" s="5"/>
      <c r="C63" s="30">
        <v>35904.186000000002</v>
      </c>
      <c r="D63" s="30"/>
      <c r="E63" s="1">
        <f t="shared" si="7"/>
        <v>2848.5143228619531</v>
      </c>
      <c r="F63" s="1">
        <f t="shared" si="8"/>
        <v>2848.5</v>
      </c>
      <c r="G63" s="1">
        <f t="shared" si="9"/>
        <v>1.1589000001549721E-2</v>
      </c>
      <c r="N63" s="1">
        <f t="shared" si="10"/>
        <v>1.1589000001549721E-2</v>
      </c>
      <c r="Q63" s="28">
        <f t="shared" si="11"/>
        <v>20885.686000000002</v>
      </c>
    </row>
    <row r="64" spans="1:17" x14ac:dyDescent="0.2">
      <c r="A64" s="29" t="s">
        <v>56</v>
      </c>
      <c r="B64" s="5"/>
      <c r="C64" s="30">
        <v>35933.29</v>
      </c>
      <c r="D64" s="30"/>
      <c r="E64" s="1">
        <f t="shared" si="7"/>
        <v>2884.4839987838732</v>
      </c>
      <c r="F64" s="1">
        <f t="shared" si="8"/>
        <v>2884.5</v>
      </c>
      <c r="G64" s="1">
        <f t="shared" si="9"/>
        <v>-1.2947000002895948E-2</v>
      </c>
      <c r="N64" s="1">
        <f t="shared" si="10"/>
        <v>-1.2947000002895948E-2</v>
      </c>
      <c r="Q64" s="28">
        <f t="shared" si="11"/>
        <v>20914.79</v>
      </c>
    </row>
    <row r="65" spans="1:17" x14ac:dyDescent="0.2">
      <c r="A65" s="29" t="s">
        <v>53</v>
      </c>
      <c r="B65" s="5"/>
      <c r="C65" s="30">
        <v>36243.19</v>
      </c>
      <c r="D65" s="30"/>
      <c r="E65" s="1">
        <f t="shared" si="7"/>
        <v>3267.4898594285705</v>
      </c>
      <c r="F65" s="1">
        <f t="shared" si="8"/>
        <v>3267.5</v>
      </c>
      <c r="G65" s="1">
        <f t="shared" si="9"/>
        <v>-8.2049999982700683E-3</v>
      </c>
      <c r="N65" s="1">
        <f t="shared" si="10"/>
        <v>-8.2049999982700683E-3</v>
      </c>
      <c r="Q65" s="28">
        <f t="shared" si="11"/>
        <v>21224.690000000002</v>
      </c>
    </row>
    <row r="66" spans="1:17" x14ac:dyDescent="0.2">
      <c r="A66" s="29" t="s">
        <v>53</v>
      </c>
      <c r="B66" s="5"/>
      <c r="C66" s="30">
        <v>36249.186000000002</v>
      </c>
      <c r="D66" s="30"/>
      <c r="E66" s="1">
        <f t="shared" si="7"/>
        <v>3274.9003245477229</v>
      </c>
      <c r="F66" s="1">
        <f t="shared" si="8"/>
        <v>3275</v>
      </c>
      <c r="G66" s="1">
        <f t="shared" si="9"/>
        <v>-8.0649999996239785E-2</v>
      </c>
      <c r="N66" s="1">
        <f t="shared" si="10"/>
        <v>-8.0649999996239785E-2</v>
      </c>
      <c r="Q66" s="28">
        <f t="shared" si="11"/>
        <v>21230.686000000002</v>
      </c>
    </row>
    <row r="67" spans="1:17" x14ac:dyDescent="0.2">
      <c r="A67" s="29" t="s">
        <v>56</v>
      </c>
      <c r="B67" s="5"/>
      <c r="C67" s="30">
        <v>36616.216999999997</v>
      </c>
      <c r="D67" s="30"/>
      <c r="E67" s="1">
        <f t="shared" si="7"/>
        <v>3728.5144711701219</v>
      </c>
      <c r="F67" s="1">
        <f t="shared" si="8"/>
        <v>3728.5</v>
      </c>
      <c r="G67" s="1">
        <f t="shared" si="9"/>
        <v>1.1708999998518266E-2</v>
      </c>
      <c r="N67" s="1">
        <f t="shared" si="10"/>
        <v>1.1708999998518266E-2</v>
      </c>
      <c r="Q67" s="28">
        <f t="shared" si="11"/>
        <v>21597.716999999997</v>
      </c>
    </row>
    <row r="68" spans="1:17" x14ac:dyDescent="0.2">
      <c r="A68" s="29" t="s">
        <v>61</v>
      </c>
      <c r="B68" s="5"/>
      <c r="C68" s="30">
        <v>36899.415999999997</v>
      </c>
      <c r="D68" s="30"/>
      <c r="E68" s="1">
        <f t="shared" si="7"/>
        <v>4078.520527087248</v>
      </c>
      <c r="F68" s="1">
        <f t="shared" si="8"/>
        <v>4078.5</v>
      </c>
      <c r="G68" s="1">
        <f t="shared" si="9"/>
        <v>1.6608999998425134E-2</v>
      </c>
      <c r="N68" s="1">
        <f t="shared" si="10"/>
        <v>1.6608999998425134E-2</v>
      </c>
      <c r="Q68" s="28">
        <f t="shared" si="11"/>
        <v>21880.915999999997</v>
      </c>
    </row>
    <row r="69" spans="1:17" x14ac:dyDescent="0.2">
      <c r="A69" s="29" t="s">
        <v>53</v>
      </c>
      <c r="B69" s="5"/>
      <c r="C69" s="30">
        <v>36983.129999999997</v>
      </c>
      <c r="D69" s="30"/>
      <c r="E69" s="1">
        <f t="shared" si="7"/>
        <v>4181.9827814209366</v>
      </c>
      <c r="F69" s="1">
        <f t="shared" si="8"/>
        <v>4182</v>
      </c>
      <c r="G69" s="1">
        <f t="shared" si="9"/>
        <v>-1.3932000001659617E-2</v>
      </c>
      <c r="N69" s="1">
        <f t="shared" si="10"/>
        <v>-1.3932000001659617E-2</v>
      </c>
      <c r="Q69" s="28">
        <f t="shared" si="11"/>
        <v>21964.629999999997</v>
      </c>
    </row>
    <row r="70" spans="1:17" x14ac:dyDescent="0.2">
      <c r="A70" s="29" t="s">
        <v>56</v>
      </c>
      <c r="B70" s="5"/>
      <c r="C70" s="30">
        <v>37016.315000000002</v>
      </c>
      <c r="D70" s="30"/>
      <c r="E70" s="1">
        <f t="shared" si="7"/>
        <v>4222.9961711772967</v>
      </c>
      <c r="F70" s="1">
        <f t="shared" si="8"/>
        <v>4223</v>
      </c>
      <c r="G70" s="1">
        <f t="shared" si="9"/>
        <v>-3.0980000010458753E-3</v>
      </c>
      <c r="N70" s="1">
        <f t="shared" si="10"/>
        <v>-3.0980000010458753E-3</v>
      </c>
      <c r="Q70" s="28">
        <f t="shared" si="11"/>
        <v>21997.815000000002</v>
      </c>
    </row>
    <row r="71" spans="1:17" x14ac:dyDescent="0.2">
      <c r="A71" s="29" t="s">
        <v>53</v>
      </c>
      <c r="B71" s="5"/>
      <c r="C71" s="30">
        <v>37320.133999999998</v>
      </c>
      <c r="D71" s="30"/>
      <c r="E71" s="1">
        <f t="shared" si="7"/>
        <v>4598.4865150792302</v>
      </c>
      <c r="F71" s="1">
        <f t="shared" si="8"/>
        <v>4598.5</v>
      </c>
      <c r="G71" s="1">
        <f t="shared" si="9"/>
        <v>-1.0911000004853122E-2</v>
      </c>
      <c r="N71" s="1">
        <f t="shared" si="10"/>
        <v>-1.0911000004853122E-2</v>
      </c>
      <c r="Q71" s="28">
        <f t="shared" si="11"/>
        <v>22301.633999999998</v>
      </c>
    </row>
    <row r="72" spans="1:17" x14ac:dyDescent="0.2">
      <c r="A72" s="29" t="s">
        <v>61</v>
      </c>
      <c r="B72" s="5"/>
      <c r="C72" s="30">
        <v>37349.285000000003</v>
      </c>
      <c r="D72" s="30"/>
      <c r="E72" s="1">
        <f t="shared" si="7"/>
        <v>4634.5142783695028</v>
      </c>
      <c r="F72" s="1">
        <f t="shared" si="8"/>
        <v>4634.5</v>
      </c>
      <c r="G72" s="1">
        <f t="shared" si="9"/>
        <v>1.1553000003914349E-2</v>
      </c>
      <c r="N72" s="1">
        <f t="shared" si="10"/>
        <v>1.1553000003914349E-2</v>
      </c>
      <c r="Q72" s="28">
        <f t="shared" si="11"/>
        <v>22330.785000000003</v>
      </c>
    </row>
    <row r="73" spans="1:17" x14ac:dyDescent="0.2">
      <c r="A73" s="29" t="s">
        <v>61</v>
      </c>
      <c r="B73" s="5"/>
      <c r="C73" s="30">
        <v>38084.358999999997</v>
      </c>
      <c r="D73" s="30"/>
      <c r="E73" s="1">
        <f t="shared" si="7"/>
        <v>5542.9933038859162</v>
      </c>
      <c r="F73" s="1">
        <f t="shared" si="8"/>
        <v>5543</v>
      </c>
      <c r="G73" s="1">
        <f t="shared" si="9"/>
        <v>-5.4180000006454065E-3</v>
      </c>
      <c r="N73" s="1">
        <f t="shared" si="10"/>
        <v>-5.4180000006454065E-3</v>
      </c>
      <c r="Q73" s="28">
        <f t="shared" si="11"/>
        <v>23065.858999999997</v>
      </c>
    </row>
    <row r="74" spans="1:17" x14ac:dyDescent="0.2">
      <c r="A74" s="29" t="s">
        <v>61</v>
      </c>
      <c r="B74" s="5"/>
      <c r="C74" s="30">
        <v>38088.398999999998</v>
      </c>
      <c r="D74" s="30"/>
      <c r="E74" s="1">
        <f t="shared" si="7"/>
        <v>5547.9863457607307</v>
      </c>
      <c r="F74" s="1">
        <f t="shared" si="8"/>
        <v>5548</v>
      </c>
      <c r="G74" s="1">
        <f t="shared" si="9"/>
        <v>-1.1048000000300817E-2</v>
      </c>
      <c r="N74" s="1">
        <f t="shared" si="10"/>
        <v>-1.1048000000300817E-2</v>
      </c>
      <c r="Q74" s="28">
        <f t="shared" si="11"/>
        <v>23069.898999999998</v>
      </c>
    </row>
    <row r="75" spans="1:17" x14ac:dyDescent="0.2">
      <c r="A75" s="29" t="s">
        <v>61</v>
      </c>
      <c r="B75" s="5"/>
      <c r="C75" s="30">
        <v>38325.468999999997</v>
      </c>
      <c r="D75" s="30"/>
      <c r="E75" s="1">
        <f t="shared" si="7"/>
        <v>5840.9815034988324</v>
      </c>
      <c r="F75" s="1">
        <f t="shared" si="8"/>
        <v>5841</v>
      </c>
      <c r="G75" s="1">
        <f t="shared" si="9"/>
        <v>-1.4966000002459623E-2</v>
      </c>
      <c r="N75" s="1">
        <f t="shared" si="10"/>
        <v>-1.4966000002459623E-2</v>
      </c>
      <c r="Q75" s="28">
        <f t="shared" si="11"/>
        <v>23306.968999999997</v>
      </c>
    </row>
    <row r="76" spans="1:17" x14ac:dyDescent="0.2">
      <c r="A76" s="29" t="s">
        <v>61</v>
      </c>
      <c r="B76" s="5"/>
      <c r="C76" s="30">
        <v>38406.408000000003</v>
      </c>
      <c r="D76" s="30"/>
      <c r="E76" s="1">
        <f t="shared" si="7"/>
        <v>5941.0141312972301</v>
      </c>
      <c r="F76" s="1">
        <f t="shared" si="8"/>
        <v>5941</v>
      </c>
      <c r="G76" s="1">
        <f t="shared" si="9"/>
        <v>1.1434000000008382E-2</v>
      </c>
      <c r="N76" s="1">
        <f t="shared" si="10"/>
        <v>1.1434000000008382E-2</v>
      </c>
      <c r="Q76" s="28">
        <f t="shared" si="11"/>
        <v>23387.908000000003</v>
      </c>
    </row>
    <row r="77" spans="1:17" x14ac:dyDescent="0.2">
      <c r="A77" s="29" t="s">
        <v>61</v>
      </c>
      <c r="B77" s="5"/>
      <c r="C77" s="30">
        <v>38440.377999999997</v>
      </c>
      <c r="D77" s="30"/>
      <c r="E77" s="1">
        <f t="shared" si="7"/>
        <v>5982.9977036950932</v>
      </c>
      <c r="F77" s="1">
        <f t="shared" si="8"/>
        <v>5983</v>
      </c>
      <c r="G77" s="1">
        <f t="shared" si="9"/>
        <v>-1.8580000032670796E-3</v>
      </c>
      <c r="N77" s="1">
        <f t="shared" si="10"/>
        <v>-1.8580000032670796E-3</v>
      </c>
      <c r="Q77" s="28">
        <f t="shared" si="11"/>
        <v>23421.877999999997</v>
      </c>
    </row>
    <row r="78" spans="1:17" x14ac:dyDescent="0.2">
      <c r="A78" s="29" t="s">
        <v>61</v>
      </c>
      <c r="B78" s="5"/>
      <c r="C78" s="30">
        <v>39056.531000000003</v>
      </c>
      <c r="D78" s="30"/>
      <c r="E78" s="1">
        <f t="shared" si="7"/>
        <v>6744.5020923811644</v>
      </c>
      <c r="F78" s="1">
        <f t="shared" si="8"/>
        <v>6744.5</v>
      </c>
      <c r="G78" s="1">
        <f t="shared" si="9"/>
        <v>1.6929999983403832E-3</v>
      </c>
      <c r="N78" s="1">
        <f t="shared" si="10"/>
        <v>1.6929999983403832E-3</v>
      </c>
      <c r="Q78" s="28">
        <f t="shared" si="11"/>
        <v>24038.031000000003</v>
      </c>
    </row>
    <row r="79" spans="1:17" x14ac:dyDescent="0.2">
      <c r="A79" s="29" t="s">
        <v>62</v>
      </c>
      <c r="B79" s="5"/>
      <c r="C79" s="30">
        <v>39146.339</v>
      </c>
      <c r="D79" s="30"/>
      <c r="E79" s="1">
        <f t="shared" si="7"/>
        <v>6855.4959301765102</v>
      </c>
      <c r="F79" s="1">
        <f t="shared" si="8"/>
        <v>6855.5</v>
      </c>
      <c r="G79" s="1">
        <f t="shared" si="9"/>
        <v>-3.2930000015767291E-3</v>
      </c>
      <c r="N79" s="1">
        <f t="shared" si="10"/>
        <v>-3.2930000015767291E-3</v>
      </c>
      <c r="Q79" s="28">
        <f t="shared" si="11"/>
        <v>24127.839</v>
      </c>
    </row>
    <row r="80" spans="1:17" x14ac:dyDescent="0.2">
      <c r="A80" s="29" t="s">
        <v>62</v>
      </c>
      <c r="B80" s="5"/>
      <c r="C80" s="30">
        <v>39528.256999999998</v>
      </c>
      <c r="D80" s="30"/>
      <c r="E80" s="1">
        <f t="shared" si="7"/>
        <v>7327.5089417470172</v>
      </c>
      <c r="F80" s="1">
        <f t="shared" si="8"/>
        <v>7327.5</v>
      </c>
      <c r="G80" s="1">
        <f t="shared" si="9"/>
        <v>7.2349999973084778E-3</v>
      </c>
      <c r="N80" s="1">
        <f t="shared" si="10"/>
        <v>7.2349999973084778E-3</v>
      </c>
      <c r="Q80" s="28">
        <f t="shared" si="11"/>
        <v>24509.756999999998</v>
      </c>
    </row>
    <row r="81" spans="1:17" x14ac:dyDescent="0.2">
      <c r="A81" s="29" t="s">
        <v>62</v>
      </c>
      <c r="B81" s="5"/>
      <c r="C81" s="30">
        <v>39536.326999999997</v>
      </c>
      <c r="D81" s="30"/>
      <c r="E81" s="1">
        <f t="shared" si="7"/>
        <v>7337.4826664821012</v>
      </c>
      <c r="F81" s="1">
        <f t="shared" si="8"/>
        <v>7337.5</v>
      </c>
      <c r="G81" s="1">
        <f t="shared" si="9"/>
        <v>-1.4025000004039612E-2</v>
      </c>
      <c r="N81" s="1">
        <f t="shared" si="10"/>
        <v>-1.4025000004039612E-2</v>
      </c>
      <c r="Q81" s="28">
        <f t="shared" si="11"/>
        <v>24517.826999999997</v>
      </c>
    </row>
    <row r="82" spans="1:17" x14ac:dyDescent="0.2">
      <c r="A82" s="29" t="s">
        <v>62</v>
      </c>
      <c r="B82" s="5"/>
      <c r="C82" s="30">
        <v>40981.432000000001</v>
      </c>
      <c r="D82" s="30"/>
      <c r="E82" s="1">
        <f t="shared" si="7"/>
        <v>9123.4900373983783</v>
      </c>
      <c r="F82" s="1">
        <f t="shared" si="8"/>
        <v>9123.5</v>
      </c>
      <c r="G82" s="1">
        <f t="shared" si="9"/>
        <v>-8.0610000004526228E-3</v>
      </c>
      <c r="N82" s="1">
        <f t="shared" si="10"/>
        <v>-8.0610000004526228E-3</v>
      </c>
      <c r="Q82" s="28">
        <f t="shared" si="11"/>
        <v>25962.932000000001</v>
      </c>
    </row>
    <row r="83" spans="1:17" x14ac:dyDescent="0.2">
      <c r="A83" s="29" t="s">
        <v>62</v>
      </c>
      <c r="B83" s="5"/>
      <c r="C83" s="30">
        <v>42069.322</v>
      </c>
      <c r="D83" s="30"/>
      <c r="E83" s="1">
        <f t="shared" ref="E83:E117" si="12">+(C83-C$7)/C$8</f>
        <v>10468.014870366296</v>
      </c>
      <c r="F83" s="1">
        <f t="shared" ref="F83:F111" si="13">ROUND(2*E83,0)/2</f>
        <v>10468</v>
      </c>
      <c r="G83" s="1">
        <f t="shared" ref="G83:G114" si="14">+C83-(C$7+F83*C$8)</f>
        <v>1.2031999998725951E-2</v>
      </c>
      <c r="N83" s="1">
        <f t="shared" si="10"/>
        <v>1.2031999998725951E-2</v>
      </c>
      <c r="Q83" s="28">
        <f t="shared" ref="Q83:Q117" si="15">+C83-15018.5</f>
        <v>27050.822</v>
      </c>
    </row>
    <row r="84" spans="1:17" x14ac:dyDescent="0.2">
      <c r="A84" s="29" t="s">
        <v>63</v>
      </c>
      <c r="B84" s="32" t="s">
        <v>48</v>
      </c>
      <c r="C84" s="30">
        <v>42448.389000000003</v>
      </c>
      <c r="D84" s="30"/>
      <c r="E84" s="1">
        <f t="shared" si="12"/>
        <v>10936.504326890994</v>
      </c>
      <c r="F84" s="1">
        <f t="shared" si="13"/>
        <v>10936.5</v>
      </c>
      <c r="G84" s="1">
        <f t="shared" si="14"/>
        <v>3.5009999992325902E-3</v>
      </c>
      <c r="I84" s="1">
        <f>+G84</f>
        <v>3.5009999992325902E-3</v>
      </c>
      <c r="Q84" s="28">
        <f t="shared" si="15"/>
        <v>27429.889000000003</v>
      </c>
    </row>
    <row r="85" spans="1:17" x14ac:dyDescent="0.2">
      <c r="A85" s="29" t="s">
        <v>63</v>
      </c>
      <c r="B85" s="32" t="s">
        <v>48</v>
      </c>
      <c r="C85" s="30">
        <v>42450.396000000001</v>
      </c>
      <c r="D85" s="30"/>
      <c r="E85" s="1">
        <f t="shared" si="12"/>
        <v>10938.984781109493</v>
      </c>
      <c r="F85" s="1">
        <f t="shared" si="13"/>
        <v>10939</v>
      </c>
      <c r="G85" s="1">
        <f t="shared" si="14"/>
        <v>-1.2313999999605585E-2</v>
      </c>
      <c r="I85" s="1">
        <f>+G85</f>
        <v>-1.2313999999605585E-2</v>
      </c>
      <c r="Q85" s="28">
        <f t="shared" si="15"/>
        <v>27431.896000000001</v>
      </c>
    </row>
    <row r="86" spans="1:17" x14ac:dyDescent="0.2">
      <c r="A86" s="29" t="s">
        <v>63</v>
      </c>
      <c r="B86" s="32" t="s">
        <v>48</v>
      </c>
      <c r="C86" s="30">
        <v>42453.262000000002</v>
      </c>
      <c r="D86" s="30"/>
      <c r="E86" s="1">
        <f t="shared" si="12"/>
        <v>10942.526874677123</v>
      </c>
      <c r="F86" s="1">
        <f t="shared" si="13"/>
        <v>10942.5</v>
      </c>
      <c r="G86" s="1">
        <f t="shared" si="14"/>
        <v>2.1745000005466864E-2</v>
      </c>
      <c r="I86" s="1">
        <f>+G86</f>
        <v>2.1745000005466864E-2</v>
      </c>
      <c r="Q86" s="28">
        <f t="shared" si="15"/>
        <v>27434.762000000002</v>
      </c>
    </row>
    <row r="87" spans="1:17" x14ac:dyDescent="0.2">
      <c r="A87" s="29" t="s">
        <v>66</v>
      </c>
      <c r="B87" s="32"/>
      <c r="C87" s="30">
        <v>43510.364999999998</v>
      </c>
      <c r="D87" s="30"/>
      <c r="E87" s="1">
        <f t="shared" si="12"/>
        <v>12249.002009575761</v>
      </c>
      <c r="F87" s="1">
        <f t="shared" si="13"/>
        <v>12249</v>
      </c>
      <c r="G87" s="1">
        <f t="shared" si="14"/>
        <v>1.6259999974863604E-3</v>
      </c>
      <c r="I87" s="1">
        <f>+G87</f>
        <v>1.6259999974863604E-3</v>
      </c>
      <c r="Q87" s="28">
        <f t="shared" si="15"/>
        <v>28491.864999999998</v>
      </c>
    </row>
    <row r="88" spans="1:17" s="6" customFormat="1" x14ac:dyDescent="0.2">
      <c r="A88" s="29" t="s">
        <v>67</v>
      </c>
      <c r="B88" s="33"/>
      <c r="C88" s="34">
        <v>49398.466</v>
      </c>
      <c r="D88" s="34"/>
      <c r="E88" s="6">
        <f t="shared" si="12"/>
        <v>19526.114597726435</v>
      </c>
      <c r="F88" s="6">
        <f t="shared" si="13"/>
        <v>19526</v>
      </c>
      <c r="G88" s="6">
        <f t="shared" si="14"/>
        <v>9.272400000190828E-2</v>
      </c>
      <c r="N88" s="6">
        <f>+G88</f>
        <v>9.272400000190828E-2</v>
      </c>
      <c r="O88" s="6">
        <f t="shared" ref="O88:O117" ca="1" si="16">+C$11+C$12*$F88</f>
        <v>8.3868349095094663E-2</v>
      </c>
      <c r="Q88" s="35">
        <f t="shared" si="15"/>
        <v>34379.966</v>
      </c>
    </row>
    <row r="89" spans="1:17" s="6" customFormat="1" x14ac:dyDescent="0.2">
      <c r="A89" s="29" t="s">
        <v>67</v>
      </c>
      <c r="B89" s="33"/>
      <c r="C89" s="34">
        <v>49398.470999999998</v>
      </c>
      <c r="D89" s="34"/>
      <c r="E89" s="6">
        <f t="shared" si="12"/>
        <v>19526.120777233704</v>
      </c>
      <c r="F89" s="6">
        <f t="shared" si="13"/>
        <v>19526</v>
      </c>
      <c r="G89" s="6">
        <f t="shared" si="14"/>
        <v>9.7723999999288935E-2</v>
      </c>
      <c r="N89" s="6">
        <f>+G89</f>
        <v>9.7723999999288935E-2</v>
      </c>
      <c r="O89" s="6">
        <f t="shared" ca="1" si="16"/>
        <v>8.3868349095094663E-2</v>
      </c>
      <c r="Q89" s="35">
        <f t="shared" si="15"/>
        <v>34379.970999999998</v>
      </c>
    </row>
    <row r="90" spans="1:17" s="6" customFormat="1" x14ac:dyDescent="0.2">
      <c r="A90" s="29" t="s">
        <v>68</v>
      </c>
      <c r="B90" s="33"/>
      <c r="C90" s="34">
        <v>50381.574999999997</v>
      </c>
      <c r="D90" s="34">
        <v>5.0000000000000001E-3</v>
      </c>
      <c r="E90" s="6">
        <f t="shared" si="12"/>
        <v>20741.140440425836</v>
      </c>
      <c r="F90" s="6">
        <f t="shared" si="13"/>
        <v>20741</v>
      </c>
      <c r="G90" s="6">
        <f t="shared" si="14"/>
        <v>0.11363399999390822</v>
      </c>
      <c r="I90" s="6">
        <f>+G90</f>
        <v>0.11363399999390822</v>
      </c>
      <c r="O90" s="6">
        <f t="shared" ca="1" si="16"/>
        <v>0.1069648390922372</v>
      </c>
      <c r="Q90" s="35">
        <f t="shared" si="15"/>
        <v>35363.074999999997</v>
      </c>
    </row>
    <row r="91" spans="1:17" s="6" customFormat="1" x14ac:dyDescent="0.2">
      <c r="A91" s="29" t="s">
        <v>69</v>
      </c>
      <c r="B91" s="33" t="s">
        <v>50</v>
      </c>
      <c r="C91" s="34">
        <v>50428.506500000003</v>
      </c>
      <c r="D91" s="36">
        <v>6.9999999999999999E-4</v>
      </c>
      <c r="E91" s="6">
        <f t="shared" si="12"/>
        <v>20799.143149521831</v>
      </c>
      <c r="F91" s="6">
        <f t="shared" si="13"/>
        <v>20799</v>
      </c>
      <c r="G91" s="6">
        <f t="shared" si="14"/>
        <v>0.11582600000110688</v>
      </c>
      <c r="J91" s="6">
        <f>+G91</f>
        <v>0.11582600000110688</v>
      </c>
      <c r="O91" s="6">
        <f t="shared" ca="1" si="16"/>
        <v>0.10806738758592793</v>
      </c>
      <c r="Q91" s="35">
        <f t="shared" si="15"/>
        <v>35410.006500000003</v>
      </c>
    </row>
    <row r="92" spans="1:17" s="6" customFormat="1" x14ac:dyDescent="0.2">
      <c r="A92" s="29" t="s">
        <v>70</v>
      </c>
      <c r="B92" s="33" t="s">
        <v>48</v>
      </c>
      <c r="C92" s="34">
        <v>50524.373</v>
      </c>
      <c r="D92" s="34">
        <v>8.0000000000000002E-3</v>
      </c>
      <c r="E92" s="6">
        <f t="shared" si="12"/>
        <v>20917.624696277217</v>
      </c>
      <c r="F92" s="6">
        <f t="shared" si="13"/>
        <v>20917.5</v>
      </c>
      <c r="G92" s="6">
        <f t="shared" si="14"/>
        <v>0.10089500000322005</v>
      </c>
      <c r="I92" s="6">
        <f>+G92</f>
        <v>0.10089500000322005</v>
      </c>
      <c r="O92" s="6">
        <f t="shared" ca="1" si="16"/>
        <v>0.11032000821527888</v>
      </c>
      <c r="Q92" s="35">
        <f t="shared" si="15"/>
        <v>35505.873</v>
      </c>
    </row>
    <row r="93" spans="1:17" s="6" customFormat="1" x14ac:dyDescent="0.2">
      <c r="A93" s="29" t="s">
        <v>71</v>
      </c>
      <c r="B93" s="33"/>
      <c r="C93" s="34">
        <v>50560.381999999998</v>
      </c>
      <c r="D93" s="34">
        <v>8.9999999999999998E-4</v>
      </c>
      <c r="E93" s="6">
        <f t="shared" si="12"/>
        <v>20962.128271740119</v>
      </c>
      <c r="F93" s="6">
        <f t="shared" si="13"/>
        <v>20962</v>
      </c>
      <c r="G93" s="6">
        <f t="shared" si="14"/>
        <v>0.10378799999307375</v>
      </c>
      <c r="I93" s="6">
        <f>+G93</f>
        <v>0.10378799999307375</v>
      </c>
      <c r="O93" s="6">
        <f t="shared" ca="1" si="16"/>
        <v>0.11116592904233469</v>
      </c>
      <c r="Q93" s="35">
        <f t="shared" si="15"/>
        <v>35541.881999999998</v>
      </c>
    </row>
    <row r="94" spans="1:17" s="6" customFormat="1" x14ac:dyDescent="0.2">
      <c r="A94" s="29" t="s">
        <v>72</v>
      </c>
      <c r="B94" s="33"/>
      <c r="C94" s="34">
        <v>50560.3825</v>
      </c>
      <c r="D94" s="34"/>
      <c r="E94" s="6">
        <f t="shared" si="12"/>
        <v>20962.128889690848</v>
      </c>
      <c r="F94" s="6">
        <f t="shared" si="13"/>
        <v>20962</v>
      </c>
      <c r="G94" s="6">
        <f t="shared" si="14"/>
        <v>0.10428799999499461</v>
      </c>
      <c r="I94" s="6">
        <f>+G94</f>
        <v>0.10428799999499461</v>
      </c>
      <c r="O94" s="6">
        <f t="shared" ca="1" si="16"/>
        <v>0.11116592904233469</v>
      </c>
      <c r="Q94" s="35">
        <f t="shared" si="15"/>
        <v>35541.8825</v>
      </c>
    </row>
    <row r="95" spans="1:17" s="6" customFormat="1" x14ac:dyDescent="0.2">
      <c r="A95" s="37" t="s">
        <v>73</v>
      </c>
      <c r="B95" s="33" t="s">
        <v>48</v>
      </c>
      <c r="C95" s="38">
        <v>50859.374600000003</v>
      </c>
      <c r="D95" s="38">
        <v>5.9999999999999995E-4</v>
      </c>
      <c r="E95" s="6">
        <f t="shared" si="12"/>
        <v>21331.6536608637</v>
      </c>
      <c r="F95" s="6">
        <f t="shared" si="13"/>
        <v>21331.5</v>
      </c>
      <c r="G95" s="6">
        <f t="shared" si="14"/>
        <v>0.12433100000635022</v>
      </c>
      <c r="L95" s="6">
        <f>+G95</f>
        <v>0.12433100000635022</v>
      </c>
      <c r="O95" s="6">
        <f t="shared" ca="1" si="16"/>
        <v>0.11818992332541628</v>
      </c>
      <c r="Q95" s="35">
        <f t="shared" si="15"/>
        <v>35840.874600000003</v>
      </c>
    </row>
    <row r="96" spans="1:17" s="6" customFormat="1" x14ac:dyDescent="0.2">
      <c r="A96" s="29" t="s">
        <v>73</v>
      </c>
      <c r="B96" s="33" t="s">
        <v>50</v>
      </c>
      <c r="C96" s="34">
        <v>51166.4424</v>
      </c>
      <c r="D96" s="34"/>
      <c r="E96" s="6">
        <f t="shared" si="12"/>
        <v>21711.159201409915</v>
      </c>
      <c r="F96" s="6">
        <f t="shared" si="13"/>
        <v>21711</v>
      </c>
      <c r="G96" s="6">
        <f t="shared" si="14"/>
        <v>0.12881399999605492</v>
      </c>
      <c r="J96" s="6">
        <f>+G96</f>
        <v>0.12881399999605492</v>
      </c>
      <c r="O96" s="6">
        <f t="shared" ca="1" si="16"/>
        <v>0.12540401217637565</v>
      </c>
      <c r="Q96" s="35">
        <f t="shared" si="15"/>
        <v>36147.9424</v>
      </c>
    </row>
    <row r="97" spans="1:22" s="6" customFormat="1" x14ac:dyDescent="0.2">
      <c r="A97" s="39" t="s">
        <v>74</v>
      </c>
      <c r="B97" s="33"/>
      <c r="C97" s="34">
        <v>51906.808700000001</v>
      </c>
      <c r="D97" s="34">
        <v>2.0000000000000001E-4</v>
      </c>
      <c r="E97" s="6">
        <f t="shared" si="12"/>
        <v>22626.178988192198</v>
      </c>
      <c r="F97" s="6">
        <f t="shared" si="13"/>
        <v>22626</v>
      </c>
      <c r="G97" s="6">
        <f t="shared" si="14"/>
        <v>0.14482399999542395</v>
      </c>
      <c r="K97" s="6">
        <f>+G97</f>
        <v>0.14482399999542395</v>
      </c>
      <c r="O97" s="6">
        <f t="shared" ca="1" si="16"/>
        <v>0.14279766513718661</v>
      </c>
      <c r="Q97" s="35">
        <f t="shared" si="15"/>
        <v>36888.308700000001</v>
      </c>
    </row>
    <row r="98" spans="1:22" s="6" customFormat="1" x14ac:dyDescent="0.2">
      <c r="A98" s="40" t="s">
        <v>75</v>
      </c>
      <c r="B98" s="97"/>
      <c r="C98" s="40">
        <v>51938.366300000002</v>
      </c>
      <c r="D98" s="40">
        <v>1.5E-3</v>
      </c>
      <c r="E98" s="6">
        <f t="shared" si="12"/>
        <v>22665.181071922048</v>
      </c>
      <c r="F98" s="6">
        <f t="shared" si="13"/>
        <v>22665</v>
      </c>
      <c r="G98" s="6">
        <f t="shared" si="14"/>
        <v>0.14650999999867054</v>
      </c>
      <c r="J98" s="6">
        <f>+G98</f>
        <v>0.14650999999867054</v>
      </c>
      <c r="O98" s="6">
        <f t="shared" ca="1" si="16"/>
        <v>0.14353903395190976</v>
      </c>
      <c r="Q98" s="35">
        <f t="shared" si="15"/>
        <v>36919.866300000002</v>
      </c>
    </row>
    <row r="99" spans="1:22" s="6" customFormat="1" x14ac:dyDescent="0.2">
      <c r="A99" s="40" t="s">
        <v>75</v>
      </c>
      <c r="B99" s="97"/>
      <c r="C99" s="40">
        <v>51955.358099999998</v>
      </c>
      <c r="D99" s="40">
        <v>5.9999999999999995E-4</v>
      </c>
      <c r="E99" s="6">
        <f t="shared" si="12"/>
        <v>22686.18126225087</v>
      </c>
      <c r="F99" s="6">
        <f t="shared" si="13"/>
        <v>22686</v>
      </c>
      <c r="G99" s="6">
        <f t="shared" si="14"/>
        <v>0.14666399999987334</v>
      </c>
      <c r="J99" s="6">
        <f>+G99</f>
        <v>0.14666399999987334</v>
      </c>
      <c r="O99" s="6">
        <f t="shared" ca="1" si="16"/>
        <v>0.14393823254445293</v>
      </c>
      <c r="Q99" s="35">
        <f t="shared" si="15"/>
        <v>36936.858099999998</v>
      </c>
    </row>
    <row r="100" spans="1:22" s="6" customFormat="1" x14ac:dyDescent="0.2">
      <c r="A100" s="29" t="s">
        <v>76</v>
      </c>
      <c r="B100" s="33" t="s">
        <v>50</v>
      </c>
      <c r="C100" s="38">
        <v>52655.268900000003</v>
      </c>
      <c r="D100" s="38">
        <v>5.0000000000000001E-4</v>
      </c>
      <c r="E100" s="6">
        <f t="shared" si="12"/>
        <v>23551.202037754319</v>
      </c>
      <c r="F100" s="6">
        <f t="shared" si="13"/>
        <v>23551</v>
      </c>
      <c r="G100" s="6">
        <f t="shared" si="14"/>
        <v>0.16347400000086054</v>
      </c>
      <c r="L100" s="6">
        <f t="shared" ref="L100:L105" si="17">+G100</f>
        <v>0.16347400000086054</v>
      </c>
      <c r="O100" s="6">
        <f t="shared" ca="1" si="16"/>
        <v>0.16038141266587536</v>
      </c>
      <c r="Q100" s="35">
        <f t="shared" si="15"/>
        <v>37636.768900000003</v>
      </c>
    </row>
    <row r="101" spans="1:22" s="6" customFormat="1" x14ac:dyDescent="0.2">
      <c r="A101" s="42" t="s">
        <v>77</v>
      </c>
      <c r="B101" s="49" t="s">
        <v>50</v>
      </c>
      <c r="C101" s="46">
        <v>52683.587500000001</v>
      </c>
      <c r="D101" s="42">
        <v>4.0000000000000002E-4</v>
      </c>
      <c r="E101" s="6">
        <f t="shared" si="12"/>
        <v>23586.201036674142</v>
      </c>
      <c r="F101" s="6">
        <f t="shared" si="13"/>
        <v>23586</v>
      </c>
      <c r="G101" s="6">
        <f t="shared" si="14"/>
        <v>0.16266399999585701</v>
      </c>
      <c r="L101" s="6">
        <f t="shared" si="17"/>
        <v>0.16266399999585701</v>
      </c>
      <c r="O101" s="6">
        <f t="shared" ca="1" si="16"/>
        <v>0.1610467436534474</v>
      </c>
      <c r="Q101" s="35">
        <f t="shared" si="15"/>
        <v>37665.087500000001</v>
      </c>
    </row>
    <row r="102" spans="1:22" s="6" customFormat="1" x14ac:dyDescent="0.2">
      <c r="A102" s="43" t="s">
        <v>78</v>
      </c>
      <c r="B102" s="98"/>
      <c r="C102" s="45">
        <v>52690.061900000001</v>
      </c>
      <c r="D102" s="45">
        <v>4.0000000000000002E-4</v>
      </c>
      <c r="E102" s="6">
        <f t="shared" si="12"/>
        <v>23594.202757048963</v>
      </c>
      <c r="F102" s="6">
        <f t="shared" si="13"/>
        <v>23594</v>
      </c>
      <c r="G102" s="6">
        <f t="shared" si="14"/>
        <v>0.16405599999416154</v>
      </c>
      <c r="L102" s="6">
        <f t="shared" si="17"/>
        <v>0.16405599999416154</v>
      </c>
      <c r="O102" s="6">
        <f t="shared" ca="1" si="16"/>
        <v>0.16119881930774954</v>
      </c>
      <c r="Q102" s="35">
        <f t="shared" si="15"/>
        <v>37671.561900000001</v>
      </c>
    </row>
    <row r="103" spans="1:22" s="6" customFormat="1" x14ac:dyDescent="0.2">
      <c r="A103" s="46" t="s">
        <v>79</v>
      </c>
      <c r="B103" s="49" t="s">
        <v>50</v>
      </c>
      <c r="C103" s="46">
        <v>53010.4804</v>
      </c>
      <c r="D103" s="46">
        <v>2.0000000000000001E-4</v>
      </c>
      <c r="E103" s="6">
        <f t="shared" si="12"/>
        <v>23990.208447139259</v>
      </c>
      <c r="F103" s="6">
        <f t="shared" si="13"/>
        <v>23990</v>
      </c>
      <c r="G103" s="6">
        <f t="shared" si="14"/>
        <v>0.16865999999572523</v>
      </c>
      <c r="L103" s="6">
        <f t="shared" si="17"/>
        <v>0.16865999999572523</v>
      </c>
      <c r="O103" s="6">
        <f t="shared" ca="1" si="16"/>
        <v>0.16872656419570708</v>
      </c>
      <c r="Q103" s="35">
        <f t="shared" si="15"/>
        <v>37991.9804</v>
      </c>
    </row>
    <row r="104" spans="1:22" s="6" customFormat="1" x14ac:dyDescent="0.2">
      <c r="A104" s="43" t="s">
        <v>80</v>
      </c>
      <c r="B104" s="98" t="s">
        <v>50</v>
      </c>
      <c r="C104" s="45">
        <v>53050.130499999999</v>
      </c>
      <c r="D104" s="45">
        <v>4.0000000000000002E-4</v>
      </c>
      <c r="E104" s="6">
        <f t="shared" si="12"/>
        <v>24039.212063386913</v>
      </c>
      <c r="F104" s="6">
        <f t="shared" si="13"/>
        <v>24039</v>
      </c>
      <c r="G104" s="6">
        <f t="shared" si="14"/>
        <v>0.17158599999675062</v>
      </c>
      <c r="L104" s="6">
        <f t="shared" si="17"/>
        <v>0.17158599999675062</v>
      </c>
      <c r="O104" s="6">
        <f t="shared" ca="1" si="16"/>
        <v>0.16965802757830789</v>
      </c>
      <c r="Q104" s="35">
        <f t="shared" si="15"/>
        <v>38031.630499999999</v>
      </c>
    </row>
    <row r="105" spans="1:22" s="6" customFormat="1" x14ac:dyDescent="0.2">
      <c r="A105" s="47" t="s">
        <v>82</v>
      </c>
      <c r="B105" s="48" t="s">
        <v>48</v>
      </c>
      <c r="C105" s="42">
        <v>53407.361400000002</v>
      </c>
      <c r="D105" s="42">
        <v>8.9999999999999998E-4</v>
      </c>
      <c r="E105" s="6">
        <f t="shared" si="12"/>
        <v>24480.714252168389</v>
      </c>
      <c r="F105" s="6">
        <f t="shared" si="13"/>
        <v>24480.5</v>
      </c>
      <c r="G105" s="6">
        <f t="shared" si="14"/>
        <v>0.17335699999966891</v>
      </c>
      <c r="L105" s="6">
        <f t="shared" si="17"/>
        <v>0.17335699999966891</v>
      </c>
      <c r="O105" s="6">
        <f t="shared" ca="1" si="16"/>
        <v>0.17805070275010909</v>
      </c>
      <c r="Q105" s="35">
        <f t="shared" si="15"/>
        <v>38388.861400000002</v>
      </c>
    </row>
    <row r="106" spans="1:22" s="6" customFormat="1" x14ac:dyDescent="0.2">
      <c r="A106" s="42" t="s">
        <v>198</v>
      </c>
      <c r="B106" s="48" t="s">
        <v>50</v>
      </c>
      <c r="C106" s="99">
        <v>53707.151700000002</v>
      </c>
      <c r="D106" s="42"/>
      <c r="E106" s="6">
        <f t="shared" si="12"/>
        <v>24851.225519881948</v>
      </c>
      <c r="F106" s="6">
        <f t="shared" si="13"/>
        <v>24851</v>
      </c>
      <c r="G106" s="6">
        <f t="shared" si="14"/>
        <v>0.18247400000109337</v>
      </c>
      <c r="N106" s="6">
        <f>G106</f>
        <v>0.18247400000109337</v>
      </c>
      <c r="O106" s="6">
        <f t="shared" ca="1" si="16"/>
        <v>0.18509370648997847</v>
      </c>
      <c r="Q106" s="35">
        <f t="shared" si="15"/>
        <v>38688.651700000002</v>
      </c>
      <c r="V106" s="6" t="s">
        <v>83</v>
      </c>
    </row>
    <row r="107" spans="1:22" s="6" customFormat="1" x14ac:dyDescent="0.2">
      <c r="A107" s="42" t="s">
        <v>84</v>
      </c>
      <c r="B107" s="49"/>
      <c r="C107" s="42">
        <v>53744.374000000003</v>
      </c>
      <c r="D107" s="42">
        <v>4.0000000000000002E-4</v>
      </c>
      <c r="E107" s="6">
        <f t="shared" si="12"/>
        <v>24897.228614579191</v>
      </c>
      <c r="F107" s="6">
        <f t="shared" si="13"/>
        <v>24897</v>
      </c>
      <c r="G107" s="6">
        <f t="shared" si="14"/>
        <v>0.18497799999749986</v>
      </c>
      <c r="L107" s="6">
        <f>+G107</f>
        <v>0.18497799999749986</v>
      </c>
      <c r="O107" s="6">
        <f t="shared" ca="1" si="16"/>
        <v>0.18596814150221597</v>
      </c>
      <c r="Q107" s="35">
        <f t="shared" si="15"/>
        <v>38725.874000000003</v>
      </c>
    </row>
    <row r="108" spans="1:22" s="6" customFormat="1" x14ac:dyDescent="0.2">
      <c r="A108" s="42" t="s">
        <v>85</v>
      </c>
      <c r="B108" s="49" t="s">
        <v>50</v>
      </c>
      <c r="C108" s="42">
        <v>54091.497799999997</v>
      </c>
      <c r="D108" s="42">
        <v>8.0000000000000004E-4</v>
      </c>
      <c r="E108" s="6">
        <f t="shared" si="12"/>
        <v>25326.239423773302</v>
      </c>
      <c r="F108" s="6">
        <f t="shared" si="13"/>
        <v>25326</v>
      </c>
      <c r="G108" s="6">
        <f t="shared" si="14"/>
        <v>0.19372399999701884</v>
      </c>
      <c r="L108" s="6">
        <f>+G108</f>
        <v>0.19372399999701884</v>
      </c>
      <c r="O108" s="6">
        <f t="shared" ca="1" si="16"/>
        <v>0.19412319846416998</v>
      </c>
      <c r="Q108" s="35">
        <f t="shared" si="15"/>
        <v>39072.997799999997</v>
      </c>
    </row>
    <row r="109" spans="1:22" s="6" customFormat="1" x14ac:dyDescent="0.2">
      <c r="A109" s="42" t="s">
        <v>84</v>
      </c>
      <c r="B109" s="49"/>
      <c r="C109" s="42">
        <v>54096.353499999997</v>
      </c>
      <c r="D109" s="42">
        <v>8.0000000000000004E-4</v>
      </c>
      <c r="E109" s="6">
        <f t="shared" si="12"/>
        <v>25332.240590464273</v>
      </c>
      <c r="F109" s="6">
        <f t="shared" si="13"/>
        <v>25332</v>
      </c>
      <c r="G109" s="6">
        <f t="shared" si="14"/>
        <v>0.19466799999645445</v>
      </c>
      <c r="L109" s="6">
        <f>+G109</f>
        <v>0.19466799999645445</v>
      </c>
      <c r="O109" s="6">
        <f t="shared" ca="1" si="16"/>
        <v>0.1942372552048966</v>
      </c>
      <c r="Q109" s="35">
        <f t="shared" si="15"/>
        <v>39077.853499999997</v>
      </c>
    </row>
    <row r="110" spans="1:22" s="6" customFormat="1" x14ac:dyDescent="0.2">
      <c r="A110" s="50" t="s">
        <v>86</v>
      </c>
      <c r="C110" s="42">
        <v>54096.756000000001</v>
      </c>
      <c r="D110" s="42">
        <v>1E-3</v>
      </c>
      <c r="E110" s="6">
        <f t="shared" si="12"/>
        <v>25332.738040799581</v>
      </c>
      <c r="F110" s="6">
        <f t="shared" si="13"/>
        <v>25332.5</v>
      </c>
      <c r="G110" s="6">
        <f t="shared" si="14"/>
        <v>0.19260499999654712</v>
      </c>
      <c r="K110" s="6">
        <f>+G110</f>
        <v>0.19260499999654712</v>
      </c>
      <c r="O110" s="6">
        <f t="shared" ca="1" si="16"/>
        <v>0.19424675993329049</v>
      </c>
      <c r="Q110" s="35">
        <f t="shared" si="15"/>
        <v>39078.256000000001</v>
      </c>
    </row>
    <row r="111" spans="1:22" x14ac:dyDescent="0.2">
      <c r="A111" s="42" t="s">
        <v>198</v>
      </c>
      <c r="B111" s="2" t="s">
        <v>48</v>
      </c>
      <c r="C111" s="21">
        <v>54433.361400000002</v>
      </c>
      <c r="D111" s="21"/>
      <c r="E111" s="6">
        <f t="shared" si="12"/>
        <v>25748.749144138244</v>
      </c>
      <c r="F111" s="6">
        <f t="shared" si="13"/>
        <v>25748.5</v>
      </c>
      <c r="G111" s="6">
        <f t="shared" si="14"/>
        <v>0.20158899999660207</v>
      </c>
      <c r="N111" s="6">
        <f>G111</f>
        <v>0.20158899999660207</v>
      </c>
      <c r="O111" s="6">
        <f t="shared" ca="1" si="16"/>
        <v>0.20215469395700347</v>
      </c>
      <c r="Q111" s="35">
        <f t="shared" si="15"/>
        <v>39414.861400000002</v>
      </c>
      <c r="V111" s="6" t="s">
        <v>83</v>
      </c>
    </row>
    <row r="112" spans="1:22" x14ac:dyDescent="0.2">
      <c r="A112" s="42" t="s">
        <v>198</v>
      </c>
      <c r="B112" s="2" t="s">
        <v>48</v>
      </c>
      <c r="C112" s="21">
        <v>54751.356</v>
      </c>
      <c r="D112" s="21"/>
      <c r="E112" s="6">
        <f t="shared" si="12"/>
        <v>26141.759132693795</v>
      </c>
      <c r="F112" s="51">
        <f t="shared" ref="F112:F117" si="18">ROUND(2*E112,0)/2-0.5</f>
        <v>26141.5</v>
      </c>
      <c r="G112" s="6">
        <f t="shared" si="14"/>
        <v>0.20967099999688799</v>
      </c>
      <c r="N112" s="6">
        <f>G112</f>
        <v>0.20967099999688799</v>
      </c>
      <c r="O112" s="6">
        <f t="shared" ca="1" si="16"/>
        <v>0.20962541047459771</v>
      </c>
      <c r="Q112" s="35">
        <f t="shared" si="15"/>
        <v>39732.856</v>
      </c>
      <c r="V112" s="6" t="s">
        <v>83</v>
      </c>
    </row>
    <row r="113" spans="1:22" x14ac:dyDescent="0.2">
      <c r="A113" s="42" t="s">
        <v>198</v>
      </c>
      <c r="B113" s="2" t="s">
        <v>50</v>
      </c>
      <c r="C113" s="21">
        <v>54753.379699999998</v>
      </c>
      <c r="D113" s="21"/>
      <c r="E113" s="6">
        <f t="shared" si="12"/>
        <v>26144.260226466577</v>
      </c>
      <c r="F113" s="51">
        <f t="shared" si="18"/>
        <v>26144</v>
      </c>
      <c r="G113" s="6">
        <f t="shared" si="14"/>
        <v>0.21055599999817787</v>
      </c>
      <c r="N113" s="6">
        <f>G113</f>
        <v>0.21055599999817787</v>
      </c>
      <c r="O113" s="6">
        <f t="shared" ca="1" si="16"/>
        <v>0.20967293411656712</v>
      </c>
      <c r="Q113" s="35">
        <f t="shared" si="15"/>
        <v>39734.879699999998</v>
      </c>
      <c r="V113" s="6" t="s">
        <v>83</v>
      </c>
    </row>
    <row r="114" spans="1:22" s="6" customFormat="1" x14ac:dyDescent="0.2">
      <c r="A114" s="43" t="s">
        <v>88</v>
      </c>
      <c r="B114" s="52" t="s">
        <v>50</v>
      </c>
      <c r="C114" s="43">
        <v>55153.904399999999</v>
      </c>
      <c r="D114" s="43">
        <v>2.0000000000000001E-4</v>
      </c>
      <c r="E114" s="6">
        <f t="shared" si="12"/>
        <v>26639.269285624239</v>
      </c>
      <c r="F114" s="51">
        <f t="shared" si="18"/>
        <v>26639</v>
      </c>
      <c r="G114" s="6">
        <f t="shared" si="14"/>
        <v>0.21788599999854341</v>
      </c>
      <c r="L114" s="6">
        <f>+G114</f>
        <v>0.21788599999854341</v>
      </c>
      <c r="O114" s="6">
        <f t="shared" ca="1" si="16"/>
        <v>0.21908261522651407</v>
      </c>
      <c r="Q114" s="35">
        <f t="shared" si="15"/>
        <v>40135.404399999999</v>
      </c>
    </row>
    <row r="115" spans="1:22" s="6" customFormat="1" x14ac:dyDescent="0.2">
      <c r="A115" s="82" t="s">
        <v>91</v>
      </c>
      <c r="B115" s="55" t="s">
        <v>50</v>
      </c>
      <c r="C115" s="56">
        <v>55279.32258</v>
      </c>
      <c r="D115" s="56">
        <v>8.9999999999999998E-4</v>
      </c>
      <c r="E115" s="6">
        <f t="shared" si="12"/>
        <v>26794.273796664547</v>
      </c>
      <c r="F115" s="51">
        <f t="shared" si="18"/>
        <v>26794</v>
      </c>
      <c r="G115" s="6">
        <f>+C115-(C$7+F115*C$8)</f>
        <v>0.22153599999728613</v>
      </c>
      <c r="L115" s="6">
        <f>+G115</f>
        <v>0.22153599999728613</v>
      </c>
      <c r="O115" s="6">
        <f t="shared" ca="1" si="16"/>
        <v>0.22202908102861862</v>
      </c>
      <c r="Q115" s="35">
        <f t="shared" si="15"/>
        <v>40260.82258</v>
      </c>
    </row>
    <row r="116" spans="1:22" s="6" customFormat="1" x14ac:dyDescent="0.2">
      <c r="A116" s="82" t="s">
        <v>91</v>
      </c>
      <c r="B116" s="55" t="s">
        <v>50</v>
      </c>
      <c r="C116" s="56">
        <v>55279.323779999999</v>
      </c>
      <c r="D116" s="56">
        <v>6.9999999999999999E-4</v>
      </c>
      <c r="E116" s="6">
        <f t="shared" si="12"/>
        <v>26794.275279746293</v>
      </c>
      <c r="F116" s="51">
        <f t="shared" si="18"/>
        <v>26794</v>
      </c>
      <c r="G116" s="6">
        <f>+C116-(C$7+F116*C$8)</f>
        <v>0.22273599999607541</v>
      </c>
      <c r="L116" s="6">
        <f>+G116</f>
        <v>0.22273599999607541</v>
      </c>
      <c r="O116" s="6">
        <f t="shared" ca="1" si="16"/>
        <v>0.22202908102861862</v>
      </c>
      <c r="Q116" s="35">
        <f t="shared" si="15"/>
        <v>40260.823779999999</v>
      </c>
    </row>
    <row r="117" spans="1:22" s="6" customFormat="1" x14ac:dyDescent="0.2">
      <c r="A117" s="100" t="s">
        <v>92</v>
      </c>
      <c r="B117" s="101" t="s">
        <v>50</v>
      </c>
      <c r="C117" s="100">
        <v>55591.652800000003</v>
      </c>
      <c r="D117" s="100">
        <v>4.0000000000000002E-4</v>
      </c>
      <c r="E117" s="6">
        <f t="shared" si="12"/>
        <v>27180.283169741182</v>
      </c>
      <c r="F117" s="51">
        <f t="shared" si="18"/>
        <v>27180</v>
      </c>
      <c r="G117" s="6">
        <f>+C117-(C$7+F117*C$8)</f>
        <v>0.22912000000360422</v>
      </c>
      <c r="K117" s="6">
        <f>+G117</f>
        <v>0.22912000000360422</v>
      </c>
      <c r="O117" s="6">
        <f t="shared" ca="1" si="16"/>
        <v>0.22936673134869845</v>
      </c>
      <c r="Q117" s="35">
        <f t="shared" si="15"/>
        <v>40573.152800000003</v>
      </c>
    </row>
  </sheetData>
  <sheetProtection sheet="1" objects="1" scenarios="1" selectLockedCells="1" selectUnlockedCells="1"/>
  <phoneticPr fontId="21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88"/>
  <sheetViews>
    <sheetView topLeftCell="A79" workbookViewId="0">
      <selection activeCell="A109" sqref="A109:D114"/>
    </sheetView>
  </sheetViews>
  <sheetFormatPr defaultRowHeight="12.75" x14ac:dyDescent="0.2"/>
  <cols>
    <col min="1" max="1" width="19.7109375" style="21" customWidth="1"/>
    <col min="2" max="2" width="4.42578125" customWidth="1"/>
    <col min="3" max="3" width="12.7109375" style="21" customWidth="1"/>
    <col min="4" max="4" width="5.42578125" customWidth="1"/>
    <col min="5" max="5" width="14.85546875" customWidth="1"/>
    <col min="7" max="7" width="12" customWidth="1"/>
    <col min="8" max="8" width="14.140625" style="2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02" t="s">
        <v>203</v>
      </c>
      <c r="I1" s="103" t="s">
        <v>124</v>
      </c>
      <c r="J1" s="104" t="s">
        <v>37</v>
      </c>
    </row>
    <row r="2" spans="1:16" x14ac:dyDescent="0.2">
      <c r="I2" s="105" t="s">
        <v>137</v>
      </c>
      <c r="J2" s="106" t="s">
        <v>36</v>
      </c>
    </row>
    <row r="3" spans="1:16" x14ac:dyDescent="0.2">
      <c r="A3" s="107" t="s">
        <v>204</v>
      </c>
      <c r="I3" s="105" t="s">
        <v>142</v>
      </c>
      <c r="J3" s="106" t="s">
        <v>34</v>
      </c>
    </row>
    <row r="4" spans="1:16" x14ac:dyDescent="0.2">
      <c r="I4" s="105" t="s">
        <v>160</v>
      </c>
      <c r="J4" s="106" t="s">
        <v>34</v>
      </c>
    </row>
    <row r="5" spans="1:16" x14ac:dyDescent="0.2">
      <c r="I5" s="108" t="s">
        <v>99</v>
      </c>
      <c r="J5" s="109" t="s">
        <v>35</v>
      </c>
    </row>
    <row r="11" spans="1:16" ht="12.75" customHeight="1" x14ac:dyDescent="0.2">
      <c r="A11" s="21" t="str">
        <f t="shared" ref="A11:A74" si="0">P11</f>
        <v> AA 27.157 </v>
      </c>
      <c r="B11" s="2" t="str">
        <f t="shared" ref="B11:B74" si="1">IF(H11=INT(H11),"I","II")</f>
        <v>I</v>
      </c>
      <c r="C11" s="21">
        <f t="shared" ref="C11:C74" si="2">1*G11</f>
        <v>28497.469000000001</v>
      </c>
      <c r="D11" t="str">
        <f t="shared" ref="D11:D74" si="3">VLOOKUP(F11,I$1:J$5,2,FALSE)</f>
        <v>vis</v>
      </c>
      <c r="E11">
        <f>VLOOKUP(C11,'Active 1'!C$21:E$973,3,FALSE)</f>
        <v>-6305.4579880018682</v>
      </c>
      <c r="F11" s="2" t="s">
        <v>99</v>
      </c>
      <c r="G11" t="str">
        <f t="shared" ref="G11:G74" si="4">MID(I11,3,LEN(I11)-3)</f>
        <v>28497.469</v>
      </c>
      <c r="H11" s="21">
        <f t="shared" ref="H11:H74" si="5">1*K11</f>
        <v>-6306</v>
      </c>
      <c r="I11" s="110" t="s">
        <v>205</v>
      </c>
      <c r="J11" s="111" t="s">
        <v>206</v>
      </c>
      <c r="K11" s="110">
        <v>-6306</v>
      </c>
      <c r="L11" s="110" t="s">
        <v>207</v>
      </c>
      <c r="M11" s="111" t="s">
        <v>208</v>
      </c>
      <c r="N11" s="111"/>
      <c r="O11" s="112" t="s">
        <v>209</v>
      </c>
      <c r="P11" s="112" t="s">
        <v>210</v>
      </c>
    </row>
    <row r="12" spans="1:16" ht="12.75" customHeight="1" x14ac:dyDescent="0.2">
      <c r="A12" s="21" t="str">
        <f t="shared" si="0"/>
        <v> AAC 4.118 </v>
      </c>
      <c r="B12" s="2" t="str">
        <f t="shared" si="1"/>
        <v>I</v>
      </c>
      <c r="C12" s="21">
        <f t="shared" si="2"/>
        <v>32865.529000000002</v>
      </c>
      <c r="D12" t="str">
        <f t="shared" si="3"/>
        <v>vis</v>
      </c>
      <c r="E12">
        <f>VLOOKUP(C12,'Active 1'!C$21:E$973,3,FALSE)</f>
        <v>-906.96628213652571</v>
      </c>
      <c r="F12" s="2" t="s">
        <v>99</v>
      </c>
      <c r="G12" t="str">
        <f t="shared" si="4"/>
        <v>32865.529</v>
      </c>
      <c r="H12" s="21">
        <f t="shared" si="5"/>
        <v>-907</v>
      </c>
      <c r="I12" s="110" t="s">
        <v>211</v>
      </c>
      <c r="J12" s="111" t="s">
        <v>212</v>
      </c>
      <c r="K12" s="110">
        <v>-907</v>
      </c>
      <c r="L12" s="110" t="s">
        <v>213</v>
      </c>
      <c r="M12" s="111" t="s">
        <v>208</v>
      </c>
      <c r="N12" s="111"/>
      <c r="O12" s="112" t="s">
        <v>214</v>
      </c>
      <c r="P12" s="112" t="s">
        <v>215</v>
      </c>
    </row>
    <row r="13" spans="1:16" ht="12.75" customHeight="1" x14ac:dyDescent="0.2">
      <c r="A13" s="21" t="str">
        <f t="shared" si="0"/>
        <v> AAC 4.118 </v>
      </c>
      <c r="B13" s="2" t="str">
        <f t="shared" si="1"/>
        <v>II</v>
      </c>
      <c r="C13" s="21">
        <f t="shared" si="2"/>
        <v>32868.421999999999</v>
      </c>
      <c r="D13" t="str">
        <f t="shared" si="3"/>
        <v>vis</v>
      </c>
      <c r="E13">
        <f>VLOOKUP(C13,'Active 1'!C$21:E$973,3,FALSE)</f>
        <v>-903.39081922964056</v>
      </c>
      <c r="F13" s="2" t="s">
        <v>99</v>
      </c>
      <c r="G13" t="str">
        <f t="shared" si="4"/>
        <v>32868.422</v>
      </c>
      <c r="H13" s="21">
        <f t="shared" si="5"/>
        <v>-903.5</v>
      </c>
      <c r="I13" s="110" t="s">
        <v>216</v>
      </c>
      <c r="J13" s="111" t="s">
        <v>217</v>
      </c>
      <c r="K13" s="110">
        <v>-903.5</v>
      </c>
      <c r="L13" s="110" t="s">
        <v>218</v>
      </c>
      <c r="M13" s="111" t="s">
        <v>208</v>
      </c>
      <c r="N13" s="111"/>
      <c r="O13" s="112" t="s">
        <v>214</v>
      </c>
      <c r="P13" s="112" t="s">
        <v>215</v>
      </c>
    </row>
    <row r="14" spans="1:16" ht="12.75" customHeight="1" x14ac:dyDescent="0.2">
      <c r="A14" s="21" t="str">
        <f t="shared" si="0"/>
        <v> AAC 4.118 </v>
      </c>
      <c r="B14" s="2" t="str">
        <f t="shared" si="1"/>
        <v>II</v>
      </c>
      <c r="C14" s="21">
        <f t="shared" si="2"/>
        <v>32879.627999999997</v>
      </c>
      <c r="D14" t="str">
        <f t="shared" si="3"/>
        <v>vis</v>
      </c>
      <c r="E14">
        <f>VLOOKUP(C14,'Active 1'!C$21:E$973,3,FALSE)</f>
        <v>-889.54130753430718</v>
      </c>
      <c r="F14" s="2" t="s">
        <v>99</v>
      </c>
      <c r="G14" t="str">
        <f t="shared" si="4"/>
        <v>32879.628</v>
      </c>
      <c r="H14" s="21">
        <f t="shared" si="5"/>
        <v>-889.5</v>
      </c>
      <c r="I14" s="110" t="s">
        <v>219</v>
      </c>
      <c r="J14" s="111" t="s">
        <v>220</v>
      </c>
      <c r="K14" s="110">
        <v>-889.5</v>
      </c>
      <c r="L14" s="110" t="s">
        <v>221</v>
      </c>
      <c r="M14" s="111" t="s">
        <v>208</v>
      </c>
      <c r="N14" s="111"/>
      <c r="O14" s="112" t="s">
        <v>214</v>
      </c>
      <c r="P14" s="112" t="s">
        <v>215</v>
      </c>
    </row>
    <row r="15" spans="1:16" ht="12.75" customHeight="1" x14ac:dyDescent="0.2">
      <c r="A15" s="21" t="str">
        <f t="shared" si="0"/>
        <v> AAC 4.118 </v>
      </c>
      <c r="B15" s="2" t="str">
        <f t="shared" si="1"/>
        <v>II</v>
      </c>
      <c r="C15" s="21">
        <f t="shared" si="2"/>
        <v>32888.535000000003</v>
      </c>
      <c r="D15" t="str">
        <f t="shared" si="3"/>
        <v>vis</v>
      </c>
      <c r="E15">
        <f>VLOOKUP(C15,'Active 1'!C$21:E$973,3,FALSE)</f>
        <v>-878.53313328208128</v>
      </c>
      <c r="F15" s="2" t="s">
        <v>99</v>
      </c>
      <c r="G15" t="str">
        <f t="shared" si="4"/>
        <v>32888.535</v>
      </c>
      <c r="H15" s="21">
        <f t="shared" si="5"/>
        <v>-878.5</v>
      </c>
      <c r="I15" s="110" t="s">
        <v>222</v>
      </c>
      <c r="J15" s="111" t="s">
        <v>223</v>
      </c>
      <c r="K15" s="110">
        <v>-878.5</v>
      </c>
      <c r="L15" s="110" t="s">
        <v>224</v>
      </c>
      <c r="M15" s="111" t="s">
        <v>208</v>
      </c>
      <c r="N15" s="111"/>
      <c r="O15" s="112" t="s">
        <v>214</v>
      </c>
      <c r="P15" s="112" t="s">
        <v>215</v>
      </c>
    </row>
    <row r="16" spans="1:16" ht="12.75" customHeight="1" x14ac:dyDescent="0.2">
      <c r="A16" s="21" t="str">
        <f t="shared" si="0"/>
        <v> AAC 4.118 </v>
      </c>
      <c r="B16" s="2" t="str">
        <f t="shared" si="1"/>
        <v>II</v>
      </c>
      <c r="C16" s="21">
        <f t="shared" si="2"/>
        <v>32892.597999999998</v>
      </c>
      <c r="D16" t="str">
        <f t="shared" si="3"/>
        <v>vis</v>
      </c>
      <c r="E16">
        <f>VLOOKUP(C16,'Active 1'!C$21:E$973,3,FALSE)</f>
        <v>-873.51166567382916</v>
      </c>
      <c r="F16" s="2" t="s">
        <v>99</v>
      </c>
      <c r="G16" t="str">
        <f t="shared" si="4"/>
        <v>32892.598</v>
      </c>
      <c r="H16" s="21">
        <f t="shared" si="5"/>
        <v>-873.5</v>
      </c>
      <c r="I16" s="110" t="s">
        <v>225</v>
      </c>
      <c r="J16" s="111" t="s">
        <v>226</v>
      </c>
      <c r="K16" s="110">
        <v>-873.5</v>
      </c>
      <c r="L16" s="110" t="s">
        <v>227</v>
      </c>
      <c r="M16" s="111" t="s">
        <v>208</v>
      </c>
      <c r="N16" s="111"/>
      <c r="O16" s="112" t="s">
        <v>214</v>
      </c>
      <c r="P16" s="112" t="s">
        <v>215</v>
      </c>
    </row>
    <row r="17" spans="1:16" ht="12.75" customHeight="1" x14ac:dyDescent="0.2">
      <c r="A17" s="21" t="str">
        <f t="shared" si="0"/>
        <v> AAC 4.118 </v>
      </c>
      <c r="B17" s="2" t="str">
        <f t="shared" si="1"/>
        <v>I</v>
      </c>
      <c r="C17" s="21">
        <f t="shared" si="2"/>
        <v>32894.601000000002</v>
      </c>
      <c r="D17" t="str">
        <f t="shared" si="3"/>
        <v>vis</v>
      </c>
      <c r="E17">
        <f>VLOOKUP(C17,'Active 1'!C$21:E$973,3,FALSE)</f>
        <v>-871.03615506113806</v>
      </c>
      <c r="F17" s="2" t="s">
        <v>99</v>
      </c>
      <c r="G17" t="str">
        <f t="shared" si="4"/>
        <v>32894.601</v>
      </c>
      <c r="H17" s="21">
        <f t="shared" si="5"/>
        <v>-871</v>
      </c>
      <c r="I17" s="110" t="s">
        <v>228</v>
      </c>
      <c r="J17" s="111" t="s">
        <v>229</v>
      </c>
      <c r="K17" s="110">
        <v>-871</v>
      </c>
      <c r="L17" s="110" t="s">
        <v>230</v>
      </c>
      <c r="M17" s="111" t="s">
        <v>208</v>
      </c>
      <c r="N17" s="111"/>
      <c r="O17" s="112" t="s">
        <v>214</v>
      </c>
      <c r="P17" s="112" t="s">
        <v>215</v>
      </c>
    </row>
    <row r="18" spans="1:16" ht="12.75" customHeight="1" x14ac:dyDescent="0.2">
      <c r="A18" s="21" t="str">
        <f t="shared" si="0"/>
        <v> AAC 4.118 </v>
      </c>
      <c r="B18" s="2" t="str">
        <f t="shared" si="1"/>
        <v>I</v>
      </c>
      <c r="C18" s="21">
        <f t="shared" si="2"/>
        <v>32899.506999999998</v>
      </c>
      <c r="D18" t="str">
        <f t="shared" si="3"/>
        <v>vis</v>
      </c>
      <c r="E18">
        <f>VLOOKUP(C18,'Active 1'!C$21:E$973,3,FALSE)</f>
        <v>-864.97282252702666</v>
      </c>
      <c r="F18" s="2" t="s">
        <v>99</v>
      </c>
      <c r="G18" t="str">
        <f t="shared" si="4"/>
        <v>32899.507</v>
      </c>
      <c r="H18" s="21">
        <f t="shared" si="5"/>
        <v>-865</v>
      </c>
      <c r="I18" s="110" t="s">
        <v>231</v>
      </c>
      <c r="J18" s="111" t="s">
        <v>232</v>
      </c>
      <c r="K18" s="110">
        <v>-865</v>
      </c>
      <c r="L18" s="110" t="s">
        <v>233</v>
      </c>
      <c r="M18" s="111" t="s">
        <v>208</v>
      </c>
      <c r="N18" s="111"/>
      <c r="O18" s="112" t="s">
        <v>214</v>
      </c>
      <c r="P18" s="112" t="s">
        <v>215</v>
      </c>
    </row>
    <row r="19" spans="1:16" ht="12.75" customHeight="1" x14ac:dyDescent="0.2">
      <c r="A19" s="21" t="str">
        <f t="shared" si="0"/>
        <v> AAC 4.118 </v>
      </c>
      <c r="B19" s="2" t="str">
        <f t="shared" si="1"/>
        <v>I</v>
      </c>
      <c r="C19" s="21">
        <f t="shared" si="2"/>
        <v>32946.427000000003</v>
      </c>
      <c r="D19" t="str">
        <f t="shared" si="3"/>
        <v>vis</v>
      </c>
      <c r="E19">
        <f>VLOOKUP(C19,'Active 1'!C$21:E$973,3,FALSE)</f>
        <v>-806.98432629775516</v>
      </c>
      <c r="F19" s="2" t="s">
        <v>99</v>
      </c>
      <c r="G19" t="str">
        <f t="shared" si="4"/>
        <v>32946.427</v>
      </c>
      <c r="H19" s="21">
        <f t="shared" si="5"/>
        <v>-807</v>
      </c>
      <c r="I19" s="110" t="s">
        <v>234</v>
      </c>
      <c r="J19" s="111" t="s">
        <v>235</v>
      </c>
      <c r="K19" s="110">
        <v>-807</v>
      </c>
      <c r="L19" s="110" t="s">
        <v>236</v>
      </c>
      <c r="M19" s="111" t="s">
        <v>208</v>
      </c>
      <c r="N19" s="111"/>
      <c r="O19" s="112" t="s">
        <v>214</v>
      </c>
      <c r="P19" s="112" t="s">
        <v>215</v>
      </c>
    </row>
    <row r="20" spans="1:16" ht="12.75" customHeight="1" x14ac:dyDescent="0.2">
      <c r="A20" s="21" t="str">
        <f t="shared" si="0"/>
        <v> AAC 4.119 </v>
      </c>
      <c r="B20" s="2" t="str">
        <f t="shared" si="1"/>
        <v>I</v>
      </c>
      <c r="C20" s="21">
        <f t="shared" si="2"/>
        <v>32950.46</v>
      </c>
      <c r="D20" t="str">
        <f t="shared" si="3"/>
        <v>vis</v>
      </c>
      <c r="E20">
        <f>VLOOKUP(C20,'Active 1'!C$21:E$973,3,FALSE)</f>
        <v>-801.99993573312645</v>
      </c>
      <c r="F20" s="2" t="s">
        <v>99</v>
      </c>
      <c r="G20" t="str">
        <f t="shared" si="4"/>
        <v>32950.460</v>
      </c>
      <c r="H20" s="21">
        <f t="shared" si="5"/>
        <v>-802</v>
      </c>
      <c r="I20" s="110" t="s">
        <v>237</v>
      </c>
      <c r="J20" s="111" t="s">
        <v>238</v>
      </c>
      <c r="K20" s="110">
        <v>-802</v>
      </c>
      <c r="L20" s="110" t="s">
        <v>239</v>
      </c>
      <c r="M20" s="111" t="s">
        <v>208</v>
      </c>
      <c r="N20" s="111"/>
      <c r="O20" s="112" t="s">
        <v>240</v>
      </c>
      <c r="P20" s="112" t="s">
        <v>241</v>
      </c>
    </row>
    <row r="21" spans="1:16" ht="12.75" customHeight="1" x14ac:dyDescent="0.2">
      <c r="A21" s="21" t="str">
        <f t="shared" si="0"/>
        <v> AAC 4.119 </v>
      </c>
      <c r="B21" s="2" t="str">
        <f t="shared" si="1"/>
        <v>I</v>
      </c>
      <c r="C21" s="21">
        <f t="shared" si="2"/>
        <v>32955.334000000003</v>
      </c>
      <c r="D21" t="str">
        <f t="shared" si="3"/>
        <v>vis</v>
      </c>
      <c r="E21">
        <f>VLOOKUP(C21,'Active 1'!C$21:E$973,3,FALSE)</f>
        <v>-795.97615204553836</v>
      </c>
      <c r="F21" s="2" t="s">
        <v>99</v>
      </c>
      <c r="G21" t="str">
        <f t="shared" si="4"/>
        <v>32955.334</v>
      </c>
      <c r="H21" s="21">
        <f t="shared" si="5"/>
        <v>-796</v>
      </c>
      <c r="I21" s="110" t="s">
        <v>242</v>
      </c>
      <c r="J21" s="111" t="s">
        <v>243</v>
      </c>
      <c r="K21" s="110">
        <v>-796</v>
      </c>
      <c r="L21" s="110" t="s">
        <v>244</v>
      </c>
      <c r="M21" s="111" t="s">
        <v>208</v>
      </c>
      <c r="N21" s="111"/>
      <c r="O21" s="112" t="s">
        <v>240</v>
      </c>
      <c r="P21" s="112" t="s">
        <v>241</v>
      </c>
    </row>
    <row r="22" spans="1:16" ht="12.75" customHeight="1" x14ac:dyDescent="0.2">
      <c r="A22" s="21" t="str">
        <f t="shared" si="0"/>
        <v> AAC 4.119 </v>
      </c>
      <c r="B22" s="2" t="str">
        <f t="shared" si="1"/>
        <v>I</v>
      </c>
      <c r="C22" s="21">
        <f t="shared" si="2"/>
        <v>32976.353000000003</v>
      </c>
      <c r="D22" t="str">
        <f t="shared" si="3"/>
        <v>vis</v>
      </c>
      <c r="E22">
        <f>VLOOKUP(C22,'Active 1'!C$21:E$973,3,FALSE)</f>
        <v>-769.99873938051428</v>
      </c>
      <c r="F22" s="2" t="s">
        <v>99</v>
      </c>
      <c r="G22" t="str">
        <f t="shared" si="4"/>
        <v>32976.353</v>
      </c>
      <c r="H22" s="21">
        <f t="shared" si="5"/>
        <v>-770</v>
      </c>
      <c r="I22" s="110" t="s">
        <v>245</v>
      </c>
      <c r="J22" s="111" t="s">
        <v>246</v>
      </c>
      <c r="K22" s="110">
        <v>-770</v>
      </c>
      <c r="L22" s="110" t="s">
        <v>247</v>
      </c>
      <c r="M22" s="111" t="s">
        <v>208</v>
      </c>
      <c r="N22" s="111"/>
      <c r="O22" s="112" t="s">
        <v>240</v>
      </c>
      <c r="P22" s="112" t="s">
        <v>241</v>
      </c>
    </row>
    <row r="23" spans="1:16" ht="12.75" customHeight="1" x14ac:dyDescent="0.2">
      <c r="A23" s="21" t="str">
        <f t="shared" si="0"/>
        <v> AAC 4.118 </v>
      </c>
      <c r="B23" s="2" t="str">
        <f t="shared" si="1"/>
        <v>II</v>
      </c>
      <c r="C23" s="21">
        <f t="shared" si="2"/>
        <v>32987.303999999996</v>
      </c>
      <c r="D23" t="str">
        <f t="shared" si="3"/>
        <v>vis</v>
      </c>
      <c r="E23">
        <f>VLOOKUP(C23,'Active 1'!C$21:E$973,3,FALSE)</f>
        <v>-756.46438255599787</v>
      </c>
      <c r="F23" s="2" t="s">
        <v>99</v>
      </c>
      <c r="G23" t="str">
        <f t="shared" si="4"/>
        <v>32987.304</v>
      </c>
      <c r="H23" s="21">
        <f t="shared" si="5"/>
        <v>-756.5</v>
      </c>
      <c r="I23" s="110" t="s">
        <v>248</v>
      </c>
      <c r="J23" s="111" t="s">
        <v>249</v>
      </c>
      <c r="K23" s="110">
        <v>-756.5</v>
      </c>
      <c r="L23" s="110" t="s">
        <v>250</v>
      </c>
      <c r="M23" s="111" t="s">
        <v>208</v>
      </c>
      <c r="N23" s="111"/>
      <c r="O23" s="112" t="s">
        <v>214</v>
      </c>
      <c r="P23" s="112" t="s">
        <v>215</v>
      </c>
    </row>
    <row r="24" spans="1:16" ht="12.75" customHeight="1" x14ac:dyDescent="0.2">
      <c r="A24" s="21" t="str">
        <f t="shared" si="0"/>
        <v> AA 24.89 </v>
      </c>
      <c r="B24" s="2" t="str">
        <f t="shared" si="1"/>
        <v>I</v>
      </c>
      <c r="C24" s="21">
        <f t="shared" si="2"/>
        <v>33002.247000000003</v>
      </c>
      <c r="D24" t="str">
        <f t="shared" si="3"/>
        <v>vis</v>
      </c>
      <c r="E24">
        <f>VLOOKUP(C24,'Active 1'!C$21:E$973,3,FALSE)</f>
        <v>-737.99630712645217</v>
      </c>
      <c r="F24" s="2" t="s">
        <v>99</v>
      </c>
      <c r="G24" t="str">
        <f t="shared" si="4"/>
        <v>33002.247</v>
      </c>
      <c r="H24" s="21">
        <f t="shared" si="5"/>
        <v>-738</v>
      </c>
      <c r="I24" s="110" t="s">
        <v>251</v>
      </c>
      <c r="J24" s="111" t="s">
        <v>252</v>
      </c>
      <c r="K24" s="110">
        <v>-738</v>
      </c>
      <c r="L24" s="110" t="s">
        <v>253</v>
      </c>
      <c r="M24" s="111" t="s">
        <v>208</v>
      </c>
      <c r="N24" s="111"/>
      <c r="O24" s="112" t="s">
        <v>214</v>
      </c>
      <c r="P24" s="112" t="s">
        <v>254</v>
      </c>
    </row>
    <row r="25" spans="1:16" ht="12.75" customHeight="1" x14ac:dyDescent="0.2">
      <c r="A25" s="21" t="str">
        <f t="shared" si="0"/>
        <v> AAC 4.118 </v>
      </c>
      <c r="B25" s="2" t="str">
        <f t="shared" si="1"/>
        <v>I</v>
      </c>
      <c r="C25" s="21">
        <f t="shared" si="2"/>
        <v>33006.328000000001</v>
      </c>
      <c r="D25" t="str">
        <f t="shared" si="3"/>
        <v>vis</v>
      </c>
      <c r="E25">
        <f>VLOOKUP(C25,'Active 1'!C$21:E$973,3,FALSE)</f>
        <v>-732.95259329202065</v>
      </c>
      <c r="F25" s="2" t="s">
        <v>99</v>
      </c>
      <c r="G25" t="str">
        <f t="shared" si="4"/>
        <v>33006.328</v>
      </c>
      <c r="H25" s="21">
        <f t="shared" si="5"/>
        <v>-733</v>
      </c>
      <c r="I25" s="110" t="s">
        <v>255</v>
      </c>
      <c r="J25" s="111" t="s">
        <v>256</v>
      </c>
      <c r="K25" s="110">
        <v>-733</v>
      </c>
      <c r="L25" s="110" t="s">
        <v>257</v>
      </c>
      <c r="M25" s="111" t="s">
        <v>208</v>
      </c>
      <c r="N25" s="111"/>
      <c r="O25" s="112" t="s">
        <v>214</v>
      </c>
      <c r="P25" s="112" t="s">
        <v>215</v>
      </c>
    </row>
    <row r="26" spans="1:16" ht="12.75" customHeight="1" x14ac:dyDescent="0.2">
      <c r="A26" s="21" t="str">
        <f t="shared" si="0"/>
        <v> AAC 4.118 </v>
      </c>
      <c r="B26" s="2" t="str">
        <f t="shared" si="1"/>
        <v>I</v>
      </c>
      <c r="C26" s="21">
        <f t="shared" si="2"/>
        <v>33010.324000000001</v>
      </c>
      <c r="D26" t="str">
        <f t="shared" si="3"/>
        <v>vis</v>
      </c>
      <c r="E26">
        <f>VLOOKUP(C26,'Active 1'!C$21:E$973,3,FALSE)</f>
        <v>-728.01393108119169</v>
      </c>
      <c r="F26" s="2" t="s">
        <v>99</v>
      </c>
      <c r="G26" t="str">
        <f t="shared" si="4"/>
        <v>33010.324</v>
      </c>
      <c r="H26" s="21">
        <f t="shared" si="5"/>
        <v>-728</v>
      </c>
      <c r="I26" s="110" t="s">
        <v>258</v>
      </c>
      <c r="J26" s="111" t="s">
        <v>259</v>
      </c>
      <c r="K26" s="110">
        <v>-728</v>
      </c>
      <c r="L26" s="110" t="s">
        <v>260</v>
      </c>
      <c r="M26" s="111" t="s">
        <v>208</v>
      </c>
      <c r="N26" s="111"/>
      <c r="O26" s="112" t="s">
        <v>214</v>
      </c>
      <c r="P26" s="112" t="s">
        <v>215</v>
      </c>
    </row>
    <row r="27" spans="1:16" ht="12.75" customHeight="1" x14ac:dyDescent="0.2">
      <c r="A27" s="21" t="str">
        <f t="shared" si="0"/>
        <v> BTAD 34.25 </v>
      </c>
      <c r="B27" s="2" t="str">
        <f t="shared" si="1"/>
        <v>I</v>
      </c>
      <c r="C27" s="21">
        <f t="shared" si="2"/>
        <v>33183.487999999998</v>
      </c>
      <c r="D27" t="str">
        <f t="shared" si="3"/>
        <v>vis</v>
      </c>
      <c r="E27">
        <f>VLOOKUP(C27,'Active 1'!C$21:E$973,3,FALSE)</f>
        <v>-514.00029167274715</v>
      </c>
      <c r="F27" s="2" t="s">
        <v>99</v>
      </c>
      <c r="G27" t="str">
        <f t="shared" si="4"/>
        <v>33183.488</v>
      </c>
      <c r="H27" s="21">
        <f t="shared" si="5"/>
        <v>-514</v>
      </c>
      <c r="I27" s="110" t="s">
        <v>261</v>
      </c>
      <c r="J27" s="111" t="s">
        <v>262</v>
      </c>
      <c r="K27" s="110">
        <v>-514</v>
      </c>
      <c r="L27" s="110" t="s">
        <v>263</v>
      </c>
      <c r="M27" s="111" t="s">
        <v>264</v>
      </c>
      <c r="N27" s="111"/>
      <c r="O27" s="112" t="s">
        <v>265</v>
      </c>
      <c r="P27" s="112" t="s">
        <v>266</v>
      </c>
    </row>
    <row r="28" spans="1:16" ht="12.75" customHeight="1" x14ac:dyDescent="0.2">
      <c r="A28" s="21" t="str">
        <f t="shared" si="0"/>
        <v> AAC 5.7 </v>
      </c>
      <c r="B28" s="2" t="str">
        <f t="shared" si="1"/>
        <v>II</v>
      </c>
      <c r="C28" s="21">
        <f t="shared" si="2"/>
        <v>33558.517999999996</v>
      </c>
      <c r="D28" t="str">
        <f t="shared" si="3"/>
        <v>vis</v>
      </c>
      <c r="E28">
        <f>VLOOKUP(C28,'Active 1'!C$21:E$973,3,FALSE)</f>
        <v>-50.500169318504689</v>
      </c>
      <c r="F28" s="2" t="s">
        <v>99</v>
      </c>
      <c r="G28" t="str">
        <f t="shared" si="4"/>
        <v>33558.518</v>
      </c>
      <c r="H28" s="21">
        <f t="shared" si="5"/>
        <v>-50.5</v>
      </c>
      <c r="I28" s="110" t="s">
        <v>267</v>
      </c>
      <c r="J28" s="111" t="s">
        <v>268</v>
      </c>
      <c r="K28" s="110">
        <v>-50.5</v>
      </c>
      <c r="L28" s="110" t="s">
        <v>263</v>
      </c>
      <c r="M28" s="111" t="s">
        <v>208</v>
      </c>
      <c r="N28" s="111"/>
      <c r="O28" s="112" t="s">
        <v>214</v>
      </c>
      <c r="P28" s="112" t="s">
        <v>269</v>
      </c>
    </row>
    <row r="29" spans="1:16" ht="12.75" customHeight="1" x14ac:dyDescent="0.2">
      <c r="A29" s="21" t="str">
        <f t="shared" si="0"/>
        <v> AAC 5.7 </v>
      </c>
      <c r="B29" s="2" t="str">
        <f t="shared" si="1"/>
        <v>I</v>
      </c>
      <c r="C29" s="21">
        <f t="shared" si="2"/>
        <v>33594.483999999997</v>
      </c>
      <c r="D29" t="str">
        <f t="shared" si="3"/>
        <v>vis</v>
      </c>
      <c r="E29">
        <f>VLOOKUP(C29,'Active 1'!C$21:E$973,3,FALSE)</f>
        <v>-6.0497376181263167</v>
      </c>
      <c r="F29" s="2" t="s">
        <v>99</v>
      </c>
      <c r="G29" t="str">
        <f t="shared" si="4"/>
        <v>33594.484</v>
      </c>
      <c r="H29" s="21">
        <f t="shared" si="5"/>
        <v>-6</v>
      </c>
      <c r="I29" s="110" t="s">
        <v>270</v>
      </c>
      <c r="J29" s="111" t="s">
        <v>271</v>
      </c>
      <c r="K29" s="110">
        <v>-6</v>
      </c>
      <c r="L29" s="110" t="s">
        <v>272</v>
      </c>
      <c r="M29" s="111" t="s">
        <v>208</v>
      </c>
      <c r="N29" s="111"/>
      <c r="O29" s="112" t="s">
        <v>214</v>
      </c>
      <c r="P29" s="112" t="s">
        <v>269</v>
      </c>
    </row>
    <row r="30" spans="1:16" ht="12.75" customHeight="1" x14ac:dyDescent="0.2">
      <c r="A30" s="21" t="str">
        <f t="shared" si="0"/>
        <v> AA 24.89 </v>
      </c>
      <c r="B30" s="2" t="str">
        <f t="shared" si="1"/>
        <v>I</v>
      </c>
      <c r="C30" s="21">
        <f t="shared" si="2"/>
        <v>33599.385000000002</v>
      </c>
      <c r="D30" t="str">
        <f t="shared" si="3"/>
        <v>vis</v>
      </c>
      <c r="E30">
        <f>VLOOKUP(C30,'Active 1'!C$21:E$973,3,FALSE)</f>
        <v>7.4154087264806231E-3</v>
      </c>
      <c r="F30" s="2" t="s">
        <v>99</v>
      </c>
      <c r="G30" t="str">
        <f t="shared" si="4"/>
        <v>33599.385</v>
      </c>
      <c r="H30" s="21">
        <f t="shared" si="5"/>
        <v>0</v>
      </c>
      <c r="I30" s="110" t="s">
        <v>273</v>
      </c>
      <c r="J30" s="111" t="s">
        <v>274</v>
      </c>
      <c r="K30" s="110">
        <v>0</v>
      </c>
      <c r="L30" s="110" t="s">
        <v>275</v>
      </c>
      <c r="M30" s="111" t="s">
        <v>208</v>
      </c>
      <c r="N30" s="111"/>
      <c r="O30" s="112" t="s">
        <v>214</v>
      </c>
      <c r="P30" s="112" t="s">
        <v>254</v>
      </c>
    </row>
    <row r="31" spans="1:16" ht="12.75" customHeight="1" x14ac:dyDescent="0.2">
      <c r="A31" s="21" t="str">
        <f t="shared" si="0"/>
        <v> AA 24.104 </v>
      </c>
      <c r="B31" s="2" t="str">
        <f t="shared" si="1"/>
        <v>I</v>
      </c>
      <c r="C31" s="21">
        <f t="shared" si="2"/>
        <v>33659.277999999998</v>
      </c>
      <c r="D31" t="str">
        <f t="shared" si="3"/>
        <v>vis</v>
      </c>
      <c r="E31">
        <f>VLOOKUP(C31,'Active 1'!C$21:E$973,3,FALSE)</f>
        <v>74.029261202825779</v>
      </c>
      <c r="F31" s="2" t="s">
        <v>99</v>
      </c>
      <c r="G31" t="str">
        <f t="shared" si="4"/>
        <v>33659.278</v>
      </c>
      <c r="H31" s="21">
        <f t="shared" si="5"/>
        <v>74</v>
      </c>
      <c r="I31" s="110" t="s">
        <v>276</v>
      </c>
      <c r="J31" s="111" t="s">
        <v>277</v>
      </c>
      <c r="K31" s="110">
        <v>74</v>
      </c>
      <c r="L31" s="110" t="s">
        <v>278</v>
      </c>
      <c r="M31" s="111" t="s">
        <v>208</v>
      </c>
      <c r="N31" s="111"/>
      <c r="O31" s="112" t="s">
        <v>214</v>
      </c>
      <c r="P31" s="112" t="s">
        <v>279</v>
      </c>
    </row>
    <row r="32" spans="1:16" ht="12.75" customHeight="1" x14ac:dyDescent="0.2">
      <c r="A32" s="21" t="str">
        <f t="shared" si="0"/>
        <v> AA 24.104 </v>
      </c>
      <c r="B32" s="2" t="str">
        <f t="shared" si="1"/>
        <v>I</v>
      </c>
      <c r="C32" s="21">
        <f t="shared" si="2"/>
        <v>33689.196000000004</v>
      </c>
      <c r="D32" t="str">
        <f t="shared" si="3"/>
        <v>vis</v>
      </c>
      <c r="E32">
        <f>VLOOKUP(C32,'Active 1'!C$21:E$973,3,FALSE)</f>
        <v>111.00496090844038</v>
      </c>
      <c r="F32" s="2" t="s">
        <v>99</v>
      </c>
      <c r="G32" t="str">
        <f t="shared" si="4"/>
        <v>33689.196</v>
      </c>
      <c r="H32" s="21">
        <f t="shared" si="5"/>
        <v>111</v>
      </c>
      <c r="I32" s="110" t="s">
        <v>280</v>
      </c>
      <c r="J32" s="111" t="s">
        <v>281</v>
      </c>
      <c r="K32" s="110">
        <v>111</v>
      </c>
      <c r="L32" s="110" t="s">
        <v>282</v>
      </c>
      <c r="M32" s="111" t="s">
        <v>208</v>
      </c>
      <c r="N32" s="111"/>
      <c r="O32" s="112" t="s">
        <v>214</v>
      </c>
      <c r="P32" s="112" t="s">
        <v>279</v>
      </c>
    </row>
    <row r="33" spans="1:16" ht="12.75" customHeight="1" x14ac:dyDescent="0.2">
      <c r="A33" s="21" t="str">
        <f t="shared" si="0"/>
        <v> AA 24.104 </v>
      </c>
      <c r="B33" s="2" t="str">
        <f t="shared" si="1"/>
        <v>II</v>
      </c>
      <c r="C33" s="21">
        <f t="shared" si="2"/>
        <v>33690.409</v>
      </c>
      <c r="D33" t="str">
        <f t="shared" si="3"/>
        <v>vis</v>
      </c>
      <c r="E33">
        <f>VLOOKUP(C33,'Active 1'!C$21:E$973,3,FALSE)</f>
        <v>112.50410937233364</v>
      </c>
      <c r="F33" s="2" t="s">
        <v>99</v>
      </c>
      <c r="G33" t="str">
        <f t="shared" si="4"/>
        <v>33690.409</v>
      </c>
      <c r="H33" s="21">
        <f t="shared" si="5"/>
        <v>112.5</v>
      </c>
      <c r="I33" s="110" t="s">
        <v>283</v>
      </c>
      <c r="J33" s="111" t="s">
        <v>284</v>
      </c>
      <c r="K33" s="110">
        <v>112.5</v>
      </c>
      <c r="L33" s="110" t="s">
        <v>253</v>
      </c>
      <c r="M33" s="111" t="s">
        <v>208</v>
      </c>
      <c r="N33" s="111"/>
      <c r="O33" s="112" t="s">
        <v>214</v>
      </c>
      <c r="P33" s="112" t="s">
        <v>279</v>
      </c>
    </row>
    <row r="34" spans="1:16" ht="12.75" customHeight="1" x14ac:dyDescent="0.2">
      <c r="A34" s="21" t="str">
        <f t="shared" si="0"/>
        <v> AA 24.104 </v>
      </c>
      <c r="B34" s="2" t="str">
        <f t="shared" si="1"/>
        <v>II</v>
      </c>
      <c r="C34" s="21">
        <f t="shared" si="2"/>
        <v>34043.190999999999</v>
      </c>
      <c r="D34" t="str">
        <f t="shared" si="3"/>
        <v>vis</v>
      </c>
      <c r="E34">
        <f>VLOOKUP(C34,'Active 1'!C$21:E$973,3,FALSE)</f>
        <v>548.50789617438829</v>
      </c>
      <c r="F34" s="2" t="s">
        <v>99</v>
      </c>
      <c r="G34" t="str">
        <f t="shared" si="4"/>
        <v>34043.191</v>
      </c>
      <c r="H34" s="21">
        <f t="shared" si="5"/>
        <v>548.5</v>
      </c>
      <c r="I34" s="110" t="s">
        <v>285</v>
      </c>
      <c r="J34" s="111" t="s">
        <v>286</v>
      </c>
      <c r="K34" s="110">
        <v>548.5</v>
      </c>
      <c r="L34" s="110" t="s">
        <v>275</v>
      </c>
      <c r="M34" s="111" t="s">
        <v>208</v>
      </c>
      <c r="N34" s="111"/>
      <c r="O34" s="112" t="s">
        <v>214</v>
      </c>
      <c r="P34" s="112" t="s">
        <v>279</v>
      </c>
    </row>
    <row r="35" spans="1:16" ht="12.75" customHeight="1" x14ac:dyDescent="0.2">
      <c r="A35" s="21" t="str">
        <f t="shared" si="0"/>
        <v> AA 24.104 </v>
      </c>
      <c r="B35" s="2" t="str">
        <f t="shared" si="1"/>
        <v>I</v>
      </c>
      <c r="C35" s="21">
        <f t="shared" si="2"/>
        <v>34358.326999999997</v>
      </c>
      <c r="D35" t="str">
        <f t="shared" si="3"/>
        <v>vis</v>
      </c>
      <c r="E35">
        <f>VLOOKUP(C35,'Active 1'!C$21:E$973,3,FALSE)</f>
        <v>937.98493683307254</v>
      </c>
      <c r="F35" s="2" t="s">
        <v>99</v>
      </c>
      <c r="G35" t="str">
        <f t="shared" si="4"/>
        <v>34358.327</v>
      </c>
      <c r="H35" s="21">
        <f t="shared" si="5"/>
        <v>938</v>
      </c>
      <c r="I35" s="110" t="s">
        <v>287</v>
      </c>
      <c r="J35" s="111" t="s">
        <v>288</v>
      </c>
      <c r="K35" s="110">
        <v>938</v>
      </c>
      <c r="L35" s="110" t="s">
        <v>289</v>
      </c>
      <c r="M35" s="111" t="s">
        <v>208</v>
      </c>
      <c r="N35" s="111"/>
      <c r="O35" s="112" t="s">
        <v>214</v>
      </c>
      <c r="P35" s="112" t="s">
        <v>279</v>
      </c>
    </row>
    <row r="36" spans="1:16" ht="12.75" customHeight="1" x14ac:dyDescent="0.2">
      <c r="A36" s="21" t="str">
        <f t="shared" si="0"/>
        <v> AA 24.104 </v>
      </c>
      <c r="B36" s="2" t="str">
        <f t="shared" si="1"/>
        <v>I</v>
      </c>
      <c r="C36" s="21">
        <f t="shared" si="2"/>
        <v>34439.241999999998</v>
      </c>
      <c r="D36" t="str">
        <f t="shared" si="3"/>
        <v>vis</v>
      </c>
      <c r="E36">
        <f>VLOOKUP(C36,'Active 1'!C$21:E$973,3,FALSE)</f>
        <v>1037.9879029965637</v>
      </c>
      <c r="F36" s="2" t="s">
        <v>99</v>
      </c>
      <c r="G36" t="str">
        <f t="shared" si="4"/>
        <v>34439.242</v>
      </c>
      <c r="H36" s="21">
        <f t="shared" si="5"/>
        <v>1038</v>
      </c>
      <c r="I36" s="110" t="s">
        <v>290</v>
      </c>
      <c r="J36" s="111" t="s">
        <v>291</v>
      </c>
      <c r="K36" s="110">
        <v>1038</v>
      </c>
      <c r="L36" s="110" t="s">
        <v>292</v>
      </c>
      <c r="M36" s="111" t="s">
        <v>208</v>
      </c>
      <c r="N36" s="111"/>
      <c r="O36" s="112" t="s">
        <v>214</v>
      </c>
      <c r="P36" s="112" t="s">
        <v>279</v>
      </c>
    </row>
    <row r="37" spans="1:16" ht="12.75" customHeight="1" x14ac:dyDescent="0.2">
      <c r="A37" s="21" t="str">
        <f t="shared" si="0"/>
        <v> AAC 5.191 </v>
      </c>
      <c r="B37" s="2" t="str">
        <f t="shared" si="1"/>
        <v>I</v>
      </c>
      <c r="C37" s="21">
        <f t="shared" si="2"/>
        <v>34451.351000000002</v>
      </c>
      <c r="D37" t="str">
        <f t="shared" si="3"/>
        <v>vis</v>
      </c>
      <c r="E37">
        <f>VLOOKUP(C37,'Active 1'!C$21:E$973,3,FALSE)</f>
        <v>1052.953433705012</v>
      </c>
      <c r="F37" s="2" t="s">
        <v>99</v>
      </c>
      <c r="G37" t="str">
        <f t="shared" si="4"/>
        <v>34451.351</v>
      </c>
      <c r="H37" s="21">
        <f t="shared" si="5"/>
        <v>1053</v>
      </c>
      <c r="I37" s="110" t="s">
        <v>293</v>
      </c>
      <c r="J37" s="111" t="s">
        <v>294</v>
      </c>
      <c r="K37" s="110">
        <v>1053</v>
      </c>
      <c r="L37" s="110" t="s">
        <v>295</v>
      </c>
      <c r="M37" s="111" t="s">
        <v>208</v>
      </c>
      <c r="N37" s="111"/>
      <c r="O37" s="112" t="s">
        <v>214</v>
      </c>
      <c r="P37" s="112" t="s">
        <v>296</v>
      </c>
    </row>
    <row r="38" spans="1:16" ht="12.75" customHeight="1" x14ac:dyDescent="0.2">
      <c r="A38" s="21" t="str">
        <f t="shared" si="0"/>
        <v> AAC 5.191 </v>
      </c>
      <c r="B38" s="2" t="str">
        <f t="shared" si="1"/>
        <v>I</v>
      </c>
      <c r="C38" s="21">
        <f t="shared" si="2"/>
        <v>34455.404999999999</v>
      </c>
      <c r="D38" t="str">
        <f t="shared" si="3"/>
        <v>vis</v>
      </c>
      <c r="E38">
        <f>VLOOKUP(C38,'Active 1'!C$21:E$973,3,FALSE)</f>
        <v>1057.9637782001789</v>
      </c>
      <c r="F38" s="2" t="s">
        <v>99</v>
      </c>
      <c r="G38" t="str">
        <f t="shared" si="4"/>
        <v>34455.405</v>
      </c>
      <c r="H38" s="21">
        <f t="shared" si="5"/>
        <v>1058</v>
      </c>
      <c r="I38" s="110" t="s">
        <v>297</v>
      </c>
      <c r="J38" s="111" t="s">
        <v>298</v>
      </c>
      <c r="K38" s="110">
        <v>1058</v>
      </c>
      <c r="L38" s="110" t="s">
        <v>230</v>
      </c>
      <c r="M38" s="111" t="s">
        <v>208</v>
      </c>
      <c r="N38" s="111"/>
      <c r="O38" s="112" t="s">
        <v>214</v>
      </c>
      <c r="P38" s="112" t="s">
        <v>296</v>
      </c>
    </row>
    <row r="39" spans="1:16" ht="12.75" customHeight="1" x14ac:dyDescent="0.2">
      <c r="A39" s="21" t="str">
        <f t="shared" si="0"/>
        <v> AAC 5.191 </v>
      </c>
      <c r="B39" s="2" t="str">
        <f t="shared" si="1"/>
        <v>II</v>
      </c>
      <c r="C39" s="21">
        <f t="shared" si="2"/>
        <v>34479.288999999997</v>
      </c>
      <c r="D39" t="str">
        <f t="shared" si="3"/>
        <v>vis</v>
      </c>
      <c r="E39">
        <f>VLOOKUP(C39,'Active 1'!C$21:E$973,3,FALSE)</f>
        <v>1087.4820485313737</v>
      </c>
      <c r="F39" s="2" t="s">
        <v>99</v>
      </c>
      <c r="G39" t="str">
        <f t="shared" si="4"/>
        <v>34479.289</v>
      </c>
      <c r="H39" s="21">
        <f t="shared" si="5"/>
        <v>1087.5</v>
      </c>
      <c r="I39" s="110" t="s">
        <v>299</v>
      </c>
      <c r="J39" s="111" t="s">
        <v>300</v>
      </c>
      <c r="K39" s="110">
        <v>1087.5</v>
      </c>
      <c r="L39" s="110" t="s">
        <v>301</v>
      </c>
      <c r="M39" s="111" t="s">
        <v>208</v>
      </c>
      <c r="N39" s="111"/>
      <c r="O39" s="112" t="s">
        <v>214</v>
      </c>
      <c r="P39" s="112" t="s">
        <v>296</v>
      </c>
    </row>
    <row r="40" spans="1:16" ht="12.75" customHeight="1" x14ac:dyDescent="0.2">
      <c r="A40" s="21" t="str">
        <f t="shared" si="0"/>
        <v> AAC 5.191 </v>
      </c>
      <c r="B40" s="2" t="str">
        <f t="shared" si="1"/>
        <v>II</v>
      </c>
      <c r="C40" s="21">
        <f t="shared" si="2"/>
        <v>34660.523999999998</v>
      </c>
      <c r="D40" t="str">
        <f t="shared" si="3"/>
        <v>vis</v>
      </c>
      <c r="E40">
        <f>VLOOKUP(C40,'Active 1'!C$21:E$973,3,FALSE)</f>
        <v>1311.4706485763611</v>
      </c>
      <c r="F40" s="2" t="s">
        <v>99</v>
      </c>
      <c r="G40" t="str">
        <f t="shared" si="4"/>
        <v>34660.524</v>
      </c>
      <c r="H40" s="21">
        <f t="shared" si="5"/>
        <v>1311.5</v>
      </c>
      <c r="I40" s="110" t="s">
        <v>302</v>
      </c>
      <c r="J40" s="111" t="s">
        <v>303</v>
      </c>
      <c r="K40" s="110">
        <v>1311.5</v>
      </c>
      <c r="L40" s="110" t="s">
        <v>304</v>
      </c>
      <c r="M40" s="111" t="s">
        <v>208</v>
      </c>
      <c r="N40" s="111"/>
      <c r="O40" s="112" t="s">
        <v>214</v>
      </c>
      <c r="P40" s="112" t="s">
        <v>296</v>
      </c>
    </row>
    <row r="41" spans="1:16" ht="12.75" customHeight="1" x14ac:dyDescent="0.2">
      <c r="A41" s="21" t="str">
        <f t="shared" si="0"/>
        <v> AA 24.104 </v>
      </c>
      <c r="B41" s="2" t="str">
        <f t="shared" si="1"/>
        <v>II</v>
      </c>
      <c r="C41" s="21">
        <f t="shared" si="2"/>
        <v>34712.357000000004</v>
      </c>
      <c r="D41" t="str">
        <f t="shared" si="3"/>
        <v>vis</v>
      </c>
      <c r="E41">
        <f>VLOOKUP(C41,'Active 1'!C$21:E$973,3,FALSE)</f>
        <v>1375.5311286499293</v>
      </c>
      <c r="F41" s="2" t="s">
        <v>99</v>
      </c>
      <c r="G41" t="str">
        <f t="shared" si="4"/>
        <v>34712.357</v>
      </c>
      <c r="H41" s="21">
        <f t="shared" si="5"/>
        <v>1375.5</v>
      </c>
      <c r="I41" s="110" t="s">
        <v>305</v>
      </c>
      <c r="J41" s="111" t="s">
        <v>306</v>
      </c>
      <c r="K41" s="110">
        <v>1375.5</v>
      </c>
      <c r="L41" s="110" t="s">
        <v>307</v>
      </c>
      <c r="M41" s="111" t="s">
        <v>208</v>
      </c>
      <c r="N41" s="111"/>
      <c r="O41" s="112" t="s">
        <v>214</v>
      </c>
      <c r="P41" s="112" t="s">
        <v>279</v>
      </c>
    </row>
    <row r="42" spans="1:16" ht="12.75" customHeight="1" x14ac:dyDescent="0.2">
      <c r="A42" s="21" t="str">
        <f t="shared" si="0"/>
        <v> AA 24.104 </v>
      </c>
      <c r="B42" s="2" t="str">
        <f t="shared" si="1"/>
        <v>II</v>
      </c>
      <c r="C42" s="21">
        <f t="shared" si="2"/>
        <v>34797.302000000003</v>
      </c>
      <c r="D42" t="str">
        <f t="shared" si="3"/>
        <v>vis</v>
      </c>
      <c r="E42">
        <f>VLOOKUP(C42,'Active 1'!C$21:E$973,3,FALSE)</f>
        <v>1480.5147776736906</v>
      </c>
      <c r="F42" s="2" t="s">
        <v>99</v>
      </c>
      <c r="G42" t="str">
        <f t="shared" si="4"/>
        <v>34797.302</v>
      </c>
      <c r="H42" s="21">
        <f t="shared" si="5"/>
        <v>1480.5</v>
      </c>
      <c r="I42" s="110" t="s">
        <v>308</v>
      </c>
      <c r="J42" s="111" t="s">
        <v>309</v>
      </c>
      <c r="K42" s="110">
        <v>1480.5</v>
      </c>
      <c r="L42" s="110" t="s">
        <v>310</v>
      </c>
      <c r="M42" s="111" t="s">
        <v>208</v>
      </c>
      <c r="N42" s="111"/>
      <c r="O42" s="112" t="s">
        <v>214</v>
      </c>
      <c r="P42" s="112" t="s">
        <v>279</v>
      </c>
    </row>
    <row r="43" spans="1:16" ht="12.75" customHeight="1" x14ac:dyDescent="0.2">
      <c r="A43" s="21" t="str">
        <f t="shared" si="0"/>
        <v> AA 24.104 </v>
      </c>
      <c r="B43" s="2" t="str">
        <f t="shared" si="1"/>
        <v>II</v>
      </c>
      <c r="C43" s="21">
        <f t="shared" si="2"/>
        <v>35071.597999999998</v>
      </c>
      <c r="D43" t="str">
        <f t="shared" si="3"/>
        <v>vis</v>
      </c>
      <c r="E43">
        <f>VLOOKUP(C43,'Active 1'!C$21:E$973,3,FALSE)</f>
        <v>1819.5176029444083</v>
      </c>
      <c r="F43" s="2" t="s">
        <v>99</v>
      </c>
      <c r="G43" t="str">
        <f t="shared" si="4"/>
        <v>35071.598</v>
      </c>
      <c r="H43" s="21">
        <f t="shared" si="5"/>
        <v>1819.5</v>
      </c>
      <c r="I43" s="110" t="s">
        <v>311</v>
      </c>
      <c r="J43" s="111" t="s">
        <v>312</v>
      </c>
      <c r="K43" s="110">
        <v>1819.5</v>
      </c>
      <c r="L43" s="110" t="s">
        <v>313</v>
      </c>
      <c r="M43" s="111" t="s">
        <v>208</v>
      </c>
      <c r="N43" s="111"/>
      <c r="O43" s="112" t="s">
        <v>214</v>
      </c>
      <c r="P43" s="112" t="s">
        <v>279</v>
      </c>
    </row>
    <row r="44" spans="1:16" ht="12.75" customHeight="1" x14ac:dyDescent="0.2">
      <c r="A44" s="21" t="str">
        <f t="shared" si="0"/>
        <v> AAC 6.194 </v>
      </c>
      <c r="B44" s="2" t="str">
        <f t="shared" si="1"/>
        <v>II</v>
      </c>
      <c r="C44" s="21">
        <f t="shared" si="2"/>
        <v>35075.603999999999</v>
      </c>
      <c r="D44" t="str">
        <f t="shared" si="3"/>
        <v>vis</v>
      </c>
      <c r="E44">
        <f>VLOOKUP(C44,'Active 1'!C$21:E$973,3,FALSE)</f>
        <v>1824.4686241697814</v>
      </c>
      <c r="F44" s="2" t="s">
        <v>99</v>
      </c>
      <c r="G44" t="str">
        <f t="shared" si="4"/>
        <v>35075.604</v>
      </c>
      <c r="H44" s="21">
        <f t="shared" si="5"/>
        <v>1824.5</v>
      </c>
      <c r="I44" s="110" t="s">
        <v>314</v>
      </c>
      <c r="J44" s="111" t="s">
        <v>315</v>
      </c>
      <c r="K44" s="110">
        <v>1824.5</v>
      </c>
      <c r="L44" s="110" t="s">
        <v>316</v>
      </c>
      <c r="M44" s="111" t="s">
        <v>208</v>
      </c>
      <c r="N44" s="111"/>
      <c r="O44" s="112" t="s">
        <v>214</v>
      </c>
      <c r="P44" s="112" t="s">
        <v>317</v>
      </c>
    </row>
    <row r="45" spans="1:16" ht="12.75" customHeight="1" x14ac:dyDescent="0.2">
      <c r="A45" s="21" t="str">
        <f t="shared" si="0"/>
        <v> AA 6.142 </v>
      </c>
      <c r="B45" s="2" t="str">
        <f t="shared" si="1"/>
        <v>II</v>
      </c>
      <c r="C45" s="21">
        <f t="shared" si="2"/>
        <v>35123.377999999997</v>
      </c>
      <c r="D45" t="str">
        <f t="shared" si="3"/>
        <v>vis</v>
      </c>
      <c r="E45">
        <f>VLOOKUP(C45,'Active 1'!C$21:E$973,3,FALSE)</f>
        <v>1883.512580240897</v>
      </c>
      <c r="F45" s="2" t="s">
        <v>99</v>
      </c>
      <c r="G45" t="str">
        <f t="shared" si="4"/>
        <v>35123.378</v>
      </c>
      <c r="H45" s="21">
        <f t="shared" si="5"/>
        <v>1883.5</v>
      </c>
      <c r="I45" s="110" t="s">
        <v>318</v>
      </c>
      <c r="J45" s="111" t="s">
        <v>319</v>
      </c>
      <c r="K45" s="110">
        <v>1883.5</v>
      </c>
      <c r="L45" s="110" t="s">
        <v>320</v>
      </c>
      <c r="M45" s="111" t="s">
        <v>208</v>
      </c>
      <c r="N45" s="111"/>
      <c r="O45" s="112" t="s">
        <v>214</v>
      </c>
      <c r="P45" s="112" t="s">
        <v>321</v>
      </c>
    </row>
    <row r="46" spans="1:16" ht="12.75" customHeight="1" x14ac:dyDescent="0.2">
      <c r="A46" s="21" t="str">
        <f t="shared" si="0"/>
        <v> AA 6.142 </v>
      </c>
      <c r="B46" s="2" t="str">
        <f t="shared" si="1"/>
        <v>I</v>
      </c>
      <c r="C46" s="21">
        <f t="shared" si="2"/>
        <v>35129.423999999999</v>
      </c>
      <c r="D46" t="str">
        <f t="shared" si="3"/>
        <v>vis</v>
      </c>
      <c r="E46">
        <f>VLOOKUP(C46,'Active 1'!C$21:E$973,3,FALSE)</f>
        <v>1890.9848404327611</v>
      </c>
      <c r="F46" s="2" t="s">
        <v>99</v>
      </c>
      <c r="G46" t="str">
        <f t="shared" si="4"/>
        <v>35129.424</v>
      </c>
      <c r="H46" s="21">
        <f t="shared" si="5"/>
        <v>1891</v>
      </c>
      <c r="I46" s="110" t="s">
        <v>322</v>
      </c>
      <c r="J46" s="111" t="s">
        <v>323</v>
      </c>
      <c r="K46" s="110">
        <v>1891</v>
      </c>
      <c r="L46" s="110" t="s">
        <v>289</v>
      </c>
      <c r="M46" s="111" t="s">
        <v>208</v>
      </c>
      <c r="N46" s="111"/>
      <c r="O46" s="112" t="s">
        <v>214</v>
      </c>
      <c r="P46" s="112" t="s">
        <v>321</v>
      </c>
    </row>
    <row r="47" spans="1:16" ht="12.75" customHeight="1" x14ac:dyDescent="0.2">
      <c r="A47" s="21" t="str">
        <f t="shared" si="0"/>
        <v> AA 24.104 </v>
      </c>
      <c r="B47" s="2" t="str">
        <f t="shared" si="1"/>
        <v>II</v>
      </c>
      <c r="C47" s="21">
        <f t="shared" si="2"/>
        <v>35132.258000000002</v>
      </c>
      <c r="D47" t="str">
        <f t="shared" si="3"/>
        <v>vis</v>
      </c>
      <c r="E47">
        <f>VLOOKUP(C47,'Active 1'!C$21:E$973,3,FALSE)</f>
        <v>1894.4873851538584</v>
      </c>
      <c r="F47" s="2" t="s">
        <v>99</v>
      </c>
      <c r="G47" t="str">
        <f t="shared" si="4"/>
        <v>35132.258</v>
      </c>
      <c r="H47" s="21">
        <f t="shared" si="5"/>
        <v>1894.5</v>
      </c>
      <c r="I47" s="110" t="s">
        <v>324</v>
      </c>
      <c r="J47" s="111" t="s">
        <v>325</v>
      </c>
      <c r="K47" s="110">
        <v>1894.5</v>
      </c>
      <c r="L47" s="110" t="s">
        <v>292</v>
      </c>
      <c r="M47" s="111" t="s">
        <v>208</v>
      </c>
      <c r="N47" s="111"/>
      <c r="O47" s="112" t="s">
        <v>214</v>
      </c>
      <c r="P47" s="112" t="s">
        <v>279</v>
      </c>
    </row>
    <row r="48" spans="1:16" ht="12.75" customHeight="1" x14ac:dyDescent="0.2">
      <c r="A48" s="21" t="str">
        <f t="shared" si="0"/>
        <v> BTAD 34.25 </v>
      </c>
      <c r="B48" s="2" t="str">
        <f t="shared" si="1"/>
        <v>II</v>
      </c>
      <c r="C48" s="21">
        <f t="shared" si="2"/>
        <v>35162.180999999997</v>
      </c>
      <c r="D48" t="str">
        <f t="shared" si="3"/>
        <v>vis</v>
      </c>
      <c r="E48">
        <f>VLOOKUP(C48,'Active 1'!C$21:E$973,3,FALSE)</f>
        <v>1931.4692643667315</v>
      </c>
      <c r="F48" s="2" t="s">
        <v>99</v>
      </c>
      <c r="G48" t="str">
        <f t="shared" si="4"/>
        <v>35162.181</v>
      </c>
      <c r="H48" s="21">
        <f t="shared" si="5"/>
        <v>1931.5</v>
      </c>
      <c r="I48" s="110" t="s">
        <v>326</v>
      </c>
      <c r="J48" s="111" t="s">
        <v>327</v>
      </c>
      <c r="K48" s="110">
        <v>1931.5</v>
      </c>
      <c r="L48" s="110" t="s">
        <v>316</v>
      </c>
      <c r="M48" s="111" t="s">
        <v>264</v>
      </c>
      <c r="N48" s="111"/>
      <c r="O48" s="112" t="s">
        <v>265</v>
      </c>
      <c r="P48" s="112" t="s">
        <v>266</v>
      </c>
    </row>
    <row r="49" spans="1:16" ht="12.75" customHeight="1" x14ac:dyDescent="0.2">
      <c r="A49" s="21" t="str">
        <f t="shared" si="0"/>
        <v> AA 24.104 </v>
      </c>
      <c r="B49" s="2" t="str">
        <f t="shared" si="1"/>
        <v>I</v>
      </c>
      <c r="C49" s="21">
        <f t="shared" si="2"/>
        <v>35421.548000000003</v>
      </c>
      <c r="D49" t="str">
        <f t="shared" si="3"/>
        <v>vis</v>
      </c>
      <c r="E49">
        <f>VLOOKUP(C49,'Active 1'!C$21:E$973,3,FALSE)</f>
        <v>2252.0213168282835</v>
      </c>
      <c r="F49" s="2" t="s">
        <v>99</v>
      </c>
      <c r="G49" t="str">
        <f t="shared" si="4"/>
        <v>35421.548</v>
      </c>
      <c r="H49" s="21">
        <f t="shared" si="5"/>
        <v>2252</v>
      </c>
      <c r="I49" s="110" t="s">
        <v>328</v>
      </c>
      <c r="J49" s="111" t="s">
        <v>329</v>
      </c>
      <c r="K49" s="110">
        <v>2252</v>
      </c>
      <c r="L49" s="110" t="s">
        <v>330</v>
      </c>
      <c r="M49" s="111" t="s">
        <v>208</v>
      </c>
      <c r="N49" s="111"/>
      <c r="O49" s="112" t="s">
        <v>214</v>
      </c>
      <c r="P49" s="112" t="s">
        <v>279</v>
      </c>
    </row>
    <row r="50" spans="1:16" ht="12.75" customHeight="1" x14ac:dyDescent="0.2">
      <c r="A50" s="21" t="str">
        <f t="shared" si="0"/>
        <v> AA 7.189 </v>
      </c>
      <c r="B50" s="2" t="str">
        <f t="shared" si="1"/>
        <v>I</v>
      </c>
      <c r="C50" s="21">
        <f t="shared" si="2"/>
        <v>35807.483</v>
      </c>
      <c r="D50" t="str">
        <f t="shared" si="3"/>
        <v>vis</v>
      </c>
      <c r="E50">
        <f>VLOOKUP(C50,'Active 1'!C$21:E$973,3,FALSE)</f>
        <v>2728.9989445401575</v>
      </c>
      <c r="F50" s="2" t="s">
        <v>99</v>
      </c>
      <c r="G50" t="str">
        <f t="shared" si="4"/>
        <v>35807.483</v>
      </c>
      <c r="H50" s="21">
        <f t="shared" si="5"/>
        <v>2729</v>
      </c>
      <c r="I50" s="110" t="s">
        <v>331</v>
      </c>
      <c r="J50" s="111" t="s">
        <v>332</v>
      </c>
      <c r="K50" s="110">
        <v>2729</v>
      </c>
      <c r="L50" s="110" t="s">
        <v>333</v>
      </c>
      <c r="M50" s="111" t="s">
        <v>208</v>
      </c>
      <c r="N50" s="111"/>
      <c r="O50" s="112" t="s">
        <v>214</v>
      </c>
      <c r="P50" s="112" t="s">
        <v>334</v>
      </c>
    </row>
    <row r="51" spans="1:16" ht="12.75" customHeight="1" x14ac:dyDescent="0.2">
      <c r="A51" s="21" t="str">
        <f t="shared" si="0"/>
        <v> AA 24.104 </v>
      </c>
      <c r="B51" s="2" t="str">
        <f t="shared" si="1"/>
        <v>I</v>
      </c>
      <c r="C51" s="21">
        <f t="shared" si="2"/>
        <v>35876.258999999998</v>
      </c>
      <c r="D51" t="str">
        <f t="shared" si="3"/>
        <v>vis</v>
      </c>
      <c r="E51">
        <f>VLOOKUP(C51,'Active 1'!C$21:E$973,3,FALSE)</f>
        <v>2813.9993029515767</v>
      </c>
      <c r="F51" s="2" t="s">
        <v>99</v>
      </c>
      <c r="G51" t="str">
        <f t="shared" si="4"/>
        <v>35876.259</v>
      </c>
      <c r="H51" s="21">
        <f t="shared" si="5"/>
        <v>2814</v>
      </c>
      <c r="I51" s="110" t="s">
        <v>335</v>
      </c>
      <c r="J51" s="111" t="s">
        <v>336</v>
      </c>
      <c r="K51" s="110">
        <v>2814</v>
      </c>
      <c r="L51" s="110" t="s">
        <v>333</v>
      </c>
      <c r="M51" s="111" t="s">
        <v>208</v>
      </c>
      <c r="N51" s="111"/>
      <c r="O51" s="112" t="s">
        <v>214</v>
      </c>
      <c r="P51" s="112" t="s">
        <v>279</v>
      </c>
    </row>
    <row r="52" spans="1:16" ht="12.75" customHeight="1" x14ac:dyDescent="0.2">
      <c r="A52" s="21" t="str">
        <f t="shared" si="0"/>
        <v> BTAD 34.25 </v>
      </c>
      <c r="B52" s="2" t="str">
        <f t="shared" si="1"/>
        <v>II</v>
      </c>
      <c r="C52" s="21">
        <f t="shared" si="2"/>
        <v>35904.186000000002</v>
      </c>
      <c r="D52" t="str">
        <f t="shared" si="3"/>
        <v>vis</v>
      </c>
      <c r="E52">
        <f>VLOOKUP(C52,'Active 1'!C$21:E$973,3,FALSE)</f>
        <v>2848.5143228619531</v>
      </c>
      <c r="F52" s="2" t="s">
        <v>99</v>
      </c>
      <c r="G52" t="str">
        <f t="shared" si="4"/>
        <v>35904.186</v>
      </c>
      <c r="H52" s="21">
        <f t="shared" si="5"/>
        <v>2848.5</v>
      </c>
      <c r="I52" s="110" t="s">
        <v>337</v>
      </c>
      <c r="J52" s="111" t="s">
        <v>338</v>
      </c>
      <c r="K52" s="110">
        <v>2848.5</v>
      </c>
      <c r="L52" s="110" t="s">
        <v>310</v>
      </c>
      <c r="M52" s="111" t="s">
        <v>264</v>
      </c>
      <c r="N52" s="111"/>
      <c r="O52" s="112" t="s">
        <v>265</v>
      </c>
      <c r="P52" s="112" t="s">
        <v>266</v>
      </c>
    </row>
    <row r="53" spans="1:16" ht="12.75" customHeight="1" x14ac:dyDescent="0.2">
      <c r="A53" s="21" t="str">
        <f t="shared" si="0"/>
        <v> AA 24.104 </v>
      </c>
      <c r="B53" s="2" t="str">
        <f t="shared" si="1"/>
        <v>II</v>
      </c>
      <c r="C53" s="21">
        <f t="shared" si="2"/>
        <v>35933.29</v>
      </c>
      <c r="D53" t="str">
        <f t="shared" si="3"/>
        <v>vis</v>
      </c>
      <c r="E53">
        <f>VLOOKUP(C53,'Active 1'!C$21:E$973,3,FALSE)</f>
        <v>2884.4839987838732</v>
      </c>
      <c r="F53" s="2" t="s">
        <v>99</v>
      </c>
      <c r="G53" t="str">
        <f t="shared" si="4"/>
        <v>35933.290</v>
      </c>
      <c r="H53" s="21">
        <f t="shared" si="5"/>
        <v>2884.5</v>
      </c>
      <c r="I53" s="110" t="s">
        <v>339</v>
      </c>
      <c r="J53" s="111" t="s">
        <v>340</v>
      </c>
      <c r="K53" s="110">
        <v>2884.5</v>
      </c>
      <c r="L53" s="110" t="s">
        <v>341</v>
      </c>
      <c r="M53" s="111" t="s">
        <v>208</v>
      </c>
      <c r="N53" s="111"/>
      <c r="O53" s="112" t="s">
        <v>214</v>
      </c>
      <c r="P53" s="112" t="s">
        <v>279</v>
      </c>
    </row>
    <row r="54" spans="1:16" ht="12.75" customHeight="1" x14ac:dyDescent="0.2">
      <c r="A54" s="21" t="str">
        <f t="shared" si="0"/>
        <v> BTAD 34.25 </v>
      </c>
      <c r="B54" s="2" t="str">
        <f t="shared" si="1"/>
        <v>II</v>
      </c>
      <c r="C54" s="21">
        <f t="shared" si="2"/>
        <v>36243.19</v>
      </c>
      <c r="D54" t="str">
        <f t="shared" si="3"/>
        <v>vis</v>
      </c>
      <c r="E54">
        <f>VLOOKUP(C54,'Active 1'!C$21:E$973,3,FALSE)</f>
        <v>3267.4898594285705</v>
      </c>
      <c r="F54" s="2" t="s">
        <v>99</v>
      </c>
      <c r="G54" t="str">
        <f t="shared" si="4"/>
        <v>36243.190</v>
      </c>
      <c r="H54" s="21">
        <f t="shared" si="5"/>
        <v>3267.5</v>
      </c>
      <c r="I54" s="110" t="s">
        <v>342</v>
      </c>
      <c r="J54" s="111" t="s">
        <v>343</v>
      </c>
      <c r="K54" s="110">
        <v>3267.5</v>
      </c>
      <c r="L54" s="110" t="s">
        <v>344</v>
      </c>
      <c r="M54" s="111" t="s">
        <v>264</v>
      </c>
      <c r="N54" s="111"/>
      <c r="O54" s="112" t="s">
        <v>265</v>
      </c>
      <c r="P54" s="112" t="s">
        <v>266</v>
      </c>
    </row>
    <row r="55" spans="1:16" ht="12.75" customHeight="1" x14ac:dyDescent="0.2">
      <c r="A55" s="21" t="str">
        <f t="shared" si="0"/>
        <v> BTAD 34.25 </v>
      </c>
      <c r="B55" s="2" t="str">
        <f t="shared" si="1"/>
        <v>I</v>
      </c>
      <c r="C55" s="21">
        <f t="shared" si="2"/>
        <v>36249.186000000002</v>
      </c>
      <c r="D55" t="str">
        <f t="shared" si="3"/>
        <v>vis</v>
      </c>
      <c r="E55">
        <f>VLOOKUP(C55,'Active 1'!C$21:E$973,3,FALSE)</f>
        <v>3274.9003245477229</v>
      </c>
      <c r="F55" s="2" t="s">
        <v>99</v>
      </c>
      <c r="G55" t="str">
        <f t="shared" si="4"/>
        <v>36249.186</v>
      </c>
      <c r="H55" s="21">
        <f t="shared" si="5"/>
        <v>3275</v>
      </c>
      <c r="I55" s="110" t="s">
        <v>345</v>
      </c>
      <c r="J55" s="111" t="s">
        <v>346</v>
      </c>
      <c r="K55" s="110">
        <v>3275</v>
      </c>
      <c r="L55" s="110" t="s">
        <v>347</v>
      </c>
      <c r="M55" s="111" t="s">
        <v>264</v>
      </c>
      <c r="N55" s="111"/>
      <c r="O55" s="112" t="s">
        <v>265</v>
      </c>
      <c r="P55" s="112" t="s">
        <v>266</v>
      </c>
    </row>
    <row r="56" spans="1:16" ht="12.75" customHeight="1" x14ac:dyDescent="0.2">
      <c r="A56" s="21" t="str">
        <f t="shared" si="0"/>
        <v> AA 24.104 </v>
      </c>
      <c r="B56" s="2" t="str">
        <f t="shared" si="1"/>
        <v>II</v>
      </c>
      <c r="C56" s="21">
        <f t="shared" si="2"/>
        <v>36616.216999999997</v>
      </c>
      <c r="D56" t="str">
        <f t="shared" si="3"/>
        <v>vis</v>
      </c>
      <c r="E56">
        <f>VLOOKUP(C56,'Active 1'!C$21:E$973,3,FALSE)</f>
        <v>3728.5144711701219</v>
      </c>
      <c r="F56" s="2" t="s">
        <v>99</v>
      </c>
      <c r="G56" t="str">
        <f t="shared" si="4"/>
        <v>36616.217</v>
      </c>
      <c r="H56" s="21">
        <f t="shared" si="5"/>
        <v>3728.5</v>
      </c>
      <c r="I56" s="110" t="s">
        <v>348</v>
      </c>
      <c r="J56" s="111" t="s">
        <v>349</v>
      </c>
      <c r="K56" s="110">
        <v>3728.5</v>
      </c>
      <c r="L56" s="110" t="s">
        <v>310</v>
      </c>
      <c r="M56" s="111" t="s">
        <v>208</v>
      </c>
      <c r="N56" s="111"/>
      <c r="O56" s="112" t="s">
        <v>214</v>
      </c>
      <c r="P56" s="112" t="s">
        <v>279</v>
      </c>
    </row>
    <row r="57" spans="1:16" ht="12.75" customHeight="1" x14ac:dyDescent="0.2">
      <c r="A57" s="21" t="str">
        <f t="shared" si="0"/>
        <v> HABZ 97 </v>
      </c>
      <c r="B57" s="2" t="str">
        <f t="shared" si="1"/>
        <v>II</v>
      </c>
      <c r="C57" s="21">
        <f t="shared" si="2"/>
        <v>36899.415999999997</v>
      </c>
      <c r="D57" t="str">
        <f t="shared" si="3"/>
        <v>vis</v>
      </c>
      <c r="E57">
        <f>VLOOKUP(C57,'Active 1'!C$21:E$973,3,FALSE)</f>
        <v>4078.520527087248</v>
      </c>
      <c r="F57" s="2" t="s">
        <v>99</v>
      </c>
      <c r="G57" t="str">
        <f t="shared" si="4"/>
        <v>36899.416</v>
      </c>
      <c r="H57" s="21">
        <f t="shared" si="5"/>
        <v>4078.5</v>
      </c>
      <c r="I57" s="110" t="s">
        <v>350</v>
      </c>
      <c r="J57" s="111" t="s">
        <v>351</v>
      </c>
      <c r="K57" s="110">
        <v>4078.5</v>
      </c>
      <c r="L57" s="110" t="s">
        <v>330</v>
      </c>
      <c r="M57" s="111" t="s">
        <v>264</v>
      </c>
      <c r="N57" s="111"/>
      <c r="O57" s="112" t="s">
        <v>352</v>
      </c>
      <c r="P57" s="112" t="s">
        <v>353</v>
      </c>
    </row>
    <row r="58" spans="1:16" ht="12.75" customHeight="1" x14ac:dyDescent="0.2">
      <c r="A58" s="21" t="str">
        <f t="shared" si="0"/>
        <v> BTAD 34.25 </v>
      </c>
      <c r="B58" s="2" t="str">
        <f t="shared" si="1"/>
        <v>I</v>
      </c>
      <c r="C58" s="21">
        <f t="shared" si="2"/>
        <v>36983.129999999997</v>
      </c>
      <c r="D58" t="str">
        <f t="shared" si="3"/>
        <v>vis</v>
      </c>
      <c r="E58">
        <f>VLOOKUP(C58,'Active 1'!C$21:E$973,3,FALSE)</f>
        <v>4181.9827814209366</v>
      </c>
      <c r="F58" s="2" t="s">
        <v>99</v>
      </c>
      <c r="G58" t="str">
        <f t="shared" si="4"/>
        <v>36983.130</v>
      </c>
      <c r="H58" s="21">
        <f t="shared" si="5"/>
        <v>4182</v>
      </c>
      <c r="I58" s="110" t="s">
        <v>354</v>
      </c>
      <c r="J58" s="111" t="s">
        <v>355</v>
      </c>
      <c r="K58" s="110">
        <v>4182</v>
      </c>
      <c r="L58" s="110" t="s">
        <v>356</v>
      </c>
      <c r="M58" s="111" t="s">
        <v>264</v>
      </c>
      <c r="N58" s="111"/>
      <c r="O58" s="112" t="s">
        <v>265</v>
      </c>
      <c r="P58" s="112" t="s">
        <v>266</v>
      </c>
    </row>
    <row r="59" spans="1:16" ht="12.75" customHeight="1" x14ac:dyDescent="0.2">
      <c r="A59" s="21" t="str">
        <f t="shared" si="0"/>
        <v> AA 24.104 </v>
      </c>
      <c r="B59" s="2" t="str">
        <f t="shared" si="1"/>
        <v>I</v>
      </c>
      <c r="C59" s="21">
        <f t="shared" si="2"/>
        <v>37016.315000000002</v>
      </c>
      <c r="D59" t="str">
        <f t="shared" si="3"/>
        <v>vis</v>
      </c>
      <c r="E59">
        <f>VLOOKUP(C59,'Active 1'!C$21:E$973,3,FALSE)</f>
        <v>4222.9961711772967</v>
      </c>
      <c r="F59" s="2" t="s">
        <v>99</v>
      </c>
      <c r="G59" t="str">
        <f t="shared" si="4"/>
        <v>37016.315</v>
      </c>
      <c r="H59" s="21">
        <f t="shared" si="5"/>
        <v>4223</v>
      </c>
      <c r="I59" s="110" t="s">
        <v>357</v>
      </c>
      <c r="J59" s="111" t="s">
        <v>358</v>
      </c>
      <c r="K59" s="110">
        <v>4223</v>
      </c>
      <c r="L59" s="110" t="s">
        <v>359</v>
      </c>
      <c r="M59" s="111" t="s">
        <v>208</v>
      </c>
      <c r="N59" s="111"/>
      <c r="O59" s="112" t="s">
        <v>214</v>
      </c>
      <c r="P59" s="112" t="s">
        <v>279</v>
      </c>
    </row>
    <row r="60" spans="1:16" ht="12.75" customHeight="1" x14ac:dyDescent="0.2">
      <c r="A60" s="21" t="str">
        <f t="shared" si="0"/>
        <v> BTAD 34.25 </v>
      </c>
      <c r="B60" s="2" t="str">
        <f t="shared" si="1"/>
        <v>II</v>
      </c>
      <c r="C60" s="21">
        <f t="shared" si="2"/>
        <v>37320.133999999998</v>
      </c>
      <c r="D60" t="str">
        <f t="shared" si="3"/>
        <v>vis</v>
      </c>
      <c r="E60">
        <f>VLOOKUP(C60,'Active 1'!C$21:E$973,3,FALSE)</f>
        <v>4598.4865150792302</v>
      </c>
      <c r="F60" s="2" t="s">
        <v>99</v>
      </c>
      <c r="G60" t="str">
        <f t="shared" si="4"/>
        <v>37320.134</v>
      </c>
      <c r="H60" s="21">
        <f t="shared" si="5"/>
        <v>4598.5</v>
      </c>
      <c r="I60" s="110" t="s">
        <v>360</v>
      </c>
      <c r="J60" s="111" t="s">
        <v>361</v>
      </c>
      <c r="K60" s="110">
        <v>4598.5</v>
      </c>
      <c r="L60" s="110" t="s">
        <v>260</v>
      </c>
      <c r="M60" s="111" t="s">
        <v>264</v>
      </c>
      <c r="N60" s="111"/>
      <c r="O60" s="112" t="s">
        <v>265</v>
      </c>
      <c r="P60" s="112" t="s">
        <v>266</v>
      </c>
    </row>
    <row r="61" spans="1:16" ht="12.75" customHeight="1" x14ac:dyDescent="0.2">
      <c r="A61" s="21" t="str">
        <f t="shared" si="0"/>
        <v> HABZ 97 </v>
      </c>
      <c r="B61" s="2" t="str">
        <f t="shared" si="1"/>
        <v>II</v>
      </c>
      <c r="C61" s="21">
        <f t="shared" si="2"/>
        <v>37349.285000000003</v>
      </c>
      <c r="D61" t="str">
        <f t="shared" si="3"/>
        <v>vis</v>
      </c>
      <c r="E61">
        <f>VLOOKUP(C61,'Active 1'!C$21:E$973,3,FALSE)</f>
        <v>4634.5142783695028</v>
      </c>
      <c r="F61" s="2" t="s">
        <v>99</v>
      </c>
      <c r="G61" t="str">
        <f t="shared" si="4"/>
        <v>37349.285</v>
      </c>
      <c r="H61" s="21">
        <f t="shared" si="5"/>
        <v>4634.5</v>
      </c>
      <c r="I61" s="110" t="s">
        <v>362</v>
      </c>
      <c r="J61" s="111" t="s">
        <v>363</v>
      </c>
      <c r="K61" s="110">
        <v>4634.5</v>
      </c>
      <c r="L61" s="110" t="s">
        <v>310</v>
      </c>
      <c r="M61" s="111" t="s">
        <v>264</v>
      </c>
      <c r="N61" s="111"/>
      <c r="O61" s="112" t="s">
        <v>352</v>
      </c>
      <c r="P61" s="112" t="s">
        <v>353</v>
      </c>
    </row>
    <row r="62" spans="1:16" ht="12.75" customHeight="1" x14ac:dyDescent="0.2">
      <c r="A62" s="21" t="str">
        <f t="shared" si="0"/>
        <v> HABZ 97 </v>
      </c>
      <c r="B62" s="2" t="str">
        <f t="shared" si="1"/>
        <v>I</v>
      </c>
      <c r="C62" s="21">
        <f t="shared" si="2"/>
        <v>38084.358999999997</v>
      </c>
      <c r="D62" t="str">
        <f t="shared" si="3"/>
        <v>vis</v>
      </c>
      <c r="E62">
        <f>VLOOKUP(C62,'Active 1'!C$21:E$973,3,FALSE)</f>
        <v>5542.9933038859162</v>
      </c>
      <c r="F62" s="2" t="s">
        <v>99</v>
      </c>
      <c r="G62" t="str">
        <f t="shared" si="4"/>
        <v>38084.359</v>
      </c>
      <c r="H62" s="21">
        <f t="shared" si="5"/>
        <v>5543</v>
      </c>
      <c r="I62" s="110" t="s">
        <v>364</v>
      </c>
      <c r="J62" s="111" t="s">
        <v>365</v>
      </c>
      <c r="K62" s="110">
        <v>5543</v>
      </c>
      <c r="L62" s="110" t="s">
        <v>366</v>
      </c>
      <c r="M62" s="111" t="s">
        <v>264</v>
      </c>
      <c r="N62" s="111"/>
      <c r="O62" s="112" t="s">
        <v>352</v>
      </c>
      <c r="P62" s="112" t="s">
        <v>353</v>
      </c>
    </row>
    <row r="63" spans="1:16" ht="12.75" customHeight="1" x14ac:dyDescent="0.2">
      <c r="A63" s="21" t="str">
        <f t="shared" si="0"/>
        <v> HABZ 97 </v>
      </c>
      <c r="B63" s="2" t="str">
        <f t="shared" si="1"/>
        <v>I</v>
      </c>
      <c r="C63" s="21">
        <f t="shared" si="2"/>
        <v>38088.398999999998</v>
      </c>
      <c r="D63" t="str">
        <f t="shared" si="3"/>
        <v>vis</v>
      </c>
      <c r="E63">
        <f>VLOOKUP(C63,'Active 1'!C$21:E$973,3,FALSE)</f>
        <v>5547.9863457607307</v>
      </c>
      <c r="F63" s="2" t="s">
        <v>99</v>
      </c>
      <c r="G63" t="str">
        <f t="shared" si="4"/>
        <v>38088.399</v>
      </c>
      <c r="H63" s="21">
        <f t="shared" si="5"/>
        <v>5548</v>
      </c>
      <c r="I63" s="110" t="s">
        <v>367</v>
      </c>
      <c r="J63" s="111" t="s">
        <v>368</v>
      </c>
      <c r="K63" s="110">
        <v>5548</v>
      </c>
      <c r="L63" s="110" t="s">
        <v>260</v>
      </c>
      <c r="M63" s="111" t="s">
        <v>264</v>
      </c>
      <c r="N63" s="111"/>
      <c r="O63" s="112" t="s">
        <v>352</v>
      </c>
      <c r="P63" s="112" t="s">
        <v>353</v>
      </c>
    </row>
    <row r="64" spans="1:16" ht="12.75" customHeight="1" x14ac:dyDescent="0.2">
      <c r="A64" s="21" t="str">
        <f t="shared" si="0"/>
        <v> HABZ 97 </v>
      </c>
      <c r="B64" s="2" t="str">
        <f t="shared" si="1"/>
        <v>I</v>
      </c>
      <c r="C64" s="21">
        <f t="shared" si="2"/>
        <v>38325.468999999997</v>
      </c>
      <c r="D64" t="str">
        <f t="shared" si="3"/>
        <v>vis</v>
      </c>
      <c r="E64">
        <f>VLOOKUP(C64,'Active 1'!C$21:E$973,3,FALSE)</f>
        <v>5840.9815034988324</v>
      </c>
      <c r="F64" s="2" t="s">
        <v>99</v>
      </c>
      <c r="G64" t="str">
        <f t="shared" si="4"/>
        <v>38325.469</v>
      </c>
      <c r="H64" s="21">
        <f t="shared" si="5"/>
        <v>5841</v>
      </c>
      <c r="I64" s="110" t="s">
        <v>369</v>
      </c>
      <c r="J64" s="111" t="s">
        <v>370</v>
      </c>
      <c r="K64" s="110">
        <v>5841</v>
      </c>
      <c r="L64" s="110" t="s">
        <v>301</v>
      </c>
      <c r="M64" s="111" t="s">
        <v>264</v>
      </c>
      <c r="N64" s="111"/>
      <c r="O64" s="112" t="s">
        <v>352</v>
      </c>
      <c r="P64" s="112" t="s">
        <v>353</v>
      </c>
    </row>
    <row r="65" spans="1:16" ht="12.75" customHeight="1" x14ac:dyDescent="0.2">
      <c r="A65" s="21" t="str">
        <f t="shared" si="0"/>
        <v> HABZ 97 </v>
      </c>
      <c r="B65" s="2" t="str">
        <f t="shared" si="1"/>
        <v>I</v>
      </c>
      <c r="C65" s="21">
        <f t="shared" si="2"/>
        <v>38406.408000000003</v>
      </c>
      <c r="D65" t="str">
        <f t="shared" si="3"/>
        <v>vis</v>
      </c>
      <c r="E65">
        <f>VLOOKUP(C65,'Active 1'!C$21:E$973,3,FALSE)</f>
        <v>5941.0141312972301</v>
      </c>
      <c r="F65" s="2" t="s">
        <v>99</v>
      </c>
      <c r="G65" t="str">
        <f t="shared" si="4"/>
        <v>38406.408</v>
      </c>
      <c r="H65" s="21">
        <f t="shared" si="5"/>
        <v>5941</v>
      </c>
      <c r="I65" s="110" t="s">
        <v>371</v>
      </c>
      <c r="J65" s="111" t="s">
        <v>372</v>
      </c>
      <c r="K65" s="110">
        <v>5941</v>
      </c>
      <c r="L65" s="110" t="s">
        <v>373</v>
      </c>
      <c r="M65" s="111" t="s">
        <v>264</v>
      </c>
      <c r="N65" s="111"/>
      <c r="O65" s="112" t="s">
        <v>352</v>
      </c>
      <c r="P65" s="112" t="s">
        <v>353</v>
      </c>
    </row>
    <row r="66" spans="1:16" ht="12.75" customHeight="1" x14ac:dyDescent="0.2">
      <c r="A66" s="21" t="str">
        <f t="shared" si="0"/>
        <v> HABZ 97 </v>
      </c>
      <c r="B66" s="2" t="str">
        <f t="shared" si="1"/>
        <v>I</v>
      </c>
      <c r="C66" s="21">
        <f t="shared" si="2"/>
        <v>38440.377999999997</v>
      </c>
      <c r="D66" t="str">
        <f t="shared" si="3"/>
        <v>vis</v>
      </c>
      <c r="E66">
        <f>VLOOKUP(C66,'Active 1'!C$21:E$973,3,FALSE)</f>
        <v>5982.9977036950932</v>
      </c>
      <c r="F66" s="2" t="s">
        <v>99</v>
      </c>
      <c r="G66" t="str">
        <f t="shared" si="4"/>
        <v>38440.378</v>
      </c>
      <c r="H66" s="21">
        <f t="shared" si="5"/>
        <v>5983</v>
      </c>
      <c r="I66" s="110" t="s">
        <v>374</v>
      </c>
      <c r="J66" s="111" t="s">
        <v>375</v>
      </c>
      <c r="K66" s="110">
        <v>5983</v>
      </c>
      <c r="L66" s="110" t="s">
        <v>376</v>
      </c>
      <c r="M66" s="111" t="s">
        <v>264</v>
      </c>
      <c r="N66" s="111"/>
      <c r="O66" s="112" t="s">
        <v>352</v>
      </c>
      <c r="P66" s="112" t="s">
        <v>353</v>
      </c>
    </row>
    <row r="67" spans="1:16" ht="12.75" customHeight="1" x14ac:dyDescent="0.2">
      <c r="A67" s="21" t="str">
        <f t="shared" si="0"/>
        <v> HABZ 97 </v>
      </c>
      <c r="B67" s="2" t="str">
        <f t="shared" si="1"/>
        <v>II</v>
      </c>
      <c r="C67" s="21">
        <f t="shared" si="2"/>
        <v>39056.531000000003</v>
      </c>
      <c r="D67" t="str">
        <f t="shared" si="3"/>
        <v>vis</v>
      </c>
      <c r="E67">
        <f>VLOOKUP(C67,'Active 1'!C$21:E$973,3,FALSE)</f>
        <v>6744.5020923811644</v>
      </c>
      <c r="F67" s="2" t="s">
        <v>99</v>
      </c>
      <c r="G67" t="str">
        <f t="shared" si="4"/>
        <v>39056.531</v>
      </c>
      <c r="H67" s="21">
        <f t="shared" si="5"/>
        <v>6744.5</v>
      </c>
      <c r="I67" s="110" t="s">
        <v>377</v>
      </c>
      <c r="J67" s="111" t="s">
        <v>378</v>
      </c>
      <c r="K67" s="110">
        <v>6744.5</v>
      </c>
      <c r="L67" s="110" t="s">
        <v>379</v>
      </c>
      <c r="M67" s="111" t="s">
        <v>264</v>
      </c>
      <c r="N67" s="111"/>
      <c r="O67" s="112" t="s">
        <v>352</v>
      </c>
      <c r="P67" s="112" t="s">
        <v>353</v>
      </c>
    </row>
    <row r="68" spans="1:16" ht="12.75" customHeight="1" x14ac:dyDescent="0.2">
      <c r="A68" s="21" t="str">
        <f t="shared" si="0"/>
        <v> HABZ 98 </v>
      </c>
      <c r="B68" s="2" t="str">
        <f t="shared" si="1"/>
        <v>II</v>
      </c>
      <c r="C68" s="21">
        <f t="shared" si="2"/>
        <v>39146.339</v>
      </c>
      <c r="D68" t="str">
        <f t="shared" si="3"/>
        <v>vis</v>
      </c>
      <c r="E68">
        <f>VLOOKUP(C68,'Active 1'!C$21:E$973,3,FALSE)</f>
        <v>6855.4959301765102</v>
      </c>
      <c r="F68" s="2" t="s">
        <v>99</v>
      </c>
      <c r="G68" t="str">
        <f t="shared" si="4"/>
        <v>39146.339</v>
      </c>
      <c r="H68" s="21">
        <f t="shared" si="5"/>
        <v>6855.5</v>
      </c>
      <c r="I68" s="110" t="s">
        <v>380</v>
      </c>
      <c r="J68" s="111" t="s">
        <v>381</v>
      </c>
      <c r="K68" s="110">
        <v>6855.5</v>
      </c>
      <c r="L68" s="110" t="s">
        <v>359</v>
      </c>
      <c r="M68" s="111" t="s">
        <v>264</v>
      </c>
      <c r="N68" s="111"/>
      <c r="O68" s="112" t="s">
        <v>352</v>
      </c>
      <c r="P68" s="112" t="s">
        <v>382</v>
      </c>
    </row>
    <row r="69" spans="1:16" ht="12.75" customHeight="1" x14ac:dyDescent="0.2">
      <c r="A69" s="21" t="str">
        <f t="shared" si="0"/>
        <v> HABZ 98 </v>
      </c>
      <c r="B69" s="2" t="str">
        <f t="shared" si="1"/>
        <v>II</v>
      </c>
      <c r="C69" s="21">
        <f t="shared" si="2"/>
        <v>39528.256999999998</v>
      </c>
      <c r="D69" t="str">
        <f t="shared" si="3"/>
        <v>vis</v>
      </c>
      <c r="E69">
        <f>VLOOKUP(C69,'Active 1'!C$21:E$973,3,FALSE)</f>
        <v>7327.5089417470172</v>
      </c>
      <c r="F69" s="2" t="s">
        <v>99</v>
      </c>
      <c r="G69" t="str">
        <f t="shared" si="4"/>
        <v>39528.257</v>
      </c>
      <c r="H69" s="21">
        <f t="shared" si="5"/>
        <v>7327.5</v>
      </c>
      <c r="I69" s="110" t="s">
        <v>383</v>
      </c>
      <c r="J69" s="111" t="s">
        <v>384</v>
      </c>
      <c r="K69" s="110">
        <v>7327.5</v>
      </c>
      <c r="L69" s="110" t="s">
        <v>385</v>
      </c>
      <c r="M69" s="111" t="s">
        <v>264</v>
      </c>
      <c r="N69" s="111"/>
      <c r="O69" s="112" t="s">
        <v>352</v>
      </c>
      <c r="P69" s="112" t="s">
        <v>382</v>
      </c>
    </row>
    <row r="70" spans="1:16" ht="12.75" customHeight="1" x14ac:dyDescent="0.2">
      <c r="A70" s="21" t="str">
        <f t="shared" si="0"/>
        <v> HABZ 98 </v>
      </c>
      <c r="B70" s="2" t="str">
        <f t="shared" si="1"/>
        <v>II</v>
      </c>
      <c r="C70" s="21">
        <f t="shared" si="2"/>
        <v>39536.326999999997</v>
      </c>
      <c r="D70" t="str">
        <f t="shared" si="3"/>
        <v>vis</v>
      </c>
      <c r="E70">
        <f>VLOOKUP(C70,'Active 1'!C$21:E$973,3,FALSE)</f>
        <v>7337.4826664821012</v>
      </c>
      <c r="F70" s="2" t="s">
        <v>99</v>
      </c>
      <c r="G70" t="str">
        <f t="shared" si="4"/>
        <v>39536.327</v>
      </c>
      <c r="H70" s="21">
        <f t="shared" si="5"/>
        <v>7337.5</v>
      </c>
      <c r="I70" s="110" t="s">
        <v>386</v>
      </c>
      <c r="J70" s="111" t="s">
        <v>387</v>
      </c>
      <c r="K70" s="110">
        <v>7337.5</v>
      </c>
      <c r="L70" s="110" t="s">
        <v>356</v>
      </c>
      <c r="M70" s="111" t="s">
        <v>264</v>
      </c>
      <c r="N70" s="111"/>
      <c r="O70" s="112" t="s">
        <v>352</v>
      </c>
      <c r="P70" s="112" t="s">
        <v>382</v>
      </c>
    </row>
    <row r="71" spans="1:16" ht="12.75" customHeight="1" x14ac:dyDescent="0.2">
      <c r="A71" s="21" t="str">
        <f t="shared" si="0"/>
        <v> HABZ 98 </v>
      </c>
      <c r="B71" s="2" t="str">
        <f t="shared" si="1"/>
        <v>II</v>
      </c>
      <c r="C71" s="21">
        <f t="shared" si="2"/>
        <v>40981.432000000001</v>
      </c>
      <c r="D71" t="str">
        <f t="shared" si="3"/>
        <v>vis</v>
      </c>
      <c r="E71">
        <f>VLOOKUP(C71,'Active 1'!C$21:E$973,3,FALSE)</f>
        <v>9123.4900373983783</v>
      </c>
      <c r="F71" s="2" t="s">
        <v>99</v>
      </c>
      <c r="G71" t="str">
        <f t="shared" si="4"/>
        <v>40981.432</v>
      </c>
      <c r="H71" s="21">
        <f t="shared" si="5"/>
        <v>9123.5</v>
      </c>
      <c r="I71" s="110" t="s">
        <v>388</v>
      </c>
      <c r="J71" s="111" t="s">
        <v>389</v>
      </c>
      <c r="K71" s="110">
        <v>9123.5</v>
      </c>
      <c r="L71" s="110" t="s">
        <v>344</v>
      </c>
      <c r="M71" s="111" t="s">
        <v>264</v>
      </c>
      <c r="N71" s="111"/>
      <c r="O71" s="112" t="s">
        <v>352</v>
      </c>
      <c r="P71" s="112" t="s">
        <v>382</v>
      </c>
    </row>
    <row r="72" spans="1:16" ht="12.75" customHeight="1" x14ac:dyDescent="0.2">
      <c r="A72" s="21" t="str">
        <f t="shared" si="0"/>
        <v> HABZ 98 </v>
      </c>
      <c r="B72" s="2" t="str">
        <f t="shared" si="1"/>
        <v>I</v>
      </c>
      <c r="C72" s="21">
        <f t="shared" si="2"/>
        <v>42069.322</v>
      </c>
      <c r="D72" t="str">
        <f t="shared" si="3"/>
        <v>vis</v>
      </c>
      <c r="E72">
        <f>VLOOKUP(C72,'Active 1'!C$21:E$973,3,FALSE)</f>
        <v>10468.014870366296</v>
      </c>
      <c r="F72" s="2" t="s">
        <v>99</v>
      </c>
      <c r="G72" t="str">
        <f t="shared" si="4"/>
        <v>42069.322</v>
      </c>
      <c r="H72" s="21">
        <f t="shared" si="5"/>
        <v>10468</v>
      </c>
      <c r="I72" s="110" t="s">
        <v>390</v>
      </c>
      <c r="J72" s="111" t="s">
        <v>391</v>
      </c>
      <c r="K72" s="110">
        <v>10468</v>
      </c>
      <c r="L72" s="110" t="s">
        <v>310</v>
      </c>
      <c r="M72" s="111" t="s">
        <v>264</v>
      </c>
      <c r="N72" s="111"/>
      <c r="O72" s="112" t="s">
        <v>352</v>
      </c>
      <c r="P72" s="112" t="s">
        <v>382</v>
      </c>
    </row>
    <row r="73" spans="1:16" ht="12.75" customHeight="1" x14ac:dyDescent="0.2">
      <c r="A73" s="21" t="str">
        <f t="shared" si="0"/>
        <v> BBS 21 </v>
      </c>
      <c r="B73" s="2" t="str">
        <f t="shared" si="1"/>
        <v>II</v>
      </c>
      <c r="C73" s="21">
        <f t="shared" si="2"/>
        <v>42448.389000000003</v>
      </c>
      <c r="D73" t="str">
        <f t="shared" si="3"/>
        <v>vis</v>
      </c>
      <c r="E73">
        <f>VLOOKUP(C73,'Active 1'!C$21:E$973,3,FALSE)</f>
        <v>10936.504326890994</v>
      </c>
      <c r="F73" s="2" t="s">
        <v>99</v>
      </c>
      <c r="G73" t="str">
        <f t="shared" si="4"/>
        <v>42448.389</v>
      </c>
      <c r="H73" s="21">
        <f t="shared" si="5"/>
        <v>10936.5</v>
      </c>
      <c r="I73" s="110" t="s">
        <v>392</v>
      </c>
      <c r="J73" s="111" t="s">
        <v>393</v>
      </c>
      <c r="K73" s="110">
        <v>10936.5</v>
      </c>
      <c r="L73" s="110" t="s">
        <v>282</v>
      </c>
      <c r="M73" s="111" t="s">
        <v>208</v>
      </c>
      <c r="N73" s="111"/>
      <c r="O73" s="112" t="s">
        <v>394</v>
      </c>
      <c r="P73" s="112" t="s">
        <v>395</v>
      </c>
    </row>
    <row r="74" spans="1:16" ht="12.75" customHeight="1" x14ac:dyDescent="0.2">
      <c r="A74" s="21" t="str">
        <f t="shared" si="0"/>
        <v> BBS 21 </v>
      </c>
      <c r="B74" s="2" t="str">
        <f t="shared" si="1"/>
        <v>I</v>
      </c>
      <c r="C74" s="21">
        <f t="shared" si="2"/>
        <v>42450.396000000001</v>
      </c>
      <c r="D74" t="str">
        <f t="shared" si="3"/>
        <v>vis</v>
      </c>
      <c r="E74">
        <f>VLOOKUP(C74,'Active 1'!C$21:E$973,3,FALSE)</f>
        <v>10938.984781109493</v>
      </c>
      <c r="F74" s="2" t="s">
        <v>99</v>
      </c>
      <c r="G74" t="str">
        <f t="shared" si="4"/>
        <v>42450.396</v>
      </c>
      <c r="H74" s="21">
        <f t="shared" si="5"/>
        <v>10939</v>
      </c>
      <c r="I74" s="110" t="s">
        <v>396</v>
      </c>
      <c r="J74" s="111" t="s">
        <v>397</v>
      </c>
      <c r="K74" s="110">
        <v>10939</v>
      </c>
      <c r="L74" s="110" t="s">
        <v>289</v>
      </c>
      <c r="M74" s="111" t="s">
        <v>208</v>
      </c>
      <c r="N74" s="111"/>
      <c r="O74" s="112" t="s">
        <v>394</v>
      </c>
      <c r="P74" s="112" t="s">
        <v>395</v>
      </c>
    </row>
    <row r="75" spans="1:16" ht="12.75" customHeight="1" x14ac:dyDescent="0.2">
      <c r="A75" s="21" t="str">
        <f t="shared" ref="A75:A105" si="6">P75</f>
        <v> HABZ 98 </v>
      </c>
      <c r="B75" s="2" t="str">
        <f t="shared" ref="B75:B105" si="7">IF(H75=INT(H75),"I","II")</f>
        <v>II</v>
      </c>
      <c r="C75" s="21">
        <f t="shared" ref="C75:C105" si="8">1*G75</f>
        <v>42453.256000000001</v>
      </c>
      <c r="D75" t="str">
        <f t="shared" ref="D75:D105" si="9">VLOOKUP(F75,I$1:J$5,2,FALSE)</f>
        <v>vis</v>
      </c>
      <c r="E75">
        <f>VLOOKUP(C75,'Active 1'!C$21:E$973,3,FALSE)</f>
        <v>10942.519459268397</v>
      </c>
      <c r="F75" s="2" t="s">
        <v>99</v>
      </c>
      <c r="G75" t="str">
        <f t="shared" ref="G75:G105" si="10">MID(I75,3,LEN(I75)-3)</f>
        <v>42453.256</v>
      </c>
      <c r="H75" s="21">
        <f t="shared" ref="H75:H105" si="11">1*K75</f>
        <v>10942.5</v>
      </c>
      <c r="I75" s="110" t="s">
        <v>398</v>
      </c>
      <c r="J75" s="111" t="s">
        <v>399</v>
      </c>
      <c r="K75" s="110">
        <v>10942.5</v>
      </c>
      <c r="L75" s="110" t="s">
        <v>400</v>
      </c>
      <c r="M75" s="111" t="s">
        <v>264</v>
      </c>
      <c r="N75" s="111"/>
      <c r="O75" s="112" t="s">
        <v>352</v>
      </c>
      <c r="P75" s="112" t="s">
        <v>382</v>
      </c>
    </row>
    <row r="76" spans="1:16" ht="12.75" customHeight="1" x14ac:dyDescent="0.2">
      <c r="A76" s="21" t="str">
        <f t="shared" si="6"/>
        <v> BBS 21 </v>
      </c>
      <c r="B76" s="2" t="str">
        <f t="shared" si="7"/>
        <v>II</v>
      </c>
      <c r="C76" s="21">
        <f t="shared" si="8"/>
        <v>42453.262000000002</v>
      </c>
      <c r="D76" t="str">
        <f t="shared" si="9"/>
        <v>vis</v>
      </c>
      <c r="E76">
        <f>VLOOKUP(C76,'Active 1'!C$21:E$973,3,FALSE)</f>
        <v>10942.526874677123</v>
      </c>
      <c r="F76" s="2" t="s">
        <v>99</v>
      </c>
      <c r="G76" t="str">
        <f t="shared" si="10"/>
        <v>42453.262</v>
      </c>
      <c r="H76" s="21">
        <f t="shared" si="11"/>
        <v>10942.5</v>
      </c>
      <c r="I76" s="110" t="s">
        <v>401</v>
      </c>
      <c r="J76" s="111" t="s">
        <v>402</v>
      </c>
      <c r="K76" s="110">
        <v>10942.5</v>
      </c>
      <c r="L76" s="110" t="s">
        <v>233</v>
      </c>
      <c r="M76" s="111" t="s">
        <v>208</v>
      </c>
      <c r="N76" s="111"/>
      <c r="O76" s="112" t="s">
        <v>394</v>
      </c>
      <c r="P76" s="112" t="s">
        <v>395</v>
      </c>
    </row>
    <row r="77" spans="1:16" ht="12.75" customHeight="1" x14ac:dyDescent="0.2">
      <c r="A77" s="21" t="str">
        <f t="shared" si="6"/>
        <v> HABZ 98 </v>
      </c>
      <c r="B77" s="2" t="str">
        <f t="shared" si="7"/>
        <v>I</v>
      </c>
      <c r="C77" s="21">
        <f t="shared" si="8"/>
        <v>43192.391000000003</v>
      </c>
      <c r="D77" t="str">
        <f t="shared" si="9"/>
        <v>vis</v>
      </c>
      <c r="E77">
        <f>VLOOKUP(C77,'Active 1'!C$21:E$973,3,FALSE)</f>
        <v>11856.01748059017</v>
      </c>
      <c r="F77" s="2" t="s">
        <v>99</v>
      </c>
      <c r="G77" t="str">
        <f t="shared" si="10"/>
        <v>43192.391</v>
      </c>
      <c r="H77" s="21">
        <f t="shared" si="11"/>
        <v>11856</v>
      </c>
      <c r="I77" s="110" t="s">
        <v>403</v>
      </c>
      <c r="J77" s="111" t="s">
        <v>404</v>
      </c>
      <c r="K77" s="110">
        <v>11856</v>
      </c>
      <c r="L77" s="110" t="s">
        <v>313</v>
      </c>
      <c r="M77" s="111" t="s">
        <v>264</v>
      </c>
      <c r="N77" s="111"/>
      <c r="O77" s="112" t="s">
        <v>352</v>
      </c>
      <c r="P77" s="112" t="s">
        <v>382</v>
      </c>
    </row>
    <row r="78" spans="1:16" ht="12.75" customHeight="1" x14ac:dyDescent="0.2">
      <c r="A78" s="21" t="str">
        <f t="shared" si="6"/>
        <v> BBS 36 </v>
      </c>
      <c r="B78" s="2" t="str">
        <f t="shared" si="7"/>
        <v>I</v>
      </c>
      <c r="C78" s="21">
        <f t="shared" si="8"/>
        <v>43510.364999999998</v>
      </c>
      <c r="D78" t="str">
        <f t="shared" si="9"/>
        <v>vis</v>
      </c>
      <c r="E78">
        <f>VLOOKUP(C78,'Active 1'!C$21:E$973,3,FALSE)</f>
        <v>12249.002009575761</v>
      </c>
      <c r="F78" s="2" t="str">
        <f>LEFT(M78,1)</f>
        <v>V</v>
      </c>
      <c r="G78" t="str">
        <f t="shared" si="10"/>
        <v>43510.365</v>
      </c>
      <c r="H78" s="21">
        <f t="shared" si="11"/>
        <v>12249</v>
      </c>
      <c r="I78" s="110" t="s">
        <v>405</v>
      </c>
      <c r="J78" s="111" t="s">
        <v>406</v>
      </c>
      <c r="K78" s="110">
        <v>12249</v>
      </c>
      <c r="L78" s="110" t="s">
        <v>379</v>
      </c>
      <c r="M78" s="111" t="s">
        <v>208</v>
      </c>
      <c r="N78" s="111"/>
      <c r="O78" s="112" t="s">
        <v>394</v>
      </c>
      <c r="P78" s="112" t="s">
        <v>407</v>
      </c>
    </row>
    <row r="79" spans="1:16" ht="12.75" customHeight="1" x14ac:dyDescent="0.2">
      <c r="A79" s="21" t="str">
        <f t="shared" si="6"/>
        <v>BAVM 68 </v>
      </c>
      <c r="B79" s="2" t="str">
        <f t="shared" si="7"/>
        <v>I</v>
      </c>
      <c r="C79" s="21">
        <f t="shared" si="8"/>
        <v>49398.466</v>
      </c>
      <c r="D79" t="str">
        <f t="shared" si="9"/>
        <v>PE</v>
      </c>
      <c r="E79">
        <f>VLOOKUP(C79,'Active 1'!C$21:E$973,3,FALSE)</f>
        <v>19526.114597726435</v>
      </c>
      <c r="F79" s="2" t="str">
        <f>LEFT(M79,1)</f>
        <v>E</v>
      </c>
      <c r="G79" t="str">
        <f t="shared" si="10"/>
        <v>49398.466</v>
      </c>
      <c r="H79" s="21">
        <f t="shared" si="11"/>
        <v>19526</v>
      </c>
      <c r="I79" s="110" t="s">
        <v>408</v>
      </c>
      <c r="J79" s="111" t="s">
        <v>409</v>
      </c>
      <c r="K79" s="110">
        <v>19526</v>
      </c>
      <c r="L79" s="110" t="s">
        <v>410</v>
      </c>
      <c r="M79" s="111" t="s">
        <v>411</v>
      </c>
      <c r="N79" s="111" t="s">
        <v>146</v>
      </c>
      <c r="O79" s="112" t="s">
        <v>412</v>
      </c>
      <c r="P79" s="113" t="s">
        <v>413</v>
      </c>
    </row>
    <row r="80" spans="1:16" ht="12.75" customHeight="1" x14ac:dyDescent="0.2">
      <c r="A80" s="21" t="str">
        <f t="shared" si="6"/>
        <v>BAVM 68 </v>
      </c>
      <c r="B80" s="2" t="str">
        <f t="shared" si="7"/>
        <v>I</v>
      </c>
      <c r="C80" s="21">
        <f t="shared" si="8"/>
        <v>49398.470999999998</v>
      </c>
      <c r="D80" t="str">
        <f t="shared" si="9"/>
        <v>PE</v>
      </c>
      <c r="E80">
        <f>VLOOKUP(C80,'Active 1'!C$21:E$973,3,FALSE)</f>
        <v>19526.120777233704</v>
      </c>
      <c r="F80" s="2" t="str">
        <f>LEFT(M80,1)</f>
        <v>E</v>
      </c>
      <c r="G80" t="str">
        <f t="shared" si="10"/>
        <v>49398.471</v>
      </c>
      <c r="H80" s="21">
        <f t="shared" si="11"/>
        <v>19526</v>
      </c>
      <c r="I80" s="110" t="s">
        <v>414</v>
      </c>
      <c r="J80" s="111" t="s">
        <v>415</v>
      </c>
      <c r="K80" s="110">
        <v>19526</v>
      </c>
      <c r="L80" s="110" t="s">
        <v>416</v>
      </c>
      <c r="M80" s="111" t="s">
        <v>411</v>
      </c>
      <c r="N80" s="111" t="s">
        <v>417</v>
      </c>
      <c r="O80" s="112" t="s">
        <v>412</v>
      </c>
      <c r="P80" s="113" t="s">
        <v>413</v>
      </c>
    </row>
    <row r="81" spans="1:16" ht="12.75" customHeight="1" x14ac:dyDescent="0.2">
      <c r="A81" s="21" t="str">
        <f t="shared" si="6"/>
        <v> BBS 116 </v>
      </c>
      <c r="B81" s="2" t="str">
        <f t="shared" si="7"/>
        <v>I</v>
      </c>
      <c r="C81" s="21">
        <f t="shared" si="8"/>
        <v>50381.574999999997</v>
      </c>
      <c r="D81" t="str">
        <f t="shared" si="9"/>
        <v>PE</v>
      </c>
      <c r="E81">
        <f>VLOOKUP(C81,'Active 1'!C$21:E$973,3,FALSE)</f>
        <v>20741.140440425836</v>
      </c>
      <c r="F81" s="2" t="str">
        <f>LEFT(M81,1)</f>
        <v>E</v>
      </c>
      <c r="G81" t="str">
        <f t="shared" si="10"/>
        <v>50381.575</v>
      </c>
      <c r="H81" s="21">
        <f t="shared" si="11"/>
        <v>20741</v>
      </c>
      <c r="I81" s="110" t="s">
        <v>418</v>
      </c>
      <c r="J81" s="111" t="s">
        <v>419</v>
      </c>
      <c r="K81" s="110">
        <v>20741</v>
      </c>
      <c r="L81" s="110" t="s">
        <v>420</v>
      </c>
      <c r="M81" s="111" t="s">
        <v>411</v>
      </c>
      <c r="N81" s="111" t="s">
        <v>421</v>
      </c>
      <c r="O81" s="112" t="s">
        <v>422</v>
      </c>
      <c r="P81" s="112" t="s">
        <v>423</v>
      </c>
    </row>
    <row r="82" spans="1:16" ht="12.75" customHeight="1" x14ac:dyDescent="0.2">
      <c r="A82" s="21" t="str">
        <f t="shared" si="6"/>
        <v>BAVM 102 </v>
      </c>
      <c r="B82" s="2" t="str">
        <f t="shared" si="7"/>
        <v>I</v>
      </c>
      <c r="C82" s="21">
        <f t="shared" si="8"/>
        <v>50428.506500000003</v>
      </c>
      <c r="D82" t="str">
        <f t="shared" si="9"/>
        <v>PE</v>
      </c>
      <c r="E82">
        <f>VLOOKUP(C82,'Active 1'!C$21:E$973,3,FALSE)</f>
        <v>20799.143149521831</v>
      </c>
      <c r="F82" s="2" t="str">
        <f>LEFT(M82,1)</f>
        <v>E</v>
      </c>
      <c r="G82" t="str">
        <f t="shared" si="10"/>
        <v>50428.5065</v>
      </c>
      <c r="H82" s="21">
        <f t="shared" si="11"/>
        <v>20799</v>
      </c>
      <c r="I82" s="110" t="s">
        <v>424</v>
      </c>
      <c r="J82" s="111" t="s">
        <v>425</v>
      </c>
      <c r="K82" s="110">
        <v>20799</v>
      </c>
      <c r="L82" s="110" t="s">
        <v>426</v>
      </c>
      <c r="M82" s="111" t="s">
        <v>411</v>
      </c>
      <c r="N82" s="111" t="s">
        <v>417</v>
      </c>
      <c r="O82" s="112" t="s">
        <v>412</v>
      </c>
      <c r="P82" s="113" t="s">
        <v>427</v>
      </c>
    </row>
    <row r="83" spans="1:16" ht="12.75" customHeight="1" x14ac:dyDescent="0.2">
      <c r="A83" s="21" t="str">
        <f t="shared" si="6"/>
        <v> BBS 114 </v>
      </c>
      <c r="B83" s="2" t="str">
        <f t="shared" si="7"/>
        <v>II</v>
      </c>
      <c r="C83" s="21">
        <f t="shared" si="8"/>
        <v>50524.373</v>
      </c>
      <c r="D83" t="str">
        <f t="shared" si="9"/>
        <v>vis</v>
      </c>
      <c r="E83">
        <f>VLOOKUP(C83,'Active 1'!C$21:E$973,3,FALSE)</f>
        <v>20917.624696277217</v>
      </c>
      <c r="F83" s="2" t="s">
        <v>99</v>
      </c>
      <c r="G83" t="str">
        <f t="shared" si="10"/>
        <v>50524.373</v>
      </c>
      <c r="H83" s="21">
        <f t="shared" si="11"/>
        <v>20917.5</v>
      </c>
      <c r="I83" s="110" t="s">
        <v>428</v>
      </c>
      <c r="J83" s="111" t="s">
        <v>429</v>
      </c>
      <c r="K83" s="110">
        <v>20917.5</v>
      </c>
      <c r="L83" s="110" t="s">
        <v>430</v>
      </c>
      <c r="M83" s="111" t="s">
        <v>411</v>
      </c>
      <c r="N83" s="111" t="s">
        <v>421</v>
      </c>
      <c r="O83" s="112" t="s">
        <v>394</v>
      </c>
      <c r="P83" s="112" t="s">
        <v>431</v>
      </c>
    </row>
    <row r="84" spans="1:16" ht="12.75" customHeight="1" x14ac:dyDescent="0.2">
      <c r="A84" s="21" t="str">
        <f t="shared" si="6"/>
        <v> BBS 115 </v>
      </c>
      <c r="B84" s="2" t="str">
        <f t="shared" si="7"/>
        <v>I</v>
      </c>
      <c r="C84" s="21">
        <f t="shared" si="8"/>
        <v>50560.3825</v>
      </c>
      <c r="D84" t="str">
        <f t="shared" si="9"/>
        <v>vis</v>
      </c>
      <c r="E84">
        <f>VLOOKUP(C84,'Active 1'!C$21:E$973,3,FALSE)</f>
        <v>20962.128889690848</v>
      </c>
      <c r="F84" s="2" t="s">
        <v>99</v>
      </c>
      <c r="G84" t="str">
        <f t="shared" si="10"/>
        <v>50560.3825</v>
      </c>
      <c r="H84" s="21">
        <f t="shared" si="11"/>
        <v>20962</v>
      </c>
      <c r="I84" s="110" t="s">
        <v>432</v>
      </c>
      <c r="J84" s="111" t="s">
        <v>433</v>
      </c>
      <c r="K84" s="110">
        <v>20962</v>
      </c>
      <c r="L84" s="110" t="s">
        <v>434</v>
      </c>
      <c r="M84" s="111" t="s">
        <v>411</v>
      </c>
      <c r="N84" s="111" t="s">
        <v>421</v>
      </c>
      <c r="O84" s="112" t="s">
        <v>435</v>
      </c>
      <c r="P84" s="112" t="s">
        <v>436</v>
      </c>
    </row>
    <row r="85" spans="1:16" ht="12.75" customHeight="1" x14ac:dyDescent="0.2">
      <c r="A85" s="21" t="str">
        <f t="shared" si="6"/>
        <v>BAVM 118 </v>
      </c>
      <c r="B85" s="2" t="str">
        <f t="shared" si="7"/>
        <v>II</v>
      </c>
      <c r="C85" s="21">
        <f t="shared" si="8"/>
        <v>50859.374600000003</v>
      </c>
      <c r="D85" t="str">
        <f t="shared" si="9"/>
        <v>vis</v>
      </c>
      <c r="E85">
        <f>VLOOKUP(C85,'Active 1'!C$21:E$973,3,FALSE)</f>
        <v>21331.6536608637</v>
      </c>
      <c r="F85" s="2" t="s">
        <v>99</v>
      </c>
      <c r="G85" t="str">
        <f t="shared" si="10"/>
        <v>50859.3746</v>
      </c>
      <c r="H85" s="21">
        <f t="shared" si="11"/>
        <v>21331.5</v>
      </c>
      <c r="I85" s="110" t="s">
        <v>437</v>
      </c>
      <c r="J85" s="111" t="s">
        <v>438</v>
      </c>
      <c r="K85" s="110">
        <v>21331.5</v>
      </c>
      <c r="L85" s="110" t="s">
        <v>439</v>
      </c>
      <c r="M85" s="111" t="s">
        <v>411</v>
      </c>
      <c r="N85" s="111" t="s">
        <v>440</v>
      </c>
      <c r="O85" s="112" t="s">
        <v>441</v>
      </c>
      <c r="P85" s="113" t="s">
        <v>442</v>
      </c>
    </row>
    <row r="86" spans="1:16" ht="12.75" customHeight="1" x14ac:dyDescent="0.2">
      <c r="A86" s="21" t="str">
        <f t="shared" si="6"/>
        <v>BAVM 118 </v>
      </c>
      <c r="B86" s="2" t="str">
        <f t="shared" si="7"/>
        <v>I</v>
      </c>
      <c r="C86" s="21">
        <f t="shared" si="8"/>
        <v>51166.4424</v>
      </c>
      <c r="D86" t="str">
        <f t="shared" si="9"/>
        <v>vis</v>
      </c>
      <c r="E86">
        <f>VLOOKUP(C86,'Active 1'!C$21:E$973,3,FALSE)</f>
        <v>21711.159201409915</v>
      </c>
      <c r="F86" s="2" t="s">
        <v>99</v>
      </c>
      <c r="G86" t="str">
        <f t="shared" si="10"/>
        <v>51166.4424</v>
      </c>
      <c r="H86" s="21">
        <f t="shared" si="11"/>
        <v>21711</v>
      </c>
      <c r="I86" s="110" t="s">
        <v>443</v>
      </c>
      <c r="J86" s="111" t="s">
        <v>444</v>
      </c>
      <c r="K86" s="110">
        <v>21711</v>
      </c>
      <c r="L86" s="110" t="s">
        <v>445</v>
      </c>
      <c r="M86" s="111" t="s">
        <v>411</v>
      </c>
      <c r="N86" s="111" t="s">
        <v>417</v>
      </c>
      <c r="O86" s="112" t="s">
        <v>412</v>
      </c>
      <c r="P86" s="113" t="s">
        <v>442</v>
      </c>
    </row>
    <row r="87" spans="1:16" ht="12.75" customHeight="1" x14ac:dyDescent="0.2">
      <c r="A87" s="21" t="str">
        <f t="shared" si="6"/>
        <v>IBVS 5040 </v>
      </c>
      <c r="B87" s="2" t="str">
        <f t="shared" si="7"/>
        <v>I</v>
      </c>
      <c r="C87" s="21">
        <f t="shared" si="8"/>
        <v>51906.808700000001</v>
      </c>
      <c r="D87" t="str">
        <f t="shared" si="9"/>
        <v>vis</v>
      </c>
      <c r="E87">
        <f>VLOOKUP(C87,'Active 1'!C$21:E$973,3,FALSE)</f>
        <v>22626.178988192198</v>
      </c>
      <c r="F87" s="2" t="s">
        <v>99</v>
      </c>
      <c r="G87" t="str">
        <f t="shared" si="10"/>
        <v>51906.8087</v>
      </c>
      <c r="H87" s="21">
        <f t="shared" si="11"/>
        <v>22626</v>
      </c>
      <c r="I87" s="110" t="s">
        <v>446</v>
      </c>
      <c r="J87" s="111" t="s">
        <v>447</v>
      </c>
      <c r="K87" s="110">
        <v>22626</v>
      </c>
      <c r="L87" s="110" t="s">
        <v>448</v>
      </c>
      <c r="M87" s="111" t="s">
        <v>411</v>
      </c>
      <c r="N87" s="111" t="s">
        <v>421</v>
      </c>
      <c r="O87" s="112" t="s">
        <v>449</v>
      </c>
      <c r="P87" s="113" t="s">
        <v>450</v>
      </c>
    </row>
    <row r="88" spans="1:16" ht="12.75" customHeight="1" x14ac:dyDescent="0.2">
      <c r="A88" s="21" t="str">
        <f t="shared" si="6"/>
        <v>BAVM 152 </v>
      </c>
      <c r="B88" s="2" t="str">
        <f t="shared" si="7"/>
        <v>I</v>
      </c>
      <c r="C88" s="21">
        <f t="shared" si="8"/>
        <v>51938.366300000002</v>
      </c>
      <c r="D88" t="str">
        <f t="shared" si="9"/>
        <v>vis</v>
      </c>
      <c r="E88">
        <f>VLOOKUP(C88,'Active 1'!C$21:E$973,3,FALSE)</f>
        <v>22665.181071922048</v>
      </c>
      <c r="F88" s="2" t="s">
        <v>99</v>
      </c>
      <c r="G88" t="str">
        <f t="shared" si="10"/>
        <v>51938.3663</v>
      </c>
      <c r="H88" s="21">
        <f t="shared" si="11"/>
        <v>22665</v>
      </c>
      <c r="I88" s="110" t="s">
        <v>451</v>
      </c>
      <c r="J88" s="111" t="s">
        <v>452</v>
      </c>
      <c r="K88" s="110">
        <v>22665</v>
      </c>
      <c r="L88" s="110" t="s">
        <v>453</v>
      </c>
      <c r="M88" s="111" t="s">
        <v>411</v>
      </c>
      <c r="N88" s="111" t="s">
        <v>417</v>
      </c>
      <c r="O88" s="112" t="s">
        <v>412</v>
      </c>
      <c r="P88" s="113" t="s">
        <v>454</v>
      </c>
    </row>
    <row r="89" spans="1:16" ht="12.75" customHeight="1" x14ac:dyDescent="0.2">
      <c r="A89" s="21" t="str">
        <f t="shared" si="6"/>
        <v>BAVM 152 </v>
      </c>
      <c r="B89" s="2" t="str">
        <f t="shared" si="7"/>
        <v>I</v>
      </c>
      <c r="C89" s="21">
        <f t="shared" si="8"/>
        <v>51955.358099999998</v>
      </c>
      <c r="D89" t="str">
        <f t="shared" si="9"/>
        <v>vis</v>
      </c>
      <c r="E89">
        <f>VLOOKUP(C89,'Active 1'!C$21:E$973,3,FALSE)</f>
        <v>22686.18126225087</v>
      </c>
      <c r="F89" s="2" t="s">
        <v>99</v>
      </c>
      <c r="G89" t="str">
        <f t="shared" si="10"/>
        <v>51955.3581</v>
      </c>
      <c r="H89" s="21">
        <f t="shared" si="11"/>
        <v>22686</v>
      </c>
      <c r="I89" s="110" t="s">
        <v>455</v>
      </c>
      <c r="J89" s="111" t="s">
        <v>456</v>
      </c>
      <c r="K89" s="110">
        <v>22686</v>
      </c>
      <c r="L89" s="110" t="s">
        <v>457</v>
      </c>
      <c r="M89" s="111" t="s">
        <v>411</v>
      </c>
      <c r="N89" s="111" t="s">
        <v>458</v>
      </c>
      <c r="O89" s="112" t="s">
        <v>441</v>
      </c>
      <c r="P89" s="113" t="s">
        <v>454</v>
      </c>
    </row>
    <row r="90" spans="1:16" ht="12.75" customHeight="1" x14ac:dyDescent="0.2">
      <c r="A90" s="21" t="str">
        <f t="shared" si="6"/>
        <v> BBS 129 </v>
      </c>
      <c r="B90" s="2" t="str">
        <f t="shared" si="7"/>
        <v>I</v>
      </c>
      <c r="C90" s="21">
        <f t="shared" si="8"/>
        <v>52655.268900000003</v>
      </c>
      <c r="D90" t="str">
        <f t="shared" si="9"/>
        <v>vis</v>
      </c>
      <c r="E90">
        <f>VLOOKUP(C90,'Active 1'!C$21:E$973,3,FALSE)</f>
        <v>23551.202037754319</v>
      </c>
      <c r="F90" s="2" t="s">
        <v>99</v>
      </c>
      <c r="G90" t="str">
        <f t="shared" si="10"/>
        <v>52655.2689</v>
      </c>
      <c r="H90" s="21">
        <f t="shared" si="11"/>
        <v>23551</v>
      </c>
      <c r="I90" s="110" t="s">
        <v>459</v>
      </c>
      <c r="J90" s="111" t="s">
        <v>460</v>
      </c>
      <c r="K90" s="110" t="s">
        <v>461</v>
      </c>
      <c r="L90" s="110" t="s">
        <v>462</v>
      </c>
      <c r="M90" s="111" t="s">
        <v>411</v>
      </c>
      <c r="N90" s="111" t="s">
        <v>421</v>
      </c>
      <c r="O90" s="112" t="s">
        <v>435</v>
      </c>
      <c r="P90" s="112" t="s">
        <v>463</v>
      </c>
    </row>
    <row r="91" spans="1:16" ht="12.75" customHeight="1" x14ac:dyDescent="0.2">
      <c r="A91" s="21" t="str">
        <f t="shared" si="6"/>
        <v>IBVS 5502 </v>
      </c>
      <c r="B91" s="2" t="str">
        <f t="shared" si="7"/>
        <v>I</v>
      </c>
      <c r="C91" s="21">
        <f t="shared" si="8"/>
        <v>52683.587500000001</v>
      </c>
      <c r="D91" t="str">
        <f t="shared" si="9"/>
        <v>vis</v>
      </c>
      <c r="E91">
        <f>VLOOKUP(C91,'Active 1'!C$21:E$973,3,FALSE)</f>
        <v>23586.201036674142</v>
      </c>
      <c r="F91" s="2" t="s">
        <v>99</v>
      </c>
      <c r="G91" t="str">
        <f t="shared" si="10"/>
        <v>52683.5875</v>
      </c>
      <c r="H91" s="21">
        <f t="shared" si="11"/>
        <v>23586</v>
      </c>
      <c r="I91" s="110" t="s">
        <v>464</v>
      </c>
      <c r="J91" s="111" t="s">
        <v>465</v>
      </c>
      <c r="K91" s="110" t="s">
        <v>466</v>
      </c>
      <c r="L91" s="110" t="s">
        <v>467</v>
      </c>
      <c r="M91" s="111" t="s">
        <v>411</v>
      </c>
      <c r="N91" s="111" t="s">
        <v>421</v>
      </c>
      <c r="O91" s="112" t="s">
        <v>468</v>
      </c>
      <c r="P91" s="113" t="s">
        <v>469</v>
      </c>
    </row>
    <row r="92" spans="1:16" ht="12.75" customHeight="1" x14ac:dyDescent="0.2">
      <c r="A92" s="21" t="str">
        <f t="shared" si="6"/>
        <v>IBVS 5809 </v>
      </c>
      <c r="B92" s="2" t="str">
        <f t="shared" si="7"/>
        <v>I</v>
      </c>
      <c r="C92" s="21">
        <f t="shared" si="8"/>
        <v>52690.061900000001</v>
      </c>
      <c r="D92" t="str">
        <f t="shared" si="9"/>
        <v>vis</v>
      </c>
      <c r="E92">
        <f>VLOOKUP(C92,'Active 1'!C$21:E$973,3,FALSE)</f>
        <v>23594.202757048963</v>
      </c>
      <c r="F92" s="2" t="s">
        <v>99</v>
      </c>
      <c r="G92" t="str">
        <f t="shared" si="10"/>
        <v>52690.0619</v>
      </c>
      <c r="H92" s="21">
        <f t="shared" si="11"/>
        <v>23594</v>
      </c>
      <c r="I92" s="110" t="s">
        <v>470</v>
      </c>
      <c r="J92" s="111" t="s">
        <v>471</v>
      </c>
      <c r="K92" s="110" t="s">
        <v>472</v>
      </c>
      <c r="L92" s="110" t="s">
        <v>473</v>
      </c>
      <c r="M92" s="111" t="s">
        <v>474</v>
      </c>
      <c r="N92" s="111" t="s">
        <v>99</v>
      </c>
      <c r="O92" s="112" t="s">
        <v>475</v>
      </c>
      <c r="P92" s="113" t="s">
        <v>476</v>
      </c>
    </row>
    <row r="93" spans="1:16" ht="12.75" customHeight="1" x14ac:dyDescent="0.2">
      <c r="A93" s="21" t="str">
        <f t="shared" si="6"/>
        <v>IBVS 5676 </v>
      </c>
      <c r="B93" s="2" t="str">
        <f t="shared" si="7"/>
        <v>I</v>
      </c>
      <c r="C93" s="21">
        <f t="shared" si="8"/>
        <v>53010.4804</v>
      </c>
      <c r="D93" t="str">
        <f t="shared" si="9"/>
        <v>vis</v>
      </c>
      <c r="E93">
        <f>VLOOKUP(C93,'Active 1'!C$21:E$973,3,FALSE)</f>
        <v>23990.208447139259</v>
      </c>
      <c r="F93" s="2" t="s">
        <v>99</v>
      </c>
      <c r="G93" t="str">
        <f t="shared" si="10"/>
        <v>53010.4804</v>
      </c>
      <c r="H93" s="21">
        <f t="shared" si="11"/>
        <v>23990</v>
      </c>
      <c r="I93" s="110" t="s">
        <v>477</v>
      </c>
      <c r="J93" s="111" t="s">
        <v>478</v>
      </c>
      <c r="K93" s="110" t="s">
        <v>479</v>
      </c>
      <c r="L93" s="110" t="s">
        <v>480</v>
      </c>
      <c r="M93" s="111" t="s">
        <v>411</v>
      </c>
      <c r="N93" s="111" t="s">
        <v>421</v>
      </c>
      <c r="O93" s="112" t="s">
        <v>481</v>
      </c>
      <c r="P93" s="113" t="s">
        <v>482</v>
      </c>
    </row>
    <row r="94" spans="1:16" ht="12.75" customHeight="1" x14ac:dyDescent="0.2">
      <c r="A94" s="21" t="str">
        <f t="shared" si="6"/>
        <v>IBVS 5592 </v>
      </c>
      <c r="B94" s="2" t="str">
        <f t="shared" si="7"/>
        <v>I</v>
      </c>
      <c r="C94" s="21">
        <f t="shared" si="8"/>
        <v>53050.130499999999</v>
      </c>
      <c r="D94" t="str">
        <f t="shared" si="9"/>
        <v>vis</v>
      </c>
      <c r="E94">
        <f>VLOOKUP(C94,'Active 1'!C$21:E$973,3,FALSE)</f>
        <v>24039.212063386913</v>
      </c>
      <c r="F94" s="2" t="s">
        <v>99</v>
      </c>
      <c r="G94" t="str">
        <f t="shared" si="10"/>
        <v>53050.1305</v>
      </c>
      <c r="H94" s="21">
        <f t="shared" si="11"/>
        <v>24039</v>
      </c>
      <c r="I94" s="110" t="s">
        <v>483</v>
      </c>
      <c r="J94" s="111" t="s">
        <v>484</v>
      </c>
      <c r="K94" s="110" t="s">
        <v>485</v>
      </c>
      <c r="L94" s="110" t="s">
        <v>486</v>
      </c>
      <c r="M94" s="111" t="s">
        <v>411</v>
      </c>
      <c r="N94" s="111" t="s">
        <v>421</v>
      </c>
      <c r="O94" s="112" t="s">
        <v>487</v>
      </c>
      <c r="P94" s="113" t="s">
        <v>488</v>
      </c>
    </row>
    <row r="95" spans="1:16" ht="12.75" customHeight="1" x14ac:dyDescent="0.2">
      <c r="A95" s="21" t="str">
        <f t="shared" si="6"/>
        <v>VSB 43 </v>
      </c>
      <c r="B95" s="2" t="str">
        <f t="shared" si="7"/>
        <v>I</v>
      </c>
      <c r="C95" s="21">
        <f t="shared" si="8"/>
        <v>53329.284599999999</v>
      </c>
      <c r="D95" t="str">
        <f t="shared" si="9"/>
        <v>vis</v>
      </c>
      <c r="E95">
        <f>VLOOKUP(C95,'Active 1'!C$21:E$973,3,FALSE)</f>
        <v>24384.219021512097</v>
      </c>
      <c r="F95" s="2" t="s">
        <v>99</v>
      </c>
      <c r="G95" t="str">
        <f t="shared" si="10"/>
        <v>53329.2846</v>
      </c>
      <c r="H95" s="21">
        <f t="shared" si="11"/>
        <v>24384</v>
      </c>
      <c r="I95" s="110" t="s">
        <v>489</v>
      </c>
      <c r="J95" s="111" t="s">
        <v>490</v>
      </c>
      <c r="K95" s="110" t="s">
        <v>491</v>
      </c>
      <c r="L95" s="110" t="s">
        <v>492</v>
      </c>
      <c r="M95" s="111" t="s">
        <v>411</v>
      </c>
      <c r="N95" s="111" t="s">
        <v>421</v>
      </c>
      <c r="O95" s="112" t="s">
        <v>493</v>
      </c>
      <c r="P95" s="113" t="s">
        <v>494</v>
      </c>
    </row>
    <row r="96" spans="1:16" ht="12.75" customHeight="1" x14ac:dyDescent="0.2">
      <c r="A96" s="21" t="str">
        <f t="shared" si="6"/>
        <v>BAVM 178 </v>
      </c>
      <c r="B96" s="2" t="str">
        <f t="shared" si="7"/>
        <v>II</v>
      </c>
      <c r="C96" s="21">
        <f t="shared" si="8"/>
        <v>53407.361400000002</v>
      </c>
      <c r="D96" t="str">
        <f t="shared" si="9"/>
        <v>vis</v>
      </c>
      <c r="E96">
        <f>VLOOKUP(C96,'Active 1'!C$21:E$973,3,FALSE)</f>
        <v>24480.714252168389</v>
      </c>
      <c r="F96" s="2" t="s">
        <v>99</v>
      </c>
      <c r="G96" t="str">
        <f t="shared" si="10"/>
        <v>53407.3614</v>
      </c>
      <c r="H96" s="21">
        <f t="shared" si="11"/>
        <v>24480.5</v>
      </c>
      <c r="I96" s="110" t="s">
        <v>495</v>
      </c>
      <c r="J96" s="111" t="s">
        <v>496</v>
      </c>
      <c r="K96" s="110" t="s">
        <v>497</v>
      </c>
      <c r="L96" s="110" t="s">
        <v>498</v>
      </c>
      <c r="M96" s="111" t="s">
        <v>474</v>
      </c>
      <c r="N96" s="111" t="s">
        <v>458</v>
      </c>
      <c r="O96" s="112" t="s">
        <v>499</v>
      </c>
      <c r="P96" s="113" t="s">
        <v>500</v>
      </c>
    </row>
    <row r="97" spans="1:16" ht="12.75" customHeight="1" x14ac:dyDescent="0.2">
      <c r="A97" s="21" t="str">
        <f t="shared" si="6"/>
        <v>BAVM 186 </v>
      </c>
      <c r="B97" s="2" t="str">
        <f t="shared" si="7"/>
        <v>I</v>
      </c>
      <c r="C97" s="21">
        <f t="shared" si="8"/>
        <v>53744.374000000003</v>
      </c>
      <c r="D97" t="str">
        <f t="shared" si="9"/>
        <v>vis</v>
      </c>
      <c r="E97">
        <f>VLOOKUP(C97,'Active 1'!C$21:E$973,3,FALSE)</f>
        <v>24897.228614579191</v>
      </c>
      <c r="F97" s="2" t="s">
        <v>99</v>
      </c>
      <c r="G97" t="str">
        <f t="shared" si="10"/>
        <v>53744.3740</v>
      </c>
      <c r="H97" s="21">
        <f t="shared" si="11"/>
        <v>24897</v>
      </c>
      <c r="I97" s="110" t="s">
        <v>501</v>
      </c>
      <c r="J97" s="111" t="s">
        <v>502</v>
      </c>
      <c r="K97" s="110" t="s">
        <v>503</v>
      </c>
      <c r="L97" s="110" t="s">
        <v>504</v>
      </c>
      <c r="M97" s="111" t="s">
        <v>474</v>
      </c>
      <c r="N97" s="111" t="s">
        <v>458</v>
      </c>
      <c r="O97" s="112" t="s">
        <v>505</v>
      </c>
      <c r="P97" s="113" t="s">
        <v>506</v>
      </c>
    </row>
    <row r="98" spans="1:16" ht="12.75" customHeight="1" x14ac:dyDescent="0.2">
      <c r="A98" s="21" t="str">
        <f t="shared" si="6"/>
        <v>BAVM 183 </v>
      </c>
      <c r="B98" s="2" t="str">
        <f t="shared" si="7"/>
        <v>I</v>
      </c>
      <c r="C98" s="21">
        <f t="shared" si="8"/>
        <v>54091.497799999997</v>
      </c>
      <c r="D98" t="str">
        <f t="shared" si="9"/>
        <v>vis</v>
      </c>
      <c r="E98">
        <f>VLOOKUP(C98,'Active 1'!C$21:E$973,3,FALSE)</f>
        <v>25326.239423773302</v>
      </c>
      <c r="F98" s="2" t="s">
        <v>99</v>
      </c>
      <c r="G98" t="str">
        <f t="shared" si="10"/>
        <v>54091.4978</v>
      </c>
      <c r="H98" s="21">
        <f t="shared" si="11"/>
        <v>25326</v>
      </c>
      <c r="I98" s="110" t="s">
        <v>507</v>
      </c>
      <c r="J98" s="111" t="s">
        <v>508</v>
      </c>
      <c r="K98" s="110" t="s">
        <v>509</v>
      </c>
      <c r="L98" s="110" t="s">
        <v>510</v>
      </c>
      <c r="M98" s="111" t="s">
        <v>474</v>
      </c>
      <c r="N98" s="111" t="s">
        <v>458</v>
      </c>
      <c r="O98" s="112" t="s">
        <v>511</v>
      </c>
      <c r="P98" s="113" t="s">
        <v>512</v>
      </c>
    </row>
    <row r="99" spans="1:16" ht="12.75" customHeight="1" x14ac:dyDescent="0.2">
      <c r="A99" s="21" t="str">
        <f t="shared" si="6"/>
        <v>BAVM 186 </v>
      </c>
      <c r="B99" s="2" t="str">
        <f t="shared" si="7"/>
        <v>I</v>
      </c>
      <c r="C99" s="21">
        <f t="shared" si="8"/>
        <v>54096.353499999997</v>
      </c>
      <c r="D99" t="str">
        <f t="shared" si="9"/>
        <v>vis</v>
      </c>
      <c r="E99">
        <f>VLOOKUP(C99,'Active 1'!C$21:E$973,3,FALSE)</f>
        <v>25332.240590464273</v>
      </c>
      <c r="F99" s="2" t="s">
        <v>99</v>
      </c>
      <c r="G99" t="str">
        <f t="shared" si="10"/>
        <v>54096.3535</v>
      </c>
      <c r="H99" s="21">
        <f t="shared" si="11"/>
        <v>25332</v>
      </c>
      <c r="I99" s="110" t="s">
        <v>513</v>
      </c>
      <c r="J99" s="111" t="s">
        <v>514</v>
      </c>
      <c r="K99" s="110" t="s">
        <v>515</v>
      </c>
      <c r="L99" s="110" t="s">
        <v>516</v>
      </c>
      <c r="M99" s="111" t="s">
        <v>474</v>
      </c>
      <c r="N99" s="111" t="s">
        <v>458</v>
      </c>
      <c r="O99" s="112" t="s">
        <v>505</v>
      </c>
      <c r="P99" s="113" t="s">
        <v>506</v>
      </c>
    </row>
    <row r="100" spans="1:16" ht="12.75" customHeight="1" x14ac:dyDescent="0.2">
      <c r="A100" s="21" t="str">
        <f t="shared" si="6"/>
        <v>IBVS 5760 </v>
      </c>
      <c r="B100" s="2" t="str">
        <f t="shared" si="7"/>
        <v>II</v>
      </c>
      <c r="C100" s="21">
        <f t="shared" si="8"/>
        <v>54096.756000000001</v>
      </c>
      <c r="D100" t="str">
        <f t="shared" si="9"/>
        <v>vis</v>
      </c>
      <c r="E100">
        <f>VLOOKUP(C100,'Active 1'!C$21:E$973,3,FALSE)</f>
        <v>25332.738040799581</v>
      </c>
      <c r="F100" s="2" t="s">
        <v>99</v>
      </c>
      <c r="G100" t="str">
        <f t="shared" si="10"/>
        <v>54096.756</v>
      </c>
      <c r="H100" s="21">
        <f t="shared" si="11"/>
        <v>25332.5</v>
      </c>
      <c r="I100" s="110" t="s">
        <v>517</v>
      </c>
      <c r="J100" s="111" t="s">
        <v>518</v>
      </c>
      <c r="K100" s="110" t="s">
        <v>519</v>
      </c>
      <c r="L100" s="110" t="s">
        <v>520</v>
      </c>
      <c r="M100" s="111" t="s">
        <v>474</v>
      </c>
      <c r="N100" s="111" t="s">
        <v>440</v>
      </c>
      <c r="O100" s="112" t="s">
        <v>521</v>
      </c>
      <c r="P100" s="113" t="s">
        <v>522</v>
      </c>
    </row>
    <row r="101" spans="1:16" ht="12.75" customHeight="1" x14ac:dyDescent="0.2">
      <c r="A101" s="21" t="str">
        <f t="shared" si="6"/>
        <v>VSB 48 </v>
      </c>
      <c r="B101" s="2" t="str">
        <f t="shared" si="7"/>
        <v>I</v>
      </c>
      <c r="C101" s="21">
        <f t="shared" si="8"/>
        <v>54500.927600000003</v>
      </c>
      <c r="D101" t="str">
        <f t="shared" si="9"/>
        <v>vis</v>
      </c>
      <c r="E101">
        <f>VLOOKUP(C101,'Active 1'!C$21:E$973,3,FALSE)</f>
        <v>25832.254308970423</v>
      </c>
      <c r="F101" s="2" t="s">
        <v>99</v>
      </c>
      <c r="G101" t="str">
        <f t="shared" si="10"/>
        <v>54500.9276</v>
      </c>
      <c r="H101" s="21">
        <f t="shared" si="11"/>
        <v>25832</v>
      </c>
      <c r="I101" s="110" t="s">
        <v>523</v>
      </c>
      <c r="J101" s="111" t="s">
        <v>524</v>
      </c>
      <c r="K101" s="110" t="s">
        <v>525</v>
      </c>
      <c r="L101" s="110" t="s">
        <v>526</v>
      </c>
      <c r="M101" s="111" t="s">
        <v>474</v>
      </c>
      <c r="N101" s="111" t="s">
        <v>99</v>
      </c>
      <c r="O101" s="112" t="s">
        <v>527</v>
      </c>
      <c r="P101" s="113" t="s">
        <v>528</v>
      </c>
    </row>
    <row r="102" spans="1:16" ht="12.75" customHeight="1" x14ac:dyDescent="0.2">
      <c r="A102" s="21" t="str">
        <f t="shared" si="6"/>
        <v>VSB 48 </v>
      </c>
      <c r="B102" s="2" t="str">
        <f t="shared" si="7"/>
        <v>I</v>
      </c>
      <c r="C102" s="21">
        <f t="shared" si="8"/>
        <v>54504.972999999998</v>
      </c>
      <c r="D102" t="str">
        <f t="shared" si="9"/>
        <v>vis</v>
      </c>
      <c r="E102">
        <f>VLOOKUP(C102,'Active 1'!C$21:E$973,3,FALSE)</f>
        <v>25837.254024713082</v>
      </c>
      <c r="F102" s="2" t="s">
        <v>99</v>
      </c>
      <c r="G102" t="str">
        <f t="shared" si="10"/>
        <v>54504.9730</v>
      </c>
      <c r="H102" s="21">
        <f t="shared" si="11"/>
        <v>25837</v>
      </c>
      <c r="I102" s="110" t="s">
        <v>529</v>
      </c>
      <c r="J102" s="111" t="s">
        <v>530</v>
      </c>
      <c r="K102" s="110" t="s">
        <v>531</v>
      </c>
      <c r="L102" s="110" t="s">
        <v>532</v>
      </c>
      <c r="M102" s="111" t="s">
        <v>474</v>
      </c>
      <c r="N102" s="111" t="s">
        <v>533</v>
      </c>
      <c r="O102" s="112" t="s">
        <v>527</v>
      </c>
      <c r="P102" s="113" t="s">
        <v>528</v>
      </c>
    </row>
    <row r="103" spans="1:16" ht="12.75" customHeight="1" x14ac:dyDescent="0.2">
      <c r="A103" s="21" t="str">
        <f t="shared" si="6"/>
        <v>VSB 48 </v>
      </c>
      <c r="B103" s="2" t="str">
        <f t="shared" si="7"/>
        <v>II</v>
      </c>
      <c r="C103" s="21">
        <f t="shared" si="8"/>
        <v>54506.992899999997</v>
      </c>
      <c r="D103" t="str">
        <f t="shared" si="9"/>
        <v>vis</v>
      </c>
      <c r="E103">
        <f>VLOOKUP(C103,'Active 1'!C$21:E$973,3,FALSE)</f>
        <v>25839.75042206034</v>
      </c>
      <c r="F103" s="2" t="s">
        <v>99</v>
      </c>
      <c r="G103" t="str">
        <f t="shared" si="10"/>
        <v>54506.9929</v>
      </c>
      <c r="H103" s="21">
        <f t="shared" si="11"/>
        <v>25839.5</v>
      </c>
      <c r="I103" s="110" t="s">
        <v>534</v>
      </c>
      <c r="J103" s="111" t="s">
        <v>535</v>
      </c>
      <c r="K103" s="110" t="s">
        <v>536</v>
      </c>
      <c r="L103" s="110" t="s">
        <v>537</v>
      </c>
      <c r="M103" s="111" t="s">
        <v>474</v>
      </c>
      <c r="N103" s="111" t="s">
        <v>99</v>
      </c>
      <c r="O103" s="112" t="s">
        <v>527</v>
      </c>
      <c r="P103" s="113" t="s">
        <v>528</v>
      </c>
    </row>
    <row r="104" spans="1:16" ht="12.75" customHeight="1" x14ac:dyDescent="0.2">
      <c r="A104" s="21" t="str">
        <f t="shared" si="6"/>
        <v>VSB 48 </v>
      </c>
      <c r="B104" s="2" t="str">
        <f t="shared" si="7"/>
        <v>I</v>
      </c>
      <c r="C104" s="21">
        <f t="shared" si="8"/>
        <v>54521.963499999998</v>
      </c>
      <c r="D104" t="str">
        <f t="shared" si="9"/>
        <v>vis</v>
      </c>
      <c r="E104">
        <f>VLOOKUP(C104,'Active 1'!C$21:E$973,3,FALSE)</f>
        <v>25858.252608370014</v>
      </c>
      <c r="F104" s="2" t="s">
        <v>99</v>
      </c>
      <c r="G104" t="str">
        <f t="shared" si="10"/>
        <v>54521.9635</v>
      </c>
      <c r="H104" s="21">
        <f t="shared" si="11"/>
        <v>25858</v>
      </c>
      <c r="I104" s="110" t="s">
        <v>538</v>
      </c>
      <c r="J104" s="111" t="s">
        <v>539</v>
      </c>
      <c r="K104" s="110" t="s">
        <v>540</v>
      </c>
      <c r="L104" s="110" t="s">
        <v>541</v>
      </c>
      <c r="M104" s="111" t="s">
        <v>474</v>
      </c>
      <c r="N104" s="111" t="s">
        <v>114</v>
      </c>
      <c r="O104" s="112" t="s">
        <v>527</v>
      </c>
      <c r="P104" s="113" t="s">
        <v>528</v>
      </c>
    </row>
    <row r="105" spans="1:16" ht="12.75" customHeight="1" x14ac:dyDescent="0.2">
      <c r="A105" s="21" t="str">
        <f t="shared" si="6"/>
        <v>IBVS 5920 </v>
      </c>
      <c r="B105" s="2" t="str">
        <f t="shared" si="7"/>
        <v>I</v>
      </c>
      <c r="C105" s="21">
        <f t="shared" si="8"/>
        <v>55153.904399999999</v>
      </c>
      <c r="D105" t="str">
        <f t="shared" si="9"/>
        <v>vis</v>
      </c>
      <c r="E105">
        <f>VLOOKUP(C105,'Active 1'!C$21:E$973,3,FALSE)</f>
        <v>26639.269285624239</v>
      </c>
      <c r="F105" s="2" t="s">
        <v>99</v>
      </c>
      <c r="G105" t="str">
        <f t="shared" si="10"/>
        <v>55153.9044</v>
      </c>
      <c r="H105" s="21">
        <f t="shared" si="11"/>
        <v>26639</v>
      </c>
      <c r="I105" s="110" t="s">
        <v>542</v>
      </c>
      <c r="J105" s="111" t="s">
        <v>543</v>
      </c>
      <c r="K105" s="110" t="s">
        <v>544</v>
      </c>
      <c r="L105" s="110" t="s">
        <v>545</v>
      </c>
      <c r="M105" s="111" t="s">
        <v>474</v>
      </c>
      <c r="N105" s="111" t="s">
        <v>99</v>
      </c>
      <c r="O105" s="112" t="s">
        <v>394</v>
      </c>
      <c r="P105" s="113" t="s">
        <v>546</v>
      </c>
    </row>
    <row r="106" spans="1:16" ht="12.75" customHeight="1" x14ac:dyDescent="0.2">
      <c r="A106" s="21" t="str">
        <f t="shared" ref="A106:A114" si="12">P106</f>
        <v>IBVS 5992 </v>
      </c>
      <c r="B106" s="2" t="str">
        <f t="shared" ref="B106:B114" si="13">IF(H106=INT(H106),"I","II")</f>
        <v>I</v>
      </c>
      <c r="C106" s="21">
        <f t="shared" ref="C106:C114" si="14">1*G106</f>
        <v>55591.652800000003</v>
      </c>
      <c r="D106" t="str">
        <f t="shared" ref="D106:D114" si="15">VLOOKUP(F106,I$1:J$5,2,FALSE)</f>
        <v>vis</v>
      </c>
      <c r="E106">
        <f>VLOOKUP(C106,'Active 1'!C$21:E$973,3,FALSE)</f>
        <v>27180.283169741182</v>
      </c>
      <c r="F106" s="2" t="s">
        <v>99</v>
      </c>
      <c r="G106" t="str">
        <f t="shared" ref="G106:G114" si="16">MID(I106,3,LEN(I106)-3)</f>
        <v>55591.6528</v>
      </c>
      <c r="H106" s="21">
        <f t="shared" ref="H106:H114" si="17">1*K106</f>
        <v>27180</v>
      </c>
      <c r="I106" s="110" t="s">
        <v>547</v>
      </c>
      <c r="J106" s="111" t="s">
        <v>548</v>
      </c>
      <c r="K106" s="110" t="s">
        <v>549</v>
      </c>
      <c r="L106" s="110" t="s">
        <v>550</v>
      </c>
      <c r="M106" s="111" t="s">
        <v>474</v>
      </c>
      <c r="N106" s="111" t="s">
        <v>99</v>
      </c>
      <c r="O106" s="112" t="s">
        <v>394</v>
      </c>
      <c r="P106" s="113" t="s">
        <v>551</v>
      </c>
    </row>
    <row r="107" spans="1:16" ht="12.75" customHeight="1" x14ac:dyDescent="0.2">
      <c r="A107" s="21" t="str">
        <f t="shared" si="12"/>
        <v>OEJV 0160 </v>
      </c>
      <c r="B107" s="2" t="str">
        <f t="shared" si="13"/>
        <v>II</v>
      </c>
      <c r="C107" s="21">
        <f t="shared" si="14"/>
        <v>55895.488319999997</v>
      </c>
      <c r="D107" t="str">
        <f t="shared" si="15"/>
        <v>vis</v>
      </c>
      <c r="E107">
        <f>VLOOKUP(C107,'Active 1'!C$21:E$973,3,FALSE)</f>
        <v>27555.793930735133</v>
      </c>
      <c r="F107" s="2" t="s">
        <v>99</v>
      </c>
      <c r="G107" t="str">
        <f t="shared" si="16"/>
        <v>55895.48832</v>
      </c>
      <c r="H107" s="21">
        <f t="shared" si="17"/>
        <v>27555.5</v>
      </c>
      <c r="I107" s="110" t="s">
        <v>552</v>
      </c>
      <c r="J107" s="111" t="s">
        <v>553</v>
      </c>
      <c r="K107" s="110" t="s">
        <v>554</v>
      </c>
      <c r="L107" s="110" t="s">
        <v>555</v>
      </c>
      <c r="M107" s="111" t="s">
        <v>474</v>
      </c>
      <c r="N107" s="111" t="s">
        <v>124</v>
      </c>
      <c r="O107" s="112" t="s">
        <v>556</v>
      </c>
      <c r="P107" s="113" t="s">
        <v>557</v>
      </c>
    </row>
    <row r="108" spans="1:16" ht="12.75" customHeight="1" x14ac:dyDescent="0.2">
      <c r="A108" s="21" t="str">
        <f t="shared" si="12"/>
        <v>OEJV 0160 </v>
      </c>
      <c r="B108" s="2" t="str">
        <f t="shared" si="13"/>
        <v>I</v>
      </c>
      <c r="C108" s="21">
        <f t="shared" si="14"/>
        <v>55970.334779999997</v>
      </c>
      <c r="D108" t="str">
        <f t="shared" si="15"/>
        <v>vis</v>
      </c>
      <c r="E108">
        <f>VLOOKUP(C108,'Active 1'!C$21:E$973,3,FALSE)</f>
        <v>27648.296779487988</v>
      </c>
      <c r="F108" s="2" t="s">
        <v>99</v>
      </c>
      <c r="G108" t="str">
        <f t="shared" si="16"/>
        <v>55970.33478</v>
      </c>
      <c r="H108" s="21">
        <f t="shared" si="17"/>
        <v>27648</v>
      </c>
      <c r="I108" s="110" t="s">
        <v>558</v>
      </c>
      <c r="J108" s="111" t="s">
        <v>559</v>
      </c>
      <c r="K108" s="110" t="s">
        <v>560</v>
      </c>
      <c r="L108" s="110" t="s">
        <v>561</v>
      </c>
      <c r="M108" s="111" t="s">
        <v>474</v>
      </c>
      <c r="N108" s="111" t="s">
        <v>124</v>
      </c>
      <c r="O108" s="112" t="s">
        <v>562</v>
      </c>
      <c r="P108" s="113" t="s">
        <v>557</v>
      </c>
    </row>
    <row r="109" spans="1:16" ht="12.75" customHeight="1" x14ac:dyDescent="0.2">
      <c r="A109" s="21" t="str">
        <f t="shared" si="12"/>
        <v>VSB 51 </v>
      </c>
      <c r="B109" s="2" t="str">
        <f t="shared" si="13"/>
        <v>I</v>
      </c>
      <c r="C109" s="21">
        <f t="shared" si="14"/>
        <v>55212.164100000002</v>
      </c>
      <c r="D109" t="str">
        <f t="shared" si="15"/>
        <v>vis</v>
      </c>
      <c r="E109">
        <f>VLOOKUP(C109,'Active 1'!C$21:E$973,3,FALSE)</f>
        <v>26711.272533573265</v>
      </c>
      <c r="F109" s="2" t="s">
        <v>99</v>
      </c>
      <c r="G109" t="str">
        <f t="shared" si="16"/>
        <v>55212.1641</v>
      </c>
      <c r="H109" s="21">
        <f t="shared" si="17"/>
        <v>26711</v>
      </c>
      <c r="I109" s="110" t="s">
        <v>563</v>
      </c>
      <c r="J109" s="111" t="s">
        <v>564</v>
      </c>
      <c r="K109" s="110" t="s">
        <v>565</v>
      </c>
      <c r="L109" s="110" t="s">
        <v>566</v>
      </c>
      <c r="M109" s="111" t="s">
        <v>474</v>
      </c>
      <c r="N109" s="111" t="s">
        <v>99</v>
      </c>
      <c r="O109" s="112" t="s">
        <v>567</v>
      </c>
      <c r="P109" s="113" t="s">
        <v>89</v>
      </c>
    </row>
    <row r="110" spans="1:16" ht="12.75" customHeight="1" x14ac:dyDescent="0.2">
      <c r="A110" s="21" t="str">
        <f t="shared" si="12"/>
        <v>OEJV 0137 </v>
      </c>
      <c r="B110" s="2" t="str">
        <f t="shared" si="13"/>
        <v>I</v>
      </c>
      <c r="C110" s="21">
        <f t="shared" si="14"/>
        <v>55279.322500000002</v>
      </c>
      <c r="D110" t="str">
        <f t="shared" si="15"/>
        <v>vis</v>
      </c>
      <c r="E110">
        <f>VLOOKUP(C110,'Active 1'!C$21:E$973,3,FALSE)</f>
        <v>26794.273697792432</v>
      </c>
      <c r="F110" s="2" t="s">
        <v>99</v>
      </c>
      <c r="G110" t="str">
        <f t="shared" si="16"/>
        <v>55279.3225</v>
      </c>
      <c r="H110" s="21">
        <f t="shared" si="17"/>
        <v>26794</v>
      </c>
      <c r="I110" s="110" t="s">
        <v>568</v>
      </c>
      <c r="J110" s="111" t="s">
        <v>569</v>
      </c>
      <c r="K110" s="110" t="s">
        <v>570</v>
      </c>
      <c r="L110" s="110" t="s">
        <v>571</v>
      </c>
      <c r="M110" s="111" t="s">
        <v>474</v>
      </c>
      <c r="N110" s="111" t="s">
        <v>99</v>
      </c>
      <c r="O110" s="112" t="s">
        <v>556</v>
      </c>
      <c r="P110" s="113" t="s">
        <v>90</v>
      </c>
    </row>
    <row r="111" spans="1:16" ht="12.75" customHeight="1" x14ac:dyDescent="0.2">
      <c r="A111" s="21" t="str">
        <f t="shared" si="12"/>
        <v>OEJV 0137 </v>
      </c>
      <c r="B111" s="2" t="str">
        <f t="shared" si="13"/>
        <v>I</v>
      </c>
      <c r="C111" s="21">
        <f t="shared" si="14"/>
        <v>55279.323700000001</v>
      </c>
      <c r="D111" t="str">
        <f t="shared" si="15"/>
        <v>vis</v>
      </c>
      <c r="E111">
        <f>VLOOKUP(C111,'Active 1'!C$21:E$973,3,FALSE)</f>
        <v>26794.275180874178</v>
      </c>
      <c r="F111" s="2" t="s">
        <v>99</v>
      </c>
      <c r="G111" t="str">
        <f t="shared" si="16"/>
        <v>55279.3237</v>
      </c>
      <c r="H111" s="21">
        <f t="shared" si="17"/>
        <v>26794</v>
      </c>
      <c r="I111" s="110" t="s">
        <v>572</v>
      </c>
      <c r="J111" s="111" t="s">
        <v>573</v>
      </c>
      <c r="K111" s="110" t="s">
        <v>570</v>
      </c>
      <c r="L111" s="110" t="s">
        <v>574</v>
      </c>
      <c r="M111" s="111" t="s">
        <v>474</v>
      </c>
      <c r="N111" s="111" t="s">
        <v>163</v>
      </c>
      <c r="O111" s="112" t="s">
        <v>556</v>
      </c>
      <c r="P111" s="113" t="s">
        <v>90</v>
      </c>
    </row>
    <row r="112" spans="1:16" ht="12.75" customHeight="1" x14ac:dyDescent="0.2">
      <c r="A112" s="21" t="str">
        <f t="shared" si="12"/>
        <v>VSB 51 </v>
      </c>
      <c r="B112" s="2" t="str">
        <f t="shared" si="13"/>
        <v>II</v>
      </c>
      <c r="C112" s="21">
        <f t="shared" si="14"/>
        <v>55562.126100000001</v>
      </c>
      <c r="D112" t="str">
        <f t="shared" si="15"/>
        <v>vis</v>
      </c>
      <c r="E112">
        <f>VLOOKUP(C112,'Active 1'!C$21:E$973,3,FALSE)</f>
        <v>27143.791078274582</v>
      </c>
      <c r="F112" s="2" t="s">
        <v>99</v>
      </c>
      <c r="G112" t="str">
        <f t="shared" si="16"/>
        <v>55562.1261</v>
      </c>
      <c r="H112" s="21">
        <f t="shared" si="17"/>
        <v>27143.5</v>
      </c>
      <c r="I112" s="110" t="s">
        <v>575</v>
      </c>
      <c r="J112" s="111" t="s">
        <v>576</v>
      </c>
      <c r="K112" s="110" t="s">
        <v>577</v>
      </c>
      <c r="L112" s="110" t="s">
        <v>578</v>
      </c>
      <c r="M112" s="111" t="s">
        <v>474</v>
      </c>
      <c r="N112" s="111" t="s">
        <v>99</v>
      </c>
      <c r="O112" s="112" t="s">
        <v>567</v>
      </c>
      <c r="P112" s="113" t="s">
        <v>89</v>
      </c>
    </row>
    <row r="113" spans="1:16" ht="12.75" customHeight="1" x14ac:dyDescent="0.2">
      <c r="A113" s="21" t="str">
        <f t="shared" si="12"/>
        <v>VSB 55 </v>
      </c>
      <c r="B113" s="2" t="str">
        <f t="shared" si="13"/>
        <v>I</v>
      </c>
      <c r="C113" s="21">
        <f t="shared" si="14"/>
        <v>56272.145199999999</v>
      </c>
      <c r="D113" t="str">
        <f t="shared" si="15"/>
        <v>vis</v>
      </c>
      <c r="E113">
        <f>VLOOKUP(C113,'Active 1'!C$21:E$973,3,FALSE)</f>
        <v>28021.304716447128</v>
      </c>
      <c r="F113" s="2" t="s">
        <v>99</v>
      </c>
      <c r="G113" t="str">
        <f t="shared" si="16"/>
        <v>56272.1452</v>
      </c>
      <c r="H113" s="21">
        <f t="shared" si="17"/>
        <v>28021</v>
      </c>
      <c r="I113" s="110" t="s">
        <v>579</v>
      </c>
      <c r="J113" s="111" t="s">
        <v>580</v>
      </c>
      <c r="K113" s="110" t="s">
        <v>581</v>
      </c>
      <c r="L113" s="110" t="s">
        <v>582</v>
      </c>
      <c r="M113" s="111" t="s">
        <v>474</v>
      </c>
      <c r="N113" s="111" t="s">
        <v>533</v>
      </c>
      <c r="O113" s="112" t="s">
        <v>583</v>
      </c>
      <c r="P113" s="113" t="s">
        <v>94</v>
      </c>
    </row>
    <row r="114" spans="1:16" ht="12.75" customHeight="1" x14ac:dyDescent="0.2">
      <c r="A114" s="21" t="str">
        <f t="shared" si="12"/>
        <v>VSB 56 </v>
      </c>
      <c r="B114" s="2" t="str">
        <f t="shared" si="13"/>
        <v>II</v>
      </c>
      <c r="C114" s="21">
        <f t="shared" si="14"/>
        <v>56312.197399999997</v>
      </c>
      <c r="D114" t="str">
        <f t="shared" si="15"/>
        <v>vis</v>
      </c>
      <c r="E114">
        <f>VLOOKUP(C114,'Active 1'!C$21:E$973,3,FALSE)</f>
        <v>28070.805288669497</v>
      </c>
      <c r="F114" s="2" t="s">
        <v>99</v>
      </c>
      <c r="G114" t="str">
        <f t="shared" si="16"/>
        <v>56312.1974</v>
      </c>
      <c r="H114" s="21">
        <f t="shared" si="17"/>
        <v>28070.5</v>
      </c>
      <c r="I114" s="114" t="s">
        <v>584</v>
      </c>
      <c r="J114" s="115" t="s">
        <v>585</v>
      </c>
      <c r="K114" s="114" t="s">
        <v>586</v>
      </c>
      <c r="L114" s="114" t="s">
        <v>587</v>
      </c>
      <c r="M114" s="115" t="s">
        <v>474</v>
      </c>
      <c r="N114" s="115" t="s">
        <v>99</v>
      </c>
      <c r="O114" s="116" t="s">
        <v>567</v>
      </c>
      <c r="P114" s="117" t="s">
        <v>95</v>
      </c>
    </row>
    <row r="115" spans="1:16" ht="12.75" customHeight="1" x14ac:dyDescent="0.2">
      <c r="B115" s="2"/>
      <c r="F115" s="2"/>
      <c r="I115" s="118"/>
      <c r="J115" s="119"/>
      <c r="K115" s="118"/>
      <c r="L115" s="118"/>
      <c r="M115" s="119"/>
      <c r="N115" s="119"/>
      <c r="O115" s="120"/>
      <c r="P115" s="120"/>
    </row>
    <row r="116" spans="1:16" ht="12.75" customHeight="1" x14ac:dyDescent="0.2">
      <c r="B116" s="2"/>
      <c r="F116" s="2"/>
      <c r="I116" s="118"/>
      <c r="J116" s="119"/>
      <c r="K116" s="118"/>
      <c r="L116" s="118"/>
      <c r="M116" s="119"/>
      <c r="N116" s="119"/>
      <c r="O116" s="120"/>
      <c r="P116" s="120"/>
    </row>
    <row r="117" spans="1:16" ht="12.75" customHeight="1" x14ac:dyDescent="0.2">
      <c r="B117" s="2"/>
      <c r="F117" s="2"/>
      <c r="I117" s="118"/>
      <c r="J117" s="119"/>
      <c r="K117" s="118"/>
      <c r="L117" s="118"/>
      <c r="M117" s="119"/>
      <c r="N117" s="119"/>
      <c r="O117" s="120"/>
      <c r="P117" s="120"/>
    </row>
    <row r="118" spans="1:16" ht="12.75" customHeight="1" x14ac:dyDescent="0.2">
      <c r="B118" s="2"/>
      <c r="F118" s="2"/>
      <c r="I118" s="118"/>
      <c r="J118" s="119"/>
      <c r="K118" s="118"/>
      <c r="L118" s="118"/>
      <c r="M118" s="119"/>
      <c r="N118" s="119"/>
      <c r="O118" s="120"/>
      <c r="P118" s="120"/>
    </row>
    <row r="119" spans="1:16" ht="12.75" customHeight="1" x14ac:dyDescent="0.2">
      <c r="B119" s="2"/>
      <c r="F119" s="2"/>
      <c r="I119" s="118"/>
      <c r="J119" s="119"/>
      <c r="K119" s="118"/>
      <c r="L119" s="118"/>
      <c r="M119" s="119"/>
      <c r="N119" s="119"/>
      <c r="O119" s="120"/>
      <c r="P119" s="120"/>
    </row>
    <row r="120" spans="1:16" ht="12.75" customHeight="1" x14ac:dyDescent="0.2">
      <c r="B120" s="2"/>
      <c r="F120" s="2"/>
      <c r="I120" s="118"/>
      <c r="J120" s="119"/>
      <c r="K120" s="118"/>
      <c r="L120" s="118"/>
      <c r="M120" s="119"/>
      <c r="N120" s="119"/>
      <c r="O120" s="120"/>
      <c r="P120" s="120"/>
    </row>
    <row r="121" spans="1:16" ht="12.75" customHeight="1" x14ac:dyDescent="0.2">
      <c r="B121" s="2"/>
      <c r="F121" s="2"/>
      <c r="I121" s="118"/>
      <c r="J121" s="119"/>
      <c r="K121" s="118"/>
      <c r="L121" s="118"/>
      <c r="M121" s="119"/>
      <c r="N121" s="119"/>
      <c r="O121" s="120"/>
      <c r="P121" s="120"/>
    </row>
    <row r="122" spans="1:16" ht="12.75" customHeight="1" x14ac:dyDescent="0.2">
      <c r="B122" s="2"/>
      <c r="F122" s="2"/>
      <c r="I122" s="118"/>
      <c r="J122" s="119"/>
      <c r="K122" s="118"/>
      <c r="L122" s="118"/>
      <c r="M122" s="119"/>
      <c r="N122" s="119"/>
      <c r="O122" s="120"/>
      <c r="P122" s="120"/>
    </row>
    <row r="123" spans="1:16" ht="12.75" customHeight="1" x14ac:dyDescent="0.2">
      <c r="B123" s="2"/>
      <c r="F123" s="2"/>
      <c r="I123" s="118"/>
      <c r="J123" s="119"/>
      <c r="K123" s="118"/>
      <c r="L123" s="118"/>
      <c r="M123" s="119"/>
      <c r="N123" s="119"/>
      <c r="O123" s="120"/>
      <c r="P123" s="120"/>
    </row>
    <row r="124" spans="1:16" ht="12.75" customHeight="1" x14ac:dyDescent="0.2">
      <c r="B124" s="2"/>
      <c r="F124" s="2"/>
      <c r="I124" s="118"/>
      <c r="J124" s="119"/>
      <c r="K124" s="118"/>
      <c r="L124" s="118"/>
      <c r="M124" s="119"/>
      <c r="N124" s="119"/>
      <c r="O124" s="120"/>
      <c r="P124" s="120"/>
    </row>
    <row r="125" spans="1:16" ht="12.75" customHeight="1" x14ac:dyDescent="0.2">
      <c r="B125" s="2"/>
      <c r="F125" s="2"/>
      <c r="I125" s="118"/>
      <c r="J125" s="119"/>
      <c r="K125" s="118"/>
      <c r="L125" s="118"/>
      <c r="M125" s="119"/>
      <c r="N125" s="119"/>
      <c r="O125" s="120"/>
      <c r="P125" s="120"/>
    </row>
    <row r="126" spans="1:16" ht="12.75" customHeight="1" x14ac:dyDescent="0.2">
      <c r="B126" s="2"/>
      <c r="F126" s="2"/>
      <c r="I126" s="118"/>
      <c r="J126" s="119"/>
      <c r="K126" s="118"/>
      <c r="L126" s="118"/>
      <c r="M126" s="119"/>
      <c r="N126" s="119"/>
      <c r="O126" s="120"/>
      <c r="P126" s="120"/>
    </row>
    <row r="127" spans="1:16" ht="12.75" customHeight="1" x14ac:dyDescent="0.2">
      <c r="B127" s="2"/>
      <c r="F127" s="2"/>
      <c r="I127" s="118"/>
      <c r="J127" s="119"/>
      <c r="K127" s="118"/>
      <c r="L127" s="118"/>
      <c r="M127" s="119"/>
      <c r="N127" s="119"/>
      <c r="O127" s="120"/>
      <c r="P127" s="120"/>
    </row>
    <row r="128" spans="1:16" ht="12.75" customHeight="1" x14ac:dyDescent="0.2">
      <c r="B128" s="2"/>
      <c r="F128" s="2"/>
      <c r="I128" s="118"/>
      <c r="J128" s="119"/>
      <c r="K128" s="118"/>
      <c r="L128" s="118"/>
      <c r="M128" s="119"/>
      <c r="N128" s="119"/>
      <c r="O128" s="120"/>
      <c r="P128" s="120"/>
    </row>
    <row r="129" spans="2:16" ht="12.75" customHeight="1" x14ac:dyDescent="0.2">
      <c r="B129" s="2"/>
      <c r="F129" s="2"/>
      <c r="I129" s="118"/>
      <c r="J129" s="119"/>
      <c r="K129" s="118"/>
      <c r="L129" s="118"/>
      <c r="M129" s="119"/>
      <c r="N129" s="119"/>
      <c r="O129" s="120"/>
      <c r="P129" s="120"/>
    </row>
    <row r="130" spans="2:16" ht="12.75" customHeight="1" x14ac:dyDescent="0.2">
      <c r="B130" s="2"/>
      <c r="F130" s="2"/>
      <c r="I130" s="118"/>
      <c r="J130" s="119"/>
      <c r="K130" s="118"/>
      <c r="L130" s="118"/>
      <c r="M130" s="119"/>
      <c r="N130" s="119"/>
      <c r="O130" s="120"/>
      <c r="P130" s="120"/>
    </row>
    <row r="131" spans="2:16" ht="12.75" customHeight="1" x14ac:dyDescent="0.2">
      <c r="B131" s="2"/>
      <c r="F131" s="2"/>
      <c r="I131" s="118"/>
      <c r="J131" s="119"/>
      <c r="K131" s="118"/>
      <c r="L131" s="118"/>
      <c r="M131" s="119"/>
      <c r="N131" s="119"/>
      <c r="O131" s="120"/>
      <c r="P131" s="120"/>
    </row>
    <row r="132" spans="2:16" ht="12.75" customHeight="1" x14ac:dyDescent="0.2">
      <c r="B132" s="2"/>
      <c r="F132" s="2"/>
      <c r="I132" s="118"/>
      <c r="J132" s="119"/>
      <c r="K132" s="118"/>
      <c r="L132" s="118"/>
      <c r="M132" s="119"/>
      <c r="N132" s="119"/>
      <c r="O132" s="120"/>
      <c r="P132" s="120"/>
    </row>
    <row r="133" spans="2:16" ht="12.75" customHeight="1" x14ac:dyDescent="0.2">
      <c r="B133" s="2"/>
      <c r="F133" s="2"/>
      <c r="I133" s="118"/>
      <c r="J133" s="119"/>
      <c r="K133" s="118"/>
      <c r="L133" s="118"/>
      <c r="M133" s="119"/>
      <c r="N133" s="119"/>
      <c r="O133" s="120"/>
      <c r="P133" s="120"/>
    </row>
    <row r="134" spans="2:16" ht="12.75" customHeight="1" x14ac:dyDescent="0.2">
      <c r="B134" s="2"/>
      <c r="F134" s="2"/>
      <c r="I134" s="118"/>
      <c r="J134" s="119"/>
      <c r="K134" s="118"/>
      <c r="L134" s="118"/>
      <c r="M134" s="119"/>
      <c r="N134" s="119"/>
      <c r="O134" s="120"/>
      <c r="P134" s="120"/>
    </row>
    <row r="135" spans="2:16" ht="12.75" customHeight="1" x14ac:dyDescent="0.2">
      <c r="B135" s="2"/>
      <c r="F135" s="2"/>
      <c r="I135" s="118"/>
      <c r="J135" s="119"/>
      <c r="K135" s="118"/>
      <c r="L135" s="118"/>
      <c r="M135" s="119"/>
      <c r="N135" s="119"/>
      <c r="O135" s="120"/>
      <c r="P135" s="120"/>
    </row>
    <row r="136" spans="2:16" ht="12.75" customHeight="1" x14ac:dyDescent="0.2">
      <c r="B136" s="2"/>
      <c r="F136" s="2"/>
      <c r="I136" s="118"/>
      <c r="J136" s="119"/>
      <c r="K136" s="118"/>
      <c r="L136" s="118"/>
      <c r="M136" s="119"/>
      <c r="N136" s="119"/>
      <c r="O136" s="120"/>
      <c r="P136" s="120"/>
    </row>
    <row r="137" spans="2:16" ht="12.75" customHeight="1" x14ac:dyDescent="0.2">
      <c r="B137" s="2"/>
      <c r="F137" s="2"/>
      <c r="I137" s="118"/>
      <c r="J137" s="119"/>
      <c r="K137" s="118"/>
      <c r="L137" s="118"/>
      <c r="M137" s="119"/>
      <c r="N137" s="119"/>
      <c r="O137" s="120"/>
      <c r="P137" s="120"/>
    </row>
    <row r="138" spans="2:16" ht="12.75" customHeight="1" x14ac:dyDescent="0.2">
      <c r="B138" s="2"/>
      <c r="F138" s="2"/>
      <c r="I138" s="118"/>
      <c r="J138" s="119"/>
      <c r="K138" s="118"/>
      <c r="L138" s="118"/>
      <c r="M138" s="119"/>
      <c r="N138" s="119"/>
      <c r="O138" s="120"/>
      <c r="P138" s="120"/>
    </row>
    <row r="139" spans="2:16" ht="12.75" customHeight="1" x14ac:dyDescent="0.2">
      <c r="B139" s="2"/>
      <c r="F139" s="2"/>
      <c r="I139" s="118"/>
      <c r="J139" s="119"/>
      <c r="K139" s="118"/>
      <c r="L139" s="118"/>
      <c r="M139" s="119"/>
      <c r="N139" s="119"/>
      <c r="O139" s="120"/>
      <c r="P139" s="120"/>
    </row>
    <row r="140" spans="2:16" ht="12.75" customHeight="1" x14ac:dyDescent="0.2">
      <c r="B140" s="2"/>
      <c r="F140" s="2"/>
      <c r="I140" s="118"/>
      <c r="J140" s="119"/>
      <c r="K140" s="118"/>
      <c r="L140" s="118"/>
      <c r="M140" s="119"/>
      <c r="N140" s="119"/>
      <c r="O140" s="120"/>
      <c r="P140" s="120"/>
    </row>
    <row r="141" spans="2:16" ht="12.75" customHeight="1" x14ac:dyDescent="0.2">
      <c r="B141" s="2"/>
      <c r="F141" s="2"/>
      <c r="I141" s="118"/>
      <c r="J141" s="119"/>
      <c r="K141" s="118"/>
      <c r="L141" s="118"/>
      <c r="M141" s="119"/>
      <c r="N141" s="119"/>
      <c r="O141" s="120"/>
      <c r="P141" s="120"/>
    </row>
    <row r="142" spans="2:16" ht="12.75" customHeight="1" x14ac:dyDescent="0.2">
      <c r="B142" s="2"/>
      <c r="F142" s="2"/>
      <c r="I142" s="118"/>
      <c r="J142" s="119"/>
      <c r="K142" s="118"/>
      <c r="L142" s="118"/>
      <c r="M142" s="119"/>
      <c r="N142" s="119"/>
      <c r="O142" s="120"/>
      <c r="P142" s="120"/>
    </row>
    <row r="143" spans="2:16" ht="12.75" customHeight="1" x14ac:dyDescent="0.2">
      <c r="B143" s="2"/>
      <c r="F143" s="2"/>
      <c r="I143" s="118"/>
      <c r="J143" s="119"/>
      <c r="K143" s="118"/>
      <c r="L143" s="118"/>
      <c r="M143" s="119"/>
      <c r="N143" s="119"/>
      <c r="O143" s="120"/>
      <c r="P143" s="120"/>
    </row>
    <row r="144" spans="2:16" ht="12.75" customHeight="1" x14ac:dyDescent="0.2">
      <c r="B144" s="2"/>
      <c r="F144" s="2"/>
      <c r="I144" s="118"/>
      <c r="J144" s="119"/>
      <c r="K144" s="118"/>
      <c r="L144" s="118"/>
      <c r="M144" s="119"/>
      <c r="N144" s="119"/>
      <c r="O144" s="120"/>
      <c r="P144" s="120"/>
    </row>
    <row r="145" spans="2:16" ht="12.75" customHeight="1" x14ac:dyDescent="0.2">
      <c r="B145" s="2"/>
      <c r="F145" s="2"/>
      <c r="I145" s="118"/>
      <c r="J145" s="119"/>
      <c r="K145" s="118"/>
      <c r="L145" s="118"/>
      <c r="M145" s="119"/>
      <c r="N145" s="119"/>
      <c r="O145" s="120"/>
      <c r="P145" s="121"/>
    </row>
    <row r="146" spans="2:16" ht="12.75" customHeight="1" x14ac:dyDescent="0.2">
      <c r="B146" s="2"/>
      <c r="F146" s="2"/>
      <c r="I146" s="118"/>
      <c r="J146" s="119"/>
      <c r="K146" s="118"/>
      <c r="L146" s="118"/>
      <c r="M146" s="119"/>
      <c r="N146" s="119"/>
      <c r="O146" s="120"/>
      <c r="P146" s="120"/>
    </row>
    <row r="147" spans="2:16" ht="12.75" customHeight="1" x14ac:dyDescent="0.2">
      <c r="B147" s="2"/>
      <c r="F147" s="2"/>
      <c r="I147" s="118"/>
      <c r="J147" s="119"/>
      <c r="K147" s="118"/>
      <c r="L147" s="118"/>
      <c r="M147" s="119"/>
      <c r="N147" s="119"/>
      <c r="O147" s="120"/>
      <c r="P147" s="121"/>
    </row>
    <row r="148" spans="2:16" ht="12.75" customHeight="1" x14ac:dyDescent="0.2">
      <c r="B148" s="2"/>
      <c r="F148" s="2"/>
      <c r="I148" s="118"/>
      <c r="J148" s="119"/>
      <c r="K148" s="118"/>
      <c r="L148" s="118"/>
      <c r="M148" s="119"/>
      <c r="N148" s="119"/>
      <c r="O148" s="120"/>
      <c r="P148" s="120"/>
    </row>
    <row r="149" spans="2:16" ht="12.75" customHeight="1" x14ac:dyDescent="0.2">
      <c r="B149" s="2"/>
      <c r="F149" s="2"/>
      <c r="I149" s="118"/>
      <c r="J149" s="119"/>
      <c r="K149" s="118"/>
      <c r="L149" s="118"/>
      <c r="M149" s="119"/>
      <c r="N149" s="119"/>
      <c r="O149" s="120"/>
      <c r="P149" s="120"/>
    </row>
    <row r="150" spans="2:16" ht="12.75" customHeight="1" x14ac:dyDescent="0.2">
      <c r="B150" s="2"/>
      <c r="F150" s="2"/>
      <c r="I150" s="118"/>
      <c r="J150" s="119"/>
      <c r="K150" s="118"/>
      <c r="L150" s="118"/>
      <c r="M150" s="119"/>
      <c r="N150" s="119"/>
      <c r="O150" s="120"/>
      <c r="P150" s="120"/>
    </row>
    <row r="151" spans="2:16" ht="12.75" customHeight="1" x14ac:dyDescent="0.2">
      <c r="B151" s="2"/>
      <c r="F151" s="2"/>
      <c r="I151" s="118"/>
      <c r="J151" s="119"/>
      <c r="K151" s="118"/>
      <c r="L151" s="118"/>
      <c r="M151" s="119"/>
      <c r="N151" s="119"/>
      <c r="O151" s="120"/>
      <c r="P151" s="120"/>
    </row>
    <row r="152" spans="2:16" ht="12.75" customHeight="1" x14ac:dyDescent="0.2">
      <c r="B152" s="2"/>
      <c r="F152" s="2"/>
      <c r="I152" s="118"/>
      <c r="J152" s="119"/>
      <c r="K152" s="118"/>
      <c r="L152" s="118"/>
      <c r="M152" s="119"/>
      <c r="N152" s="119"/>
      <c r="O152" s="120"/>
      <c r="P152" s="120"/>
    </row>
    <row r="153" spans="2:16" ht="12.75" customHeight="1" x14ac:dyDescent="0.2">
      <c r="B153" s="2"/>
      <c r="F153" s="2"/>
      <c r="I153" s="118"/>
      <c r="J153" s="119"/>
      <c r="K153" s="118"/>
      <c r="L153" s="118"/>
      <c r="M153" s="119"/>
      <c r="N153" s="119"/>
      <c r="O153" s="120"/>
      <c r="P153" s="120"/>
    </row>
    <row r="154" spans="2:16" ht="12.75" customHeight="1" x14ac:dyDescent="0.2">
      <c r="B154" s="2"/>
      <c r="F154" s="2"/>
      <c r="I154" s="118"/>
      <c r="J154" s="119"/>
      <c r="K154" s="118"/>
      <c r="L154" s="118"/>
      <c r="M154" s="119"/>
      <c r="N154" s="119"/>
      <c r="O154" s="120"/>
      <c r="P154" s="120"/>
    </row>
    <row r="155" spans="2:16" ht="12.75" customHeight="1" x14ac:dyDescent="0.2">
      <c r="B155" s="2"/>
      <c r="F155" s="2"/>
      <c r="I155" s="118"/>
      <c r="J155" s="119"/>
      <c r="K155" s="118"/>
      <c r="L155" s="118"/>
      <c r="M155" s="119"/>
      <c r="N155" s="119"/>
      <c r="O155" s="120"/>
      <c r="P155" s="120"/>
    </row>
    <row r="156" spans="2:16" ht="12.75" customHeight="1" x14ac:dyDescent="0.2">
      <c r="B156" s="2"/>
      <c r="F156" s="2"/>
      <c r="I156" s="118"/>
      <c r="J156" s="119"/>
      <c r="K156" s="118"/>
      <c r="L156" s="118"/>
      <c r="M156" s="119"/>
      <c r="N156" s="119"/>
      <c r="O156" s="120"/>
      <c r="P156" s="120"/>
    </row>
    <row r="157" spans="2:16" ht="12.75" customHeight="1" x14ac:dyDescent="0.2">
      <c r="B157" s="2"/>
      <c r="F157" s="2"/>
      <c r="I157" s="118"/>
      <c r="J157" s="119"/>
      <c r="K157" s="118"/>
      <c r="L157" s="118"/>
      <c r="M157" s="119"/>
      <c r="N157" s="119"/>
      <c r="O157" s="120"/>
      <c r="P157" s="120"/>
    </row>
    <row r="158" spans="2:16" ht="12.75" customHeight="1" x14ac:dyDescent="0.2">
      <c r="B158" s="2"/>
      <c r="F158" s="2"/>
      <c r="I158" s="118"/>
      <c r="J158" s="119"/>
      <c r="K158" s="118"/>
      <c r="L158" s="118"/>
      <c r="M158" s="119"/>
      <c r="N158" s="119"/>
      <c r="O158" s="120"/>
      <c r="P158" s="120"/>
    </row>
    <row r="159" spans="2:16" ht="12.75" customHeight="1" x14ac:dyDescent="0.2">
      <c r="B159" s="2"/>
      <c r="F159" s="2"/>
      <c r="I159" s="118"/>
      <c r="J159" s="119"/>
      <c r="K159" s="118"/>
      <c r="L159" s="118"/>
      <c r="M159" s="119"/>
      <c r="N159" s="119"/>
      <c r="O159" s="120"/>
      <c r="P159" s="120"/>
    </row>
    <row r="160" spans="2:16" ht="12.75" customHeight="1" x14ac:dyDescent="0.2">
      <c r="B160" s="2"/>
      <c r="F160" s="2"/>
      <c r="I160" s="118"/>
      <c r="J160" s="119"/>
      <c r="K160" s="118"/>
      <c r="L160" s="118"/>
      <c r="M160" s="119"/>
      <c r="N160" s="119"/>
      <c r="O160" s="120"/>
      <c r="P160" s="120"/>
    </row>
    <row r="161" spans="2:16" ht="12.75" customHeight="1" x14ac:dyDescent="0.2">
      <c r="B161" s="2"/>
      <c r="F161" s="2"/>
      <c r="I161" s="118"/>
      <c r="J161" s="119"/>
      <c r="K161" s="118"/>
      <c r="L161" s="118"/>
      <c r="M161" s="119"/>
      <c r="N161" s="119"/>
      <c r="O161" s="120"/>
      <c r="P161" s="120"/>
    </row>
    <row r="162" spans="2:16" ht="12.75" customHeight="1" x14ac:dyDescent="0.2">
      <c r="B162" s="2"/>
      <c r="F162" s="2"/>
      <c r="I162" s="118"/>
      <c r="J162" s="119"/>
      <c r="K162" s="118"/>
      <c r="L162" s="118"/>
      <c r="M162" s="119"/>
      <c r="N162" s="119"/>
      <c r="O162" s="120"/>
      <c r="P162" s="120"/>
    </row>
    <row r="163" spans="2:16" ht="12.75" customHeight="1" x14ac:dyDescent="0.2">
      <c r="B163" s="2"/>
      <c r="F163" s="2"/>
      <c r="I163" s="118"/>
      <c r="J163" s="119"/>
      <c r="K163" s="118"/>
      <c r="L163" s="118"/>
      <c r="M163" s="119"/>
      <c r="N163" s="119"/>
      <c r="O163" s="120"/>
      <c r="P163" s="120"/>
    </row>
    <row r="164" spans="2:16" ht="12.75" customHeight="1" x14ac:dyDescent="0.2">
      <c r="B164" s="2"/>
      <c r="F164" s="2"/>
      <c r="I164" s="118"/>
      <c r="J164" s="119"/>
      <c r="K164" s="118"/>
      <c r="L164" s="118"/>
      <c r="M164" s="119"/>
      <c r="N164" s="119"/>
      <c r="O164" s="120"/>
      <c r="P164" s="120"/>
    </row>
    <row r="165" spans="2:16" ht="12.75" customHeight="1" x14ac:dyDescent="0.2">
      <c r="B165" s="2"/>
      <c r="F165" s="2"/>
      <c r="I165" s="118"/>
      <c r="J165" s="119"/>
      <c r="K165" s="118"/>
      <c r="L165" s="118"/>
      <c r="M165" s="119"/>
      <c r="N165" s="119"/>
      <c r="O165" s="120"/>
      <c r="P165" s="120"/>
    </row>
    <row r="166" spans="2:16" ht="12.75" customHeight="1" x14ac:dyDescent="0.2">
      <c r="B166" s="2"/>
      <c r="F166" s="2"/>
      <c r="I166" s="118"/>
      <c r="J166" s="119"/>
      <c r="K166" s="118"/>
      <c r="L166" s="118"/>
      <c r="M166" s="119"/>
      <c r="N166" s="119"/>
      <c r="O166" s="120"/>
      <c r="P166" s="120"/>
    </row>
    <row r="167" spans="2:16" ht="12.75" customHeight="1" x14ac:dyDescent="0.2">
      <c r="B167" s="2"/>
      <c r="F167" s="2"/>
      <c r="I167" s="118"/>
      <c r="J167" s="119"/>
      <c r="K167" s="118"/>
      <c r="L167" s="118"/>
      <c r="M167" s="119"/>
      <c r="N167" s="119"/>
      <c r="O167" s="120"/>
      <c r="P167" s="120"/>
    </row>
    <row r="168" spans="2:16" ht="12.75" customHeight="1" x14ac:dyDescent="0.2">
      <c r="B168" s="2"/>
      <c r="F168" s="2"/>
      <c r="I168" s="118"/>
      <c r="J168" s="119"/>
      <c r="K168" s="118"/>
      <c r="L168" s="118"/>
      <c r="M168" s="119"/>
      <c r="N168" s="119"/>
      <c r="O168" s="120"/>
      <c r="P168" s="120"/>
    </row>
    <row r="169" spans="2:16" ht="12.75" customHeight="1" x14ac:dyDescent="0.2">
      <c r="B169" s="2"/>
      <c r="F169" s="2"/>
      <c r="I169" s="118"/>
      <c r="J169" s="119"/>
      <c r="K169" s="118"/>
      <c r="L169" s="118"/>
      <c r="M169" s="119"/>
      <c r="N169" s="119"/>
      <c r="O169" s="120"/>
      <c r="P169" s="120"/>
    </row>
    <row r="170" spans="2:16" ht="12.75" customHeight="1" x14ac:dyDescent="0.2">
      <c r="B170" s="2"/>
      <c r="F170" s="2"/>
      <c r="I170" s="118"/>
      <c r="J170" s="119"/>
      <c r="K170" s="118"/>
      <c r="L170" s="118"/>
      <c r="M170" s="119"/>
      <c r="N170" s="119"/>
      <c r="O170" s="120"/>
      <c r="P170" s="120"/>
    </row>
    <row r="171" spans="2:16" ht="12.75" customHeight="1" x14ac:dyDescent="0.2">
      <c r="B171" s="2"/>
      <c r="F171" s="2"/>
      <c r="I171" s="118"/>
      <c r="J171" s="119"/>
      <c r="K171" s="118"/>
      <c r="L171" s="118"/>
      <c r="M171" s="119"/>
      <c r="N171" s="119"/>
      <c r="O171" s="120"/>
      <c r="P171" s="121"/>
    </row>
    <row r="172" spans="2:16" ht="12.75" customHeight="1" x14ac:dyDescent="0.2">
      <c r="B172" s="2"/>
      <c r="F172" s="2"/>
      <c r="I172" s="118"/>
      <c r="J172" s="119"/>
      <c r="K172" s="118"/>
      <c r="L172" s="118"/>
      <c r="M172" s="119"/>
      <c r="N172" s="119"/>
      <c r="O172" s="120"/>
      <c r="P172" s="120"/>
    </row>
    <row r="173" spans="2:16" ht="12.75" customHeight="1" x14ac:dyDescent="0.2">
      <c r="B173" s="2"/>
      <c r="F173" s="2"/>
      <c r="I173" s="118"/>
      <c r="J173" s="119"/>
      <c r="K173" s="118"/>
      <c r="L173" s="118"/>
      <c r="M173" s="119"/>
      <c r="N173" s="119"/>
      <c r="O173" s="120"/>
      <c r="P173" s="121"/>
    </row>
    <row r="174" spans="2:16" ht="12.75" customHeight="1" x14ac:dyDescent="0.2">
      <c r="B174" s="2"/>
      <c r="F174" s="2"/>
      <c r="I174" s="118"/>
      <c r="J174" s="119"/>
      <c r="K174" s="118"/>
      <c r="L174" s="118"/>
      <c r="M174" s="119"/>
      <c r="N174" s="119"/>
      <c r="O174" s="120"/>
      <c r="P174" s="120"/>
    </row>
    <row r="175" spans="2:16" ht="12.75" customHeight="1" x14ac:dyDescent="0.2">
      <c r="B175" s="2"/>
      <c r="F175" s="2"/>
      <c r="I175" s="118"/>
      <c r="J175" s="119"/>
      <c r="K175" s="118"/>
      <c r="L175" s="118"/>
      <c r="M175" s="119"/>
      <c r="N175" s="119"/>
      <c r="O175" s="120"/>
      <c r="P175" s="121"/>
    </row>
    <row r="176" spans="2:16" ht="12.75" customHeight="1" x14ac:dyDescent="0.2">
      <c r="B176" s="2"/>
      <c r="F176" s="2"/>
      <c r="I176" s="118"/>
      <c r="J176" s="119"/>
      <c r="K176" s="118"/>
      <c r="L176" s="118"/>
      <c r="M176" s="119"/>
      <c r="N176" s="119"/>
      <c r="O176" s="120"/>
      <c r="P176" s="121"/>
    </row>
    <row r="177" spans="2:16" ht="12.75" customHeight="1" x14ac:dyDescent="0.2">
      <c r="B177" s="2"/>
      <c r="F177" s="2"/>
      <c r="I177" s="118"/>
      <c r="J177" s="119"/>
      <c r="K177" s="118"/>
      <c r="L177" s="118"/>
      <c r="M177" s="119"/>
      <c r="N177" s="119"/>
      <c r="O177" s="120"/>
      <c r="P177" s="121"/>
    </row>
    <row r="178" spans="2:16" ht="12.75" customHeight="1" x14ac:dyDescent="0.2">
      <c r="B178" s="2"/>
      <c r="F178" s="2"/>
      <c r="I178" s="118"/>
      <c r="J178" s="119"/>
      <c r="K178" s="118"/>
      <c r="L178" s="118"/>
      <c r="M178" s="119"/>
      <c r="N178" s="119"/>
      <c r="O178" s="120"/>
      <c r="P178" s="121"/>
    </row>
    <row r="179" spans="2:16" ht="12.75" customHeight="1" x14ac:dyDescent="0.2">
      <c r="B179" s="2"/>
      <c r="F179" s="2"/>
      <c r="I179" s="118"/>
      <c r="J179" s="119"/>
      <c r="K179" s="118"/>
      <c r="L179" s="118"/>
      <c r="M179" s="119"/>
      <c r="N179" s="119"/>
      <c r="O179" s="120"/>
      <c r="P179" s="121"/>
    </row>
    <row r="180" spans="2:16" ht="12.75" customHeight="1" x14ac:dyDescent="0.2">
      <c r="B180" s="2"/>
      <c r="F180" s="2"/>
      <c r="I180" s="118"/>
      <c r="J180" s="119"/>
      <c r="K180" s="118"/>
      <c r="L180" s="118"/>
      <c r="M180" s="119"/>
      <c r="N180" s="119"/>
      <c r="O180" s="120"/>
      <c r="P180" s="121"/>
    </row>
    <row r="181" spans="2:16" ht="12.75" customHeight="1" x14ac:dyDescent="0.2">
      <c r="B181" s="2"/>
      <c r="F181" s="2"/>
      <c r="I181" s="118"/>
      <c r="J181" s="119"/>
      <c r="K181" s="118"/>
      <c r="L181" s="118"/>
      <c r="M181" s="119"/>
      <c r="N181" s="119"/>
      <c r="O181" s="120"/>
      <c r="P181" s="120"/>
    </row>
    <row r="182" spans="2:16" ht="12.75" customHeight="1" x14ac:dyDescent="0.2">
      <c r="B182" s="2"/>
      <c r="F182" s="2"/>
      <c r="I182" s="118"/>
      <c r="J182" s="119"/>
      <c r="K182" s="118"/>
      <c r="L182" s="118"/>
      <c r="M182" s="119"/>
      <c r="N182" s="119"/>
      <c r="O182" s="120"/>
      <c r="P182" s="121"/>
    </row>
    <row r="183" spans="2:16" ht="12.75" customHeight="1" x14ac:dyDescent="0.2">
      <c r="B183" s="2"/>
      <c r="F183" s="2"/>
      <c r="I183" s="118"/>
      <c r="J183" s="119"/>
      <c r="K183" s="118"/>
      <c r="L183" s="118"/>
      <c r="M183" s="119"/>
      <c r="N183" s="119"/>
      <c r="O183" s="120"/>
      <c r="P183" s="120"/>
    </row>
    <row r="184" spans="2:16" ht="12.75" customHeight="1" x14ac:dyDescent="0.2">
      <c r="B184" s="2"/>
      <c r="F184" s="2"/>
      <c r="I184" s="118"/>
      <c r="J184" s="119"/>
      <c r="K184" s="118"/>
      <c r="L184" s="118"/>
      <c r="M184" s="119"/>
      <c r="N184" s="119"/>
      <c r="O184" s="120"/>
      <c r="P184" s="120"/>
    </row>
    <row r="185" spans="2:16" ht="12.75" customHeight="1" x14ac:dyDescent="0.2">
      <c r="B185" s="2"/>
      <c r="F185" s="2"/>
      <c r="I185" s="118"/>
      <c r="J185" s="119"/>
      <c r="K185" s="118"/>
      <c r="L185" s="118"/>
      <c r="M185" s="119"/>
      <c r="N185" s="119"/>
      <c r="O185" s="120"/>
      <c r="P185" s="120"/>
    </row>
    <row r="186" spans="2:16" ht="12.75" customHeight="1" x14ac:dyDescent="0.2">
      <c r="B186" s="2"/>
      <c r="F186" s="2"/>
      <c r="I186" s="118"/>
      <c r="J186" s="119"/>
      <c r="K186" s="118"/>
      <c r="L186" s="118"/>
      <c r="M186" s="119"/>
      <c r="N186" s="119"/>
      <c r="O186" s="120"/>
      <c r="P186" s="120"/>
    </row>
    <row r="187" spans="2:16" ht="12.75" customHeight="1" x14ac:dyDescent="0.2">
      <c r="B187" s="2"/>
      <c r="F187" s="2"/>
      <c r="I187" s="118"/>
      <c r="J187" s="119"/>
      <c r="K187" s="118"/>
      <c r="L187" s="118"/>
      <c r="M187" s="119"/>
      <c r="N187" s="119"/>
      <c r="O187" s="120"/>
      <c r="P187" s="121"/>
    </row>
    <row r="188" spans="2:16" ht="12.75" customHeight="1" x14ac:dyDescent="0.2">
      <c r="B188" s="2"/>
      <c r="F188" s="2"/>
      <c r="I188" s="118"/>
      <c r="J188" s="119"/>
      <c r="K188" s="118"/>
      <c r="L188" s="118"/>
      <c r="M188" s="119"/>
      <c r="N188" s="119"/>
      <c r="O188" s="120"/>
      <c r="P188" s="121"/>
    </row>
  </sheetData>
  <sheetProtection selectLockedCells="1" selectUnlockedCells="1"/>
  <phoneticPr fontId="21" type="noConversion"/>
  <hyperlinks>
    <hyperlink ref="A3" r:id="rId1" xr:uid="{00000000-0004-0000-0500-000000000000}"/>
    <hyperlink ref="P79" r:id="rId2" xr:uid="{00000000-0004-0000-0500-000001000000}"/>
    <hyperlink ref="P80" r:id="rId3" xr:uid="{00000000-0004-0000-0500-000002000000}"/>
    <hyperlink ref="P82" r:id="rId4" xr:uid="{00000000-0004-0000-0500-000003000000}"/>
    <hyperlink ref="P85" r:id="rId5" xr:uid="{00000000-0004-0000-0500-000004000000}"/>
    <hyperlink ref="P86" r:id="rId6" xr:uid="{00000000-0004-0000-0500-000005000000}"/>
    <hyperlink ref="P87" r:id="rId7" xr:uid="{00000000-0004-0000-0500-000006000000}"/>
    <hyperlink ref="P88" r:id="rId8" xr:uid="{00000000-0004-0000-0500-000007000000}"/>
    <hyperlink ref="P89" r:id="rId9" xr:uid="{00000000-0004-0000-0500-000008000000}"/>
    <hyperlink ref="P91" r:id="rId10" xr:uid="{00000000-0004-0000-0500-000009000000}"/>
    <hyperlink ref="P92" r:id="rId11" xr:uid="{00000000-0004-0000-0500-00000A000000}"/>
    <hyperlink ref="P93" r:id="rId12" xr:uid="{00000000-0004-0000-0500-00000B000000}"/>
    <hyperlink ref="P94" r:id="rId13" xr:uid="{00000000-0004-0000-0500-00000C000000}"/>
    <hyperlink ref="P95" r:id="rId14" xr:uid="{00000000-0004-0000-0500-00000D000000}"/>
    <hyperlink ref="P96" r:id="rId15" xr:uid="{00000000-0004-0000-0500-00000E000000}"/>
    <hyperlink ref="P97" r:id="rId16" xr:uid="{00000000-0004-0000-0500-00000F000000}"/>
    <hyperlink ref="P98" r:id="rId17" xr:uid="{00000000-0004-0000-0500-000010000000}"/>
    <hyperlink ref="P99" r:id="rId18" xr:uid="{00000000-0004-0000-0500-000011000000}"/>
    <hyperlink ref="P100" r:id="rId19" xr:uid="{00000000-0004-0000-0500-000012000000}"/>
    <hyperlink ref="P101" r:id="rId20" xr:uid="{00000000-0004-0000-0500-000013000000}"/>
    <hyperlink ref="P102" r:id="rId21" xr:uid="{00000000-0004-0000-0500-000014000000}"/>
    <hyperlink ref="P103" r:id="rId22" xr:uid="{00000000-0004-0000-0500-000015000000}"/>
    <hyperlink ref="P104" r:id="rId23" xr:uid="{00000000-0004-0000-0500-000016000000}"/>
    <hyperlink ref="P105" r:id="rId24" xr:uid="{00000000-0004-0000-0500-000017000000}"/>
    <hyperlink ref="P106" r:id="rId25" xr:uid="{00000000-0004-0000-0500-000018000000}"/>
    <hyperlink ref="P107" r:id="rId26" xr:uid="{00000000-0004-0000-0500-000019000000}"/>
    <hyperlink ref="P108" r:id="rId27" xr:uid="{00000000-0004-0000-0500-00001A000000}"/>
    <hyperlink ref="P109" r:id="rId28" xr:uid="{00000000-0004-0000-0500-00001B000000}"/>
    <hyperlink ref="P110" r:id="rId29" xr:uid="{00000000-0004-0000-0500-00001C000000}"/>
    <hyperlink ref="P111" r:id="rId30" xr:uid="{00000000-0004-0000-0500-00001D000000}"/>
    <hyperlink ref="P112" r:id="rId31" xr:uid="{00000000-0004-0000-0500-00001E000000}"/>
    <hyperlink ref="P113" r:id="rId32" xr:uid="{00000000-0004-0000-0500-00001F000000}"/>
    <hyperlink ref="P114" r:id="rId33" xr:uid="{00000000-0004-0000-0500-00002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Active 1</vt:lpstr>
      <vt:lpstr>Active 3</vt:lpstr>
      <vt:lpstr>Q_fit</vt:lpstr>
      <vt:lpstr>Q_fit (2)</vt:lpstr>
      <vt:lpstr>A (old)</vt:lpstr>
      <vt:lpstr>BAV</vt:lpstr>
      <vt:lpstr>'Active 1'!solver_adj</vt:lpstr>
      <vt:lpstr>'Active 3'!solver_adj</vt:lpstr>
      <vt:lpstr>'Active 1'!solver_opt</vt:lpstr>
      <vt:lpstr>'Active 3'!solver_opt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2023-09-24T08:27:20Z</dcterms:created>
  <dcterms:modified xsi:type="dcterms:W3CDTF">2024-01-03T05:43:47Z</dcterms:modified>
</cp:coreProperties>
</file>